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drawings/drawing3.xml" ContentType="application/vnd.openxmlformats-officedocument.drawingml.chartshapes+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style26.xml" ContentType="application/vnd.ms-office.chartstyle+xml"/>
  <Override PartName="/xl/charts/colors26.xml" ContentType="application/vnd.ms-office.chartcolorstyle+xml"/>
  <Override PartName="/xl/charts/chart31.xml" ContentType="application/vnd.openxmlformats-officedocument.drawingml.chart+xml"/>
  <Override PartName="/xl/charts/style27.xml" ContentType="application/vnd.ms-office.chartstyle+xml"/>
  <Override PartName="/xl/charts/colors27.xml" ContentType="application/vnd.ms-office.chartcolorstyle+xml"/>
  <Override PartName="/xl/charts/chart32.xml" ContentType="application/vnd.openxmlformats-officedocument.drawingml.chart+xml"/>
  <Override PartName="/xl/charts/style28.xml" ContentType="application/vnd.ms-office.chartstyle+xml"/>
  <Override PartName="/xl/charts/colors28.xml" ContentType="application/vnd.ms-office.chartcolorstyle+xml"/>
  <Override PartName="/xl/charts/chart33.xml" ContentType="application/vnd.openxmlformats-officedocument.drawingml.chart+xml"/>
  <Override PartName="/xl/charts/style29.xml" ContentType="application/vnd.ms-office.chartstyle+xml"/>
  <Override PartName="/xl/charts/colors29.xml" ContentType="application/vnd.ms-office.chartcolorstyle+xml"/>
  <Override PartName="/xl/charts/chart34.xml" ContentType="application/vnd.openxmlformats-officedocument.drawingml.chart+xml"/>
  <Override PartName="/xl/charts/style30.xml" ContentType="application/vnd.ms-office.chartstyle+xml"/>
  <Override PartName="/xl/charts/colors30.xml" ContentType="application/vnd.ms-office.chartcolorstyle+xml"/>
  <Override PartName="/xl/charts/chart35.xml" ContentType="application/vnd.openxmlformats-officedocument.drawingml.chart+xml"/>
  <Override PartName="/xl/charts/style31.xml" ContentType="application/vnd.ms-office.chartstyle+xml"/>
  <Override PartName="/xl/charts/colors31.xml" ContentType="application/vnd.ms-office.chartcolorstyle+xml"/>
  <Override PartName="/xl/charts/chart36.xml" ContentType="application/vnd.openxmlformats-officedocument.drawingml.chart+xml"/>
  <Override PartName="/xl/charts/style32.xml" ContentType="application/vnd.ms-office.chartstyle+xml"/>
  <Override PartName="/xl/charts/colors32.xml" ContentType="application/vnd.ms-office.chartcolorstyle+xml"/>
  <Override PartName="/xl/charts/chart37.xml" ContentType="application/vnd.openxmlformats-officedocument.drawingml.chart+xml"/>
  <Override PartName="/xl/charts/style33.xml" ContentType="application/vnd.ms-office.chartstyle+xml"/>
  <Override PartName="/xl/charts/colors33.xml" ContentType="application/vnd.ms-office.chartcolorstyle+xml"/>
  <Override PartName="/xl/charts/chart38.xml" ContentType="application/vnd.openxmlformats-officedocument.drawingml.chart+xml"/>
  <Override PartName="/xl/charts/style34.xml" ContentType="application/vnd.ms-office.chartstyle+xml"/>
  <Override PartName="/xl/charts/colors34.xml" ContentType="application/vnd.ms-office.chartcolorstyle+xml"/>
  <Override PartName="/xl/charts/chart39.xml" ContentType="application/vnd.openxmlformats-officedocument.drawingml.chart+xml"/>
  <Override PartName="/xl/charts/style35.xml" ContentType="application/vnd.ms-office.chartstyle+xml"/>
  <Override PartName="/xl/charts/colors35.xml" ContentType="application/vnd.ms-office.chartcolorstyle+xml"/>
  <Override PartName="/xl/charts/chart40.xml" ContentType="application/vnd.openxmlformats-officedocument.drawingml.chart+xml"/>
  <Override PartName="/xl/charts/style36.xml" ContentType="application/vnd.ms-office.chartstyle+xml"/>
  <Override PartName="/xl/charts/colors36.xml" ContentType="application/vnd.ms-office.chartcolorstyle+xml"/>
  <Override PartName="/xl/charts/chart41.xml" ContentType="application/vnd.openxmlformats-officedocument.drawingml.chart+xml"/>
  <Override PartName="/xl/charts/style37.xml" ContentType="application/vnd.ms-office.chartstyle+xml"/>
  <Override PartName="/xl/charts/colors37.xml" ContentType="application/vnd.ms-office.chartcolorstyle+xml"/>
  <Override PartName="/xl/charts/chart42.xml" ContentType="application/vnd.openxmlformats-officedocument.drawingml.chart+xml"/>
  <Override PartName="/xl/charts/style38.xml" ContentType="application/vnd.ms-office.chartstyle+xml"/>
  <Override PartName="/xl/charts/colors38.xml" ContentType="application/vnd.ms-office.chartcolorstyle+xml"/>
  <Override PartName="/xl/charts/chart43.xml" ContentType="application/vnd.openxmlformats-officedocument.drawingml.chart+xml"/>
  <Override PartName="/xl/charts/style39.xml" ContentType="application/vnd.ms-office.chartstyle+xml"/>
  <Override PartName="/xl/charts/colors39.xml" ContentType="application/vnd.ms-office.chartcolorstyle+xml"/>
  <Override PartName="/xl/charts/chart44.xml" ContentType="application/vnd.openxmlformats-officedocument.drawingml.chart+xml"/>
  <Override PartName="/xl/charts/style40.xml" ContentType="application/vnd.ms-office.chartstyle+xml"/>
  <Override PartName="/xl/charts/colors40.xml" ContentType="application/vnd.ms-office.chartcolorstyle+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style41.xml" ContentType="application/vnd.ms-office.chartstyle+xml"/>
  <Override PartName="/xl/charts/colors41.xml" ContentType="application/vnd.ms-office.chartcolorstyle+xml"/>
  <Override PartName="/xl/charts/chart48.xml" ContentType="application/vnd.openxmlformats-officedocument.drawingml.chart+xml"/>
  <Override PartName="/xl/charts/style42.xml" ContentType="application/vnd.ms-office.chartstyle+xml"/>
  <Override PartName="/xl/charts/colors42.xml" ContentType="application/vnd.ms-office.chartcolorstyle+xml"/>
  <Override PartName="/xl/charts/chart49.xml" ContentType="application/vnd.openxmlformats-officedocument.drawingml.chart+xml"/>
  <Override PartName="/xl/charts/style43.xml" ContentType="application/vnd.ms-office.chartstyle+xml"/>
  <Override PartName="/xl/charts/colors43.xml" ContentType="application/vnd.ms-office.chartcolorstyle+xml"/>
  <Override PartName="/xl/charts/chart50.xml" ContentType="application/vnd.openxmlformats-officedocument.drawingml.chart+xml"/>
  <Override PartName="/xl/charts/style44.xml" ContentType="application/vnd.ms-office.chartstyle+xml"/>
  <Override PartName="/xl/charts/colors44.xml" ContentType="application/vnd.ms-office.chartcolorstyle+xml"/>
  <Override PartName="/xl/charts/chart51.xml" ContentType="application/vnd.openxmlformats-officedocument.drawingml.chart+xml"/>
  <Override PartName="/xl/charts/chart52.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53.xml" ContentType="application/vnd.openxmlformats-officedocument.drawingml.chart+xml"/>
  <Override PartName="/xl/charts/style46.xml" ContentType="application/vnd.ms-office.chartstyle+xml"/>
  <Override PartName="/xl/charts/colors46.xml" ContentType="application/vnd.ms-office.chartcolorstyle+xml"/>
  <Override PartName="/xl/charts/chart54.xml" ContentType="application/vnd.openxmlformats-officedocument.drawingml.chart+xml"/>
  <Override PartName="/xl/charts/style47.xml" ContentType="application/vnd.ms-office.chartstyle+xml"/>
  <Override PartName="/xl/charts/colors47.xml" ContentType="application/vnd.ms-office.chartcolorstyle+xml"/>
  <Override PartName="/xl/charts/chart55.xml" ContentType="application/vnd.openxmlformats-officedocument.drawingml.chart+xml"/>
  <Override PartName="/xl/charts/style48.xml" ContentType="application/vnd.ms-office.chartstyle+xml"/>
  <Override PartName="/xl/charts/colors48.xml" ContentType="application/vnd.ms-office.chartcolorstyle+xml"/>
  <Override PartName="/xl/charts/chart56.xml" ContentType="application/vnd.openxmlformats-officedocument.drawingml.chart+xml"/>
  <Override PartName="/xl/charts/style49.xml" ContentType="application/vnd.ms-office.chartstyle+xml"/>
  <Override PartName="/xl/charts/colors49.xml" ContentType="application/vnd.ms-office.chartcolorstyle+xml"/>
  <Override PartName="/xl/charts/chart57.xml" ContentType="application/vnd.openxmlformats-officedocument.drawingml.chart+xml"/>
  <Override PartName="/xl/charts/style50.xml" ContentType="application/vnd.ms-office.chartstyle+xml"/>
  <Override PartName="/xl/charts/colors50.xml" ContentType="application/vnd.ms-office.chartcolorstyle+xml"/>
  <Override PartName="/xl/charts/chart58.xml" ContentType="application/vnd.openxmlformats-officedocument.drawingml.chart+xml"/>
  <Override PartName="/xl/charts/style51.xml" ContentType="application/vnd.ms-office.chartstyle+xml"/>
  <Override PartName="/xl/charts/colors51.xml" ContentType="application/vnd.ms-office.chartcolorstyle+xml"/>
  <Override PartName="/xl/charts/chart59.xml" ContentType="application/vnd.openxmlformats-officedocument.drawingml.chart+xml"/>
  <Override PartName="/xl/charts/style52.xml" ContentType="application/vnd.ms-office.chartstyle+xml"/>
  <Override PartName="/xl/charts/colors52.xml" ContentType="application/vnd.ms-office.chartcolorstyle+xml"/>
  <Override PartName="/xl/charts/chart60.xml" ContentType="application/vnd.openxmlformats-officedocument.drawingml.chart+xml"/>
  <Override PartName="/xl/drawings/drawing5.xml" ContentType="application/vnd.openxmlformats-officedocument.drawingml.chartshapes+xml"/>
  <Override PartName="/xl/charts/chart61.xml" ContentType="application/vnd.openxmlformats-officedocument.drawingml.chart+xml"/>
  <Override PartName="/xl/charts/style53.xml" ContentType="application/vnd.ms-office.chartstyle+xml"/>
  <Override PartName="/xl/charts/colors53.xml" ContentType="application/vnd.ms-office.chartcolorstyle+xml"/>
  <Override PartName="/xl/charts/chart62.xml" ContentType="application/vnd.openxmlformats-officedocument.drawingml.chart+xml"/>
  <Override PartName="/xl/charts/style54.xml" ContentType="application/vnd.ms-office.chartstyle+xml"/>
  <Override PartName="/xl/charts/colors54.xml" ContentType="application/vnd.ms-office.chartcolorstyle+xml"/>
  <Override PartName="/xl/charts/chart63.xml" ContentType="application/vnd.openxmlformats-officedocument.drawingml.chart+xml"/>
  <Override PartName="/xl/charts/style55.xml" ContentType="application/vnd.ms-office.chartstyle+xml"/>
  <Override PartName="/xl/charts/colors55.xml" ContentType="application/vnd.ms-office.chartcolorstyle+xml"/>
  <Override PartName="/xl/charts/chart64.xml" ContentType="application/vnd.openxmlformats-officedocument.drawingml.chart+xml"/>
  <Override PartName="/xl/charts/style56.xml" ContentType="application/vnd.ms-office.chartstyle+xml"/>
  <Override PartName="/xl/charts/colors56.xml" ContentType="application/vnd.ms-office.chartcolorstyle+xml"/>
  <Override PartName="/xl/charts/chart65.xml" ContentType="application/vnd.openxmlformats-officedocument.drawingml.chart+xml"/>
  <Override PartName="/xl/charts/style57.xml" ContentType="application/vnd.ms-office.chartstyle+xml"/>
  <Override PartName="/xl/charts/colors57.xml" ContentType="application/vnd.ms-office.chartcolorstyle+xml"/>
  <Override PartName="/xl/charts/chart66.xml" ContentType="application/vnd.openxmlformats-officedocument.drawingml.chart+xml"/>
  <Override PartName="/xl/charts/style58.xml" ContentType="application/vnd.ms-office.chartstyle+xml"/>
  <Override PartName="/xl/charts/colors58.xml" ContentType="application/vnd.ms-office.chartcolorstyle+xml"/>
  <Override PartName="/xl/charts/chart67.xml" ContentType="application/vnd.openxmlformats-officedocument.drawingml.chart+xml"/>
  <Override PartName="/xl/charts/style59.xml" ContentType="application/vnd.ms-office.chartstyle+xml"/>
  <Override PartName="/xl/charts/colors59.xml" ContentType="application/vnd.ms-office.chartcolorstyle+xml"/>
  <Override PartName="/xl/charts/chart68.xml" ContentType="application/vnd.openxmlformats-officedocument.drawingml.chart+xml"/>
  <Override PartName="/xl/charts/style60.xml" ContentType="application/vnd.ms-office.chartstyle+xml"/>
  <Override PartName="/xl/charts/colors60.xml" ContentType="application/vnd.ms-office.chartcolorstyle+xml"/>
  <Override PartName="/xl/charts/chart69.xml" ContentType="application/vnd.openxmlformats-officedocument.drawingml.chart+xml"/>
  <Override PartName="/xl/charts/style61.xml" ContentType="application/vnd.ms-office.chartstyle+xml"/>
  <Override PartName="/xl/charts/colors61.xml" ContentType="application/vnd.ms-office.chartcolorstyle+xml"/>
  <Override PartName="/xl/charts/chart70.xml" ContentType="application/vnd.openxmlformats-officedocument.drawingml.chart+xml"/>
  <Override PartName="/xl/charts/style62.xml" ContentType="application/vnd.ms-office.chartstyle+xml"/>
  <Override PartName="/xl/charts/colors62.xml" ContentType="application/vnd.ms-office.chartcolorstyle+xml"/>
  <Override PartName="/xl/charts/chart71.xml" ContentType="application/vnd.openxmlformats-officedocument.drawingml.chart+xml"/>
  <Override PartName="/xl/charts/style63.xml" ContentType="application/vnd.ms-office.chartstyle+xml"/>
  <Override PartName="/xl/charts/colors63.xml" ContentType="application/vnd.ms-office.chartcolorstyle+xml"/>
  <Override PartName="/xl/charts/chart72.xml" ContentType="application/vnd.openxmlformats-officedocument.drawingml.chart+xml"/>
  <Override PartName="/xl/charts/style64.xml" ContentType="application/vnd.ms-office.chartstyle+xml"/>
  <Override PartName="/xl/charts/colors64.xml" ContentType="application/vnd.ms-office.chartcolorstyle+xml"/>
  <Override PartName="/xl/charts/chart73.xml" ContentType="application/vnd.openxmlformats-officedocument.drawingml.chart+xml"/>
  <Override PartName="/xl/charts/style65.xml" ContentType="application/vnd.ms-office.chartstyle+xml"/>
  <Override PartName="/xl/charts/colors65.xml" ContentType="application/vnd.ms-office.chartcolorstyle+xml"/>
  <Override PartName="/xl/charts/chart74.xml" ContentType="application/vnd.openxmlformats-officedocument.drawingml.chart+xml"/>
  <Override PartName="/xl/charts/style66.xml" ContentType="application/vnd.ms-office.chartstyle+xml"/>
  <Override PartName="/xl/charts/colors66.xml" ContentType="application/vnd.ms-office.chartcolorstyle+xml"/>
  <Override PartName="/xl/charts/chart75.xml" ContentType="application/vnd.openxmlformats-officedocument.drawingml.chart+xml"/>
  <Override PartName="/xl/charts/style67.xml" ContentType="application/vnd.ms-office.chartstyle+xml"/>
  <Override PartName="/xl/charts/colors67.xml" ContentType="application/vnd.ms-office.chartcolorstyle+xml"/>
  <Override PartName="/xl/charts/chart76.xml" ContentType="application/vnd.openxmlformats-officedocument.drawingml.chart+xml"/>
  <Override PartName="/xl/charts/style68.xml" ContentType="application/vnd.ms-office.chartstyle+xml"/>
  <Override PartName="/xl/charts/colors68.xml" ContentType="application/vnd.ms-office.chartcolorstyle+xml"/>
  <Override PartName="/xl/charts/chart77.xml" ContentType="application/vnd.openxmlformats-officedocument.drawingml.chart+xml"/>
  <Override PartName="/xl/charts/style69.xml" ContentType="application/vnd.ms-office.chartstyle+xml"/>
  <Override PartName="/xl/charts/colors69.xml" ContentType="application/vnd.ms-office.chartcolorstyle+xml"/>
  <Override PartName="/xl/charts/chart78.xml" ContentType="application/vnd.openxmlformats-officedocument.drawingml.chart+xml"/>
  <Override PartName="/xl/charts/style70.xml" ContentType="application/vnd.ms-office.chartstyle+xml"/>
  <Override PartName="/xl/charts/colors70.xml" ContentType="application/vnd.ms-office.chartcolorstyle+xml"/>
  <Override PartName="/xl/charts/chart79.xml" ContentType="application/vnd.openxmlformats-officedocument.drawingml.chart+xml"/>
  <Override PartName="/xl/charts/style71.xml" ContentType="application/vnd.ms-office.chartstyle+xml"/>
  <Override PartName="/xl/charts/colors71.xml" ContentType="application/vnd.ms-office.chartcolorstyle+xml"/>
  <Override PartName="/xl/charts/chart80.xml" ContentType="application/vnd.openxmlformats-officedocument.drawingml.chart+xml"/>
  <Override PartName="/xl/charts/style72.xml" ContentType="application/vnd.ms-office.chartstyle+xml"/>
  <Override PartName="/xl/charts/colors72.xml" ContentType="application/vnd.ms-office.chartcolorstyle+xml"/>
  <Override PartName="/xl/charts/chart81.xml" ContentType="application/vnd.openxmlformats-officedocument.drawingml.chart+xml"/>
  <Override PartName="/xl/charts/style73.xml" ContentType="application/vnd.ms-office.chartstyle+xml"/>
  <Override PartName="/xl/charts/colors73.xml" ContentType="application/vnd.ms-office.chartcolorstyle+xml"/>
  <Override PartName="/xl/charts/chart82.xml" ContentType="application/vnd.openxmlformats-officedocument.drawingml.chart+xml"/>
  <Override PartName="/xl/charts/style74.xml" ContentType="application/vnd.ms-office.chartstyle+xml"/>
  <Override PartName="/xl/charts/colors74.xml" ContentType="application/vnd.ms-office.chartcolorstyle+xml"/>
  <Override PartName="/xl/charts/chart83.xml" ContentType="application/vnd.openxmlformats-officedocument.drawingml.chart+xml"/>
  <Override PartName="/xl/charts/style75.xml" ContentType="application/vnd.ms-office.chartstyle+xml"/>
  <Override PartName="/xl/charts/colors75.xml" ContentType="application/vnd.ms-office.chartcolorstyle+xml"/>
  <Override PartName="/xl/charts/chart84.xml" ContentType="application/vnd.openxmlformats-officedocument.drawingml.chart+xml"/>
  <Override PartName="/xl/charts/style76.xml" ContentType="application/vnd.ms-office.chartstyle+xml"/>
  <Override PartName="/xl/charts/colors76.xml" ContentType="application/vnd.ms-office.chartcolorstyle+xml"/>
  <Override PartName="/xl/charts/chart85.xml" ContentType="application/vnd.openxmlformats-officedocument.drawingml.chart+xml"/>
  <Override PartName="/xl/charts/style77.xml" ContentType="application/vnd.ms-office.chartstyle+xml"/>
  <Override PartName="/xl/charts/colors77.xml" ContentType="application/vnd.ms-office.chartcolorstyle+xml"/>
  <Override PartName="/xl/charts/chart86.xml" ContentType="application/vnd.openxmlformats-officedocument.drawingml.chart+xml"/>
  <Override PartName="/xl/charts/style78.xml" ContentType="application/vnd.ms-office.chartstyle+xml"/>
  <Override PartName="/xl/charts/colors78.xml" ContentType="application/vnd.ms-office.chartcolorstyle+xml"/>
  <Override PartName="/xl/charts/chart87.xml" ContentType="application/vnd.openxmlformats-officedocument.drawingml.chart+xml"/>
  <Override PartName="/xl/charts/style79.xml" ContentType="application/vnd.ms-office.chartstyle+xml"/>
  <Override PartName="/xl/charts/colors79.xml" ContentType="application/vnd.ms-office.chartcolorstyle+xml"/>
  <Override PartName="/xl/charts/chart88.xml" ContentType="application/vnd.openxmlformats-officedocument.drawingml.chart+xml"/>
  <Override PartName="/xl/charts/style80.xml" ContentType="application/vnd.ms-office.chartstyle+xml"/>
  <Override PartName="/xl/charts/colors80.xml" ContentType="application/vnd.ms-office.chartcolorstyle+xml"/>
  <Override PartName="/xl/charts/chart89.xml" ContentType="application/vnd.openxmlformats-officedocument.drawingml.chart+xml"/>
  <Override PartName="/xl/charts/style81.xml" ContentType="application/vnd.ms-office.chartstyle+xml"/>
  <Override PartName="/xl/charts/colors81.xml" ContentType="application/vnd.ms-office.chartcolorstyle+xml"/>
  <Override PartName="/xl/charts/chart90.xml" ContentType="application/vnd.openxmlformats-officedocument.drawingml.chart+xml"/>
  <Override PartName="/xl/charts/style82.xml" ContentType="application/vnd.ms-office.chartstyle+xml"/>
  <Override PartName="/xl/charts/colors82.xml" ContentType="application/vnd.ms-office.chartcolorstyle+xml"/>
  <Override PartName="/xl/charts/chart91.xml" ContentType="application/vnd.openxmlformats-officedocument.drawingml.chart+xml"/>
  <Override PartName="/xl/charts/style83.xml" ContentType="application/vnd.ms-office.chartstyle+xml"/>
  <Override PartName="/xl/charts/colors83.xml" ContentType="application/vnd.ms-office.chartcolorstyle+xml"/>
  <Override PartName="/xl/charts/chart92.xml" ContentType="application/vnd.openxmlformats-officedocument.drawingml.chart+xml"/>
  <Override PartName="/xl/charts/style84.xml" ContentType="application/vnd.ms-office.chartstyle+xml"/>
  <Override PartName="/xl/charts/colors84.xml" ContentType="application/vnd.ms-office.chartcolorstyle+xml"/>
  <Override PartName="/xl/charts/chart93.xml" ContentType="application/vnd.openxmlformats-officedocument.drawingml.chart+xml"/>
  <Override PartName="/xl/charts/style85.xml" ContentType="application/vnd.ms-office.chartstyle+xml"/>
  <Override PartName="/xl/charts/colors85.xml" ContentType="application/vnd.ms-office.chartcolorstyle+xml"/>
  <Override PartName="/xl/charts/chart94.xml" ContentType="application/vnd.openxmlformats-officedocument.drawingml.chart+xml"/>
  <Override PartName="/xl/charts/style86.xml" ContentType="application/vnd.ms-office.chartstyle+xml"/>
  <Override PartName="/xl/charts/colors86.xml" ContentType="application/vnd.ms-office.chartcolorstyle+xml"/>
  <Override PartName="/xl/charts/chart95.xml" ContentType="application/vnd.openxmlformats-officedocument.drawingml.chart+xml"/>
  <Override PartName="/xl/charts/style87.xml" ContentType="application/vnd.ms-office.chartstyle+xml"/>
  <Override PartName="/xl/charts/colors87.xml" ContentType="application/vnd.ms-office.chartcolorstyle+xml"/>
  <Override PartName="/xl/charts/chart96.xml" ContentType="application/vnd.openxmlformats-officedocument.drawingml.chart+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97.xml" ContentType="application/vnd.openxmlformats-officedocument.drawingml.chart+xml"/>
  <Override PartName="/xl/charts/style88.xml" ContentType="application/vnd.ms-office.chartstyle+xml"/>
  <Override PartName="/xl/charts/colors88.xml" ContentType="application/vnd.ms-office.chartcolorstyle+xml"/>
  <Override PartName="/xl/charts/chart98.xml" ContentType="application/vnd.openxmlformats-officedocument.drawingml.chart+xml"/>
  <Override PartName="/xl/charts/style89.xml" ContentType="application/vnd.ms-office.chartstyle+xml"/>
  <Override PartName="/xl/charts/colors89.xml" ContentType="application/vnd.ms-office.chartcolorstyle+xml"/>
  <Override PartName="/xl/charts/chart99.xml" ContentType="application/vnd.openxmlformats-officedocument.drawingml.chart+xml"/>
  <Override PartName="/xl/charts/style90.xml" ContentType="application/vnd.ms-office.chartstyle+xml"/>
  <Override PartName="/xl/charts/colors90.xml" ContentType="application/vnd.ms-office.chartcolorstyle+xml"/>
  <Override PartName="/xl/charts/chart100.xml" ContentType="application/vnd.openxmlformats-officedocument.drawingml.chart+xml"/>
  <Override PartName="/xl/charts/style91.xml" ContentType="application/vnd.ms-office.chartstyle+xml"/>
  <Override PartName="/xl/charts/colors91.xml" ContentType="application/vnd.ms-office.chartcolorstyle+xml"/>
  <Override PartName="/xl/charts/chart101.xml" ContentType="application/vnd.openxmlformats-officedocument.drawingml.chart+xml"/>
  <Override PartName="/xl/charts/style92.xml" ContentType="application/vnd.ms-office.chartstyle+xml"/>
  <Override PartName="/xl/charts/colors92.xml" ContentType="application/vnd.ms-office.chartcolorstyle+xml"/>
  <Override PartName="/xl/charts/chart102.xml" ContentType="application/vnd.openxmlformats-officedocument.drawingml.chart+xml"/>
  <Override PartName="/xl/charts/style93.xml" ContentType="application/vnd.ms-office.chartstyle+xml"/>
  <Override PartName="/xl/charts/colors93.xml" ContentType="application/vnd.ms-office.chartcolorstyle+xml"/>
  <Override PartName="/xl/charts/chart103.xml" ContentType="application/vnd.openxmlformats-officedocument.drawingml.chart+xml"/>
  <Override PartName="/xl/charts/style94.xml" ContentType="application/vnd.ms-office.chartstyle+xml"/>
  <Override PartName="/xl/charts/colors94.xml" ContentType="application/vnd.ms-office.chartcolorstyle+xml"/>
  <Override PartName="/xl/charts/chart104.xml" ContentType="application/vnd.openxmlformats-officedocument.drawingml.chart+xml"/>
  <Override PartName="/xl/charts/style95.xml" ContentType="application/vnd.ms-office.chartstyle+xml"/>
  <Override PartName="/xl/charts/colors95.xml" ContentType="application/vnd.ms-office.chartcolorstyle+xml"/>
  <Override PartName="/xl/charts/chart105.xml" ContentType="application/vnd.openxmlformats-officedocument.drawingml.chart+xml"/>
  <Override PartName="/xl/charts/style96.xml" ContentType="application/vnd.ms-office.chartstyle+xml"/>
  <Override PartName="/xl/charts/colors96.xml" ContentType="application/vnd.ms-office.chartcolorstyle+xml"/>
  <Override PartName="/xl/charts/chart106.xml" ContentType="application/vnd.openxmlformats-officedocument.drawingml.chart+xml"/>
  <Override PartName="/xl/charts/style97.xml" ContentType="application/vnd.ms-office.chartstyle+xml"/>
  <Override PartName="/xl/charts/colors97.xml" ContentType="application/vnd.ms-office.chartcolorstyle+xml"/>
  <Override PartName="/xl/charts/chart107.xml" ContentType="application/vnd.openxmlformats-officedocument.drawingml.chart+xml"/>
  <Override PartName="/xl/charts/style98.xml" ContentType="application/vnd.ms-office.chartstyle+xml"/>
  <Override PartName="/xl/charts/colors98.xml" ContentType="application/vnd.ms-office.chartcolorstyle+xml"/>
  <Override PartName="/xl/charts/chart108.xml" ContentType="application/vnd.openxmlformats-officedocument.drawingml.chart+xml"/>
  <Override PartName="/xl/charts/style99.xml" ContentType="application/vnd.ms-office.chartstyle+xml"/>
  <Override PartName="/xl/charts/colors99.xml" ContentType="application/vnd.ms-office.chartcolorstyle+xml"/>
  <Override PartName="/xl/charts/chart109.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10.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11.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12.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13.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14.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15.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16.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17.xml" ContentType="application/vnd.openxmlformats-officedocument.drawingml.chart+xml"/>
  <Override PartName="/xl/charts/style108.xml" ContentType="application/vnd.ms-office.chartstyle+xml"/>
  <Override PartName="/xl/charts/colors108.xml" ContentType="application/vnd.ms-office.chartcolorstyle+xml"/>
  <Override PartName="/xl/drawings/drawing7.xml" ContentType="application/vnd.openxmlformats-officedocument.drawing+xml"/>
  <Override PartName="/xl/charts/chart118.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19.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20.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21.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22.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23.xml" ContentType="application/vnd.openxmlformats-officedocument.drawingml.chart+xml"/>
  <Override PartName="/xl/charts/style114.xml" ContentType="application/vnd.ms-office.chartstyle+xml"/>
  <Override PartName="/xl/charts/colors114.xml" ContentType="application/vnd.ms-office.chartcolorstyle+xml"/>
  <Override PartName="/xl/charts/chart124.xml" ContentType="application/vnd.openxmlformats-officedocument.drawingml.chart+xml"/>
  <Override PartName="/xl/charts/style115.xml" ContentType="application/vnd.ms-office.chartstyle+xml"/>
  <Override PartName="/xl/charts/colors115.xml" ContentType="application/vnd.ms-office.chartcolorstyle+xml"/>
  <Override PartName="/xl/charts/chart125.xml" ContentType="application/vnd.openxmlformats-officedocument.drawingml.chart+xml"/>
  <Override PartName="/xl/charts/style116.xml" ContentType="application/vnd.ms-office.chartstyle+xml"/>
  <Override PartName="/xl/charts/colors116.xml" ContentType="application/vnd.ms-office.chartcolorstyle+xml"/>
  <Override PartName="/xl/charts/chart126.xml" ContentType="application/vnd.openxmlformats-officedocument.drawingml.chart+xml"/>
  <Override PartName="/xl/charts/style117.xml" ContentType="application/vnd.ms-office.chartstyle+xml"/>
  <Override PartName="/xl/charts/colors117.xml" ContentType="application/vnd.ms-office.chartcolorstyle+xml"/>
  <Override PartName="/xl/charts/chart127.xml" ContentType="application/vnd.openxmlformats-officedocument.drawingml.chart+xml"/>
  <Override PartName="/xl/charts/style118.xml" ContentType="application/vnd.ms-office.chartstyle+xml"/>
  <Override PartName="/xl/charts/colors118.xml" ContentType="application/vnd.ms-office.chartcolorstyle+xml"/>
  <Override PartName="/xl/charts/chart128.xml" ContentType="application/vnd.openxmlformats-officedocument.drawingml.chart+xml"/>
  <Override PartName="/xl/charts/style119.xml" ContentType="application/vnd.ms-office.chartstyle+xml"/>
  <Override PartName="/xl/charts/colors119.xml" ContentType="application/vnd.ms-office.chartcolorstyle+xml"/>
  <Override PartName="/xl/charts/chart129.xml" ContentType="application/vnd.openxmlformats-officedocument.drawingml.chart+xml"/>
  <Override PartName="/xl/charts/style120.xml" ContentType="application/vnd.ms-office.chartstyle+xml"/>
  <Override PartName="/xl/charts/colors120.xml" ContentType="application/vnd.ms-office.chartcolorstyle+xml"/>
  <Override PartName="/xl/charts/chart130.xml" ContentType="application/vnd.openxmlformats-officedocument.drawingml.chart+xml"/>
  <Override PartName="/xl/charts/style121.xml" ContentType="application/vnd.ms-office.chartstyle+xml"/>
  <Override PartName="/xl/charts/colors121.xml" ContentType="application/vnd.ms-office.chartcolorstyle+xml"/>
  <Override PartName="/xl/charts/chart131.xml" ContentType="application/vnd.openxmlformats-officedocument.drawingml.chart+xml"/>
  <Override PartName="/xl/charts/style122.xml" ContentType="application/vnd.ms-office.chartstyle+xml"/>
  <Override PartName="/xl/charts/colors122.xml" ContentType="application/vnd.ms-office.chartcolorstyle+xml"/>
  <Override PartName="/xl/charts/chart132.xml" ContentType="application/vnd.openxmlformats-officedocument.drawingml.chart+xml"/>
  <Override PartName="/xl/charts/style123.xml" ContentType="application/vnd.ms-office.chartstyle+xml"/>
  <Override PartName="/xl/charts/colors123.xml" ContentType="application/vnd.ms-office.chartcolorstyle+xml"/>
  <Override PartName="/xl/charts/chart133.xml" ContentType="application/vnd.openxmlformats-officedocument.drawingml.chart+xml"/>
  <Override PartName="/xl/charts/style124.xml" ContentType="application/vnd.ms-office.chartstyle+xml"/>
  <Override PartName="/xl/charts/colors124.xml" ContentType="application/vnd.ms-office.chartcolorstyle+xml"/>
  <Override PartName="/xl/charts/chart134.xml" ContentType="application/vnd.openxmlformats-officedocument.drawingml.chart+xml"/>
  <Override PartName="/xl/charts/style125.xml" ContentType="application/vnd.ms-office.chartstyle+xml"/>
  <Override PartName="/xl/charts/colors125.xml" ContentType="application/vnd.ms-office.chartcolorstyle+xml"/>
  <Override PartName="/xl/charts/chart135.xml" ContentType="application/vnd.openxmlformats-officedocument.drawingml.chart+xml"/>
  <Override PartName="/xl/charts/style126.xml" ContentType="application/vnd.ms-office.chartstyle+xml"/>
  <Override PartName="/xl/charts/colors126.xml" ContentType="application/vnd.ms-office.chartcolorstyle+xml"/>
  <Override PartName="/xl/charts/chart136.xml" ContentType="application/vnd.openxmlformats-officedocument.drawingml.chart+xml"/>
  <Override PartName="/xl/charts/style127.xml" ContentType="application/vnd.ms-office.chartstyle+xml"/>
  <Override PartName="/xl/charts/colors127.xml" ContentType="application/vnd.ms-office.chartcolorstyle+xml"/>
  <Override PartName="/xl/charts/chart137.xml" ContentType="application/vnd.openxmlformats-officedocument.drawingml.chart+xml"/>
  <Override PartName="/xl/charts/style128.xml" ContentType="application/vnd.ms-office.chartstyle+xml"/>
  <Override PartName="/xl/charts/colors128.xml" ContentType="application/vnd.ms-office.chartcolorstyle+xml"/>
  <Override PartName="/xl/charts/chart138.xml" ContentType="application/vnd.openxmlformats-officedocument.drawingml.chart+xml"/>
  <Override PartName="/xl/charts/style129.xml" ContentType="application/vnd.ms-office.chartstyle+xml"/>
  <Override PartName="/xl/charts/colors129.xml" ContentType="application/vnd.ms-office.chartcolorstyle+xml"/>
  <Override PartName="/xl/drawings/drawing8.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harts/chart139.xml" ContentType="application/vnd.openxmlformats-officedocument.drawingml.chart+xml"/>
  <Override PartName="/xl/charts/style130.xml" ContentType="application/vnd.ms-office.chartstyle+xml"/>
  <Override PartName="/xl/charts/colors130.xml" ContentType="application/vnd.ms-office.chartcolorstyle+xml"/>
  <Override PartName="/xl/charts/chart140.xml" ContentType="application/vnd.openxmlformats-officedocument.drawingml.chart+xml"/>
  <Override PartName="/xl/charts/style131.xml" ContentType="application/vnd.ms-office.chartstyle+xml"/>
  <Override PartName="/xl/charts/colors131.xml" ContentType="application/vnd.ms-office.chartcolorstyle+xml"/>
  <Override PartName="/xl/charts/chart141.xml" ContentType="application/vnd.openxmlformats-officedocument.drawingml.chart+xml"/>
  <Override PartName="/xl/charts/style132.xml" ContentType="application/vnd.ms-office.chartstyle+xml"/>
  <Override PartName="/xl/charts/colors132.xml" ContentType="application/vnd.ms-office.chartcolorstyle+xml"/>
  <Override PartName="/xl/charts/chart142.xml" ContentType="application/vnd.openxmlformats-officedocument.drawingml.chart+xml"/>
  <Override PartName="/xl/charts/style133.xml" ContentType="application/vnd.ms-office.chartstyle+xml"/>
  <Override PartName="/xl/charts/colors133.xml" ContentType="application/vnd.ms-office.chartcolorstyle+xml"/>
  <Override PartName="/xl/charts/chart143.xml" ContentType="application/vnd.openxmlformats-officedocument.drawingml.chart+xml"/>
  <Override PartName="/xl/drawings/drawing9.xml" ContentType="application/vnd.openxmlformats-officedocument.drawingml.chartshapes+xml"/>
  <Override PartName="/xl/charts/chart144.xml" ContentType="application/vnd.openxmlformats-officedocument.drawingml.chart+xml"/>
  <Override PartName="/xl/charts/style134.xml" ContentType="application/vnd.ms-office.chartstyle+xml"/>
  <Override PartName="/xl/charts/colors134.xml" ContentType="application/vnd.ms-office.chartcolorstyle+xml"/>
  <Override PartName="/xl/charts/chart145.xml" ContentType="application/vnd.openxmlformats-officedocument.drawingml.chart+xml"/>
  <Override PartName="/xl/charts/style135.xml" ContentType="application/vnd.ms-office.chartstyle+xml"/>
  <Override PartName="/xl/charts/colors135.xml" ContentType="application/vnd.ms-office.chartcolorstyle+xml"/>
  <Override PartName="/xl/charts/chart146.xml" ContentType="application/vnd.openxmlformats-officedocument.drawingml.chart+xml"/>
  <Override PartName="/xl/charts/style136.xml" ContentType="application/vnd.ms-office.chartstyle+xml"/>
  <Override PartName="/xl/charts/colors136.xml" ContentType="application/vnd.ms-office.chartcolorstyle+xml"/>
  <Override PartName="/xl/charts/chart147.xml" ContentType="application/vnd.openxmlformats-officedocument.drawingml.chart+xml"/>
  <Override PartName="/xl/charts/style137.xml" ContentType="application/vnd.ms-office.chartstyle+xml"/>
  <Override PartName="/xl/charts/colors137.xml" ContentType="application/vnd.ms-office.chartcolorstyle+xml"/>
  <Override PartName="/xl/charts/chart148.xml" ContentType="application/vnd.openxmlformats-officedocument.drawingml.chart+xml"/>
  <Override PartName="/xl/charts/style138.xml" ContentType="application/vnd.ms-office.chartstyle+xml"/>
  <Override PartName="/xl/charts/colors138.xml" ContentType="application/vnd.ms-office.chartcolorstyle+xml"/>
  <Override PartName="/xl/charts/chart149.xml" ContentType="application/vnd.openxmlformats-officedocument.drawingml.chart+xml"/>
  <Override PartName="/xl/charts/style139.xml" ContentType="application/vnd.ms-office.chartstyle+xml"/>
  <Override PartName="/xl/charts/colors139.xml" ContentType="application/vnd.ms-office.chartcolorstyle+xml"/>
  <Override PartName="/xl/charts/chart150.xml" ContentType="application/vnd.openxmlformats-officedocument.drawingml.chart+xml"/>
  <Override PartName="/xl/charts/style140.xml" ContentType="application/vnd.ms-office.chartstyle+xml"/>
  <Override PartName="/xl/charts/colors140.xml" ContentType="application/vnd.ms-office.chartcolorstyle+xml"/>
  <Override PartName="/xl/charts/chart151.xml" ContentType="application/vnd.openxmlformats-officedocument.drawingml.chart+xml"/>
  <Override PartName="/xl/charts/style141.xml" ContentType="application/vnd.ms-office.chartstyle+xml"/>
  <Override PartName="/xl/charts/colors141.xml" ContentType="application/vnd.ms-office.chartcolorstyle+xml"/>
  <Override PartName="/xl/charts/chart152.xml" ContentType="application/vnd.openxmlformats-officedocument.drawingml.chart+xml"/>
  <Override PartName="/xl/charts/style142.xml" ContentType="application/vnd.ms-office.chartstyle+xml"/>
  <Override PartName="/xl/charts/colors142.xml" ContentType="application/vnd.ms-office.chartcolorstyle+xml"/>
  <Override PartName="/xl/charts/chart153.xml" ContentType="application/vnd.openxmlformats-officedocument.drawingml.chart+xml"/>
  <Override PartName="/xl/charts/style143.xml" ContentType="application/vnd.ms-office.chartstyle+xml"/>
  <Override PartName="/xl/charts/colors143.xml" ContentType="application/vnd.ms-office.chartcolorstyle+xml"/>
  <Override PartName="/xl/charts/chart154.xml" ContentType="application/vnd.openxmlformats-officedocument.drawingml.chart+xml"/>
  <Override PartName="/xl/charts/style144.xml" ContentType="application/vnd.ms-office.chartstyle+xml"/>
  <Override PartName="/xl/charts/colors144.xml" ContentType="application/vnd.ms-office.chartcolorstyle+xml"/>
  <Override PartName="/xl/charts/chart155.xml" ContentType="application/vnd.openxmlformats-officedocument.drawingml.chart+xml"/>
  <Override PartName="/xl/charts/style145.xml" ContentType="application/vnd.ms-office.chartstyle+xml"/>
  <Override PartName="/xl/charts/colors145.xml" ContentType="application/vnd.ms-office.chartcolorstyle+xml"/>
  <Override PartName="/xl/charts/chart156.xml" ContentType="application/vnd.openxmlformats-officedocument.drawingml.chart+xml"/>
  <Override PartName="/xl/charts/style146.xml" ContentType="application/vnd.ms-office.chartstyle+xml"/>
  <Override PartName="/xl/charts/colors146.xml" ContentType="application/vnd.ms-office.chartcolorstyle+xml"/>
  <Override PartName="/xl/charts/chart157.xml" ContentType="application/vnd.openxmlformats-officedocument.drawingml.chart+xml"/>
  <Override PartName="/xl/charts/style147.xml" ContentType="application/vnd.ms-office.chartstyle+xml"/>
  <Override PartName="/xl/charts/colors147.xml" ContentType="application/vnd.ms-office.chartcolorstyle+xml"/>
  <Override PartName="/xl/charts/chart158.xml" ContentType="application/vnd.openxmlformats-officedocument.drawingml.chart+xml"/>
  <Override PartName="/xl/charts/style148.xml" ContentType="application/vnd.ms-office.chartstyle+xml"/>
  <Override PartName="/xl/charts/colors148.xml" ContentType="application/vnd.ms-office.chartcolorstyle+xml"/>
  <Override PartName="/xl/charts/chart159.xml" ContentType="application/vnd.openxmlformats-officedocument.drawingml.chart+xml"/>
  <Override PartName="/xl/charts/style149.xml" ContentType="application/vnd.ms-office.chartstyle+xml"/>
  <Override PartName="/xl/charts/colors149.xml" ContentType="application/vnd.ms-office.chartcolorstyle+xml"/>
  <Override PartName="/xl/charts/chart160.xml" ContentType="application/vnd.openxmlformats-officedocument.drawingml.chart+xml"/>
  <Override PartName="/xl/charts/style150.xml" ContentType="application/vnd.ms-office.chartstyle+xml"/>
  <Override PartName="/xl/charts/colors150.xml" ContentType="application/vnd.ms-office.chartcolorstyle+xml"/>
  <Override PartName="/xl/charts/chart161.xml" ContentType="application/vnd.openxmlformats-officedocument.drawingml.chart+xml"/>
  <Override PartName="/xl/charts/style151.xml" ContentType="application/vnd.ms-office.chartstyle+xml"/>
  <Override PartName="/xl/charts/colors151.xml" ContentType="application/vnd.ms-office.chartcolorstyle+xml"/>
  <Override PartName="/xl/charts/chart162.xml" ContentType="application/vnd.openxmlformats-officedocument.drawingml.chart+xml"/>
  <Override PartName="/xl/charts/style152.xml" ContentType="application/vnd.ms-office.chartstyle+xml"/>
  <Override PartName="/xl/charts/colors152.xml" ContentType="application/vnd.ms-office.chartcolorstyle+xml"/>
  <Override PartName="/xl/charts/chart163.xml" ContentType="application/vnd.openxmlformats-officedocument.drawingml.chart+xml"/>
  <Override PartName="/xl/charts/style153.xml" ContentType="application/vnd.ms-office.chartstyle+xml"/>
  <Override PartName="/xl/charts/colors153.xml" ContentType="application/vnd.ms-office.chartcolorstyle+xml"/>
  <Override PartName="/xl/charts/chart164.xml" ContentType="application/vnd.openxmlformats-officedocument.drawingml.chart+xml"/>
  <Override PartName="/xl/charts/chart165.xml" ContentType="application/vnd.openxmlformats-officedocument.drawingml.chart+xml"/>
  <Override PartName="/xl/charts/style154.xml" ContentType="application/vnd.ms-office.chartstyle+xml"/>
  <Override PartName="/xl/charts/colors154.xml" ContentType="application/vnd.ms-office.chartcolorstyle+xml"/>
  <Override PartName="/xl/charts/chart166.xml" ContentType="application/vnd.openxmlformats-officedocument.drawingml.chart+xml"/>
  <Override PartName="/xl/charts/style155.xml" ContentType="application/vnd.ms-office.chartstyle+xml"/>
  <Override PartName="/xl/charts/colors155.xml" ContentType="application/vnd.ms-office.chartcolorstyle+xml"/>
  <Override PartName="/xl/charts/chart167.xml" ContentType="application/vnd.openxmlformats-officedocument.drawingml.chart+xml"/>
  <Override PartName="/xl/charts/style156.xml" ContentType="application/vnd.ms-office.chartstyle+xml"/>
  <Override PartName="/xl/charts/colors156.xml" ContentType="application/vnd.ms-office.chartcolorstyle+xml"/>
  <Override PartName="/xl/charts/chart168.xml" ContentType="application/vnd.openxmlformats-officedocument.drawingml.chart+xml"/>
  <Override PartName="/xl/charts/style157.xml" ContentType="application/vnd.ms-office.chartstyle+xml"/>
  <Override PartName="/xl/charts/colors157.xml" ContentType="application/vnd.ms-office.chartcolorstyle+xml"/>
  <Override PartName="/xl/charts/chart169.xml" ContentType="application/vnd.openxmlformats-officedocument.drawingml.chart+xml"/>
  <Override PartName="/xl/charts/style158.xml" ContentType="application/vnd.ms-office.chartstyle+xml"/>
  <Override PartName="/xl/charts/colors158.xml" ContentType="application/vnd.ms-office.chartcolorstyle+xml"/>
  <Override PartName="/xl/drawings/drawing10.xml" ContentType="application/vnd.openxmlformats-officedocument.drawing+xml"/>
  <Override PartName="/xl/charts/chart170.xml" ContentType="application/vnd.openxmlformats-officedocument.drawingml.chart+xml"/>
  <Override PartName="/xl/charts/style159.xml" ContentType="application/vnd.ms-office.chartstyle+xml"/>
  <Override PartName="/xl/charts/colors159.xml" ContentType="application/vnd.ms-office.chartcolorstyle+xml"/>
  <Override PartName="/xl/charts/chart171.xml" ContentType="application/vnd.openxmlformats-officedocument.drawingml.chart+xml"/>
  <Override PartName="/xl/charts/style160.xml" ContentType="application/vnd.ms-office.chartstyle+xml"/>
  <Override PartName="/xl/charts/colors160.xml" ContentType="application/vnd.ms-office.chartcolorstyle+xml"/>
  <Override PartName="/xl/charts/chart172.xml" ContentType="application/vnd.openxmlformats-officedocument.drawingml.chart+xml"/>
  <Override PartName="/xl/charts/style161.xml" ContentType="application/vnd.ms-office.chartstyle+xml"/>
  <Override PartName="/xl/charts/colors161.xml" ContentType="application/vnd.ms-office.chartcolorstyle+xml"/>
  <Override PartName="/xl/charts/chart173.xml" ContentType="application/vnd.openxmlformats-officedocument.drawingml.chart+xml"/>
  <Override PartName="/xl/charts/style162.xml" ContentType="application/vnd.ms-office.chartstyle+xml"/>
  <Override PartName="/xl/charts/colors162.xml" ContentType="application/vnd.ms-office.chartcolorstyle+xml"/>
  <Override PartName="/xl/charts/chart174.xml" ContentType="application/vnd.openxmlformats-officedocument.drawingml.chart+xml"/>
  <Override PartName="/xl/charts/style163.xml" ContentType="application/vnd.ms-office.chartstyle+xml"/>
  <Override PartName="/xl/charts/colors163.xml" ContentType="application/vnd.ms-office.chartcolorstyle+xml"/>
  <Override PartName="/xl/charts/chart175.xml" ContentType="application/vnd.openxmlformats-officedocument.drawingml.chart+xml"/>
  <Override PartName="/xl/charts/style164.xml" ContentType="application/vnd.ms-office.chartstyle+xml"/>
  <Override PartName="/xl/charts/colors164.xml" ContentType="application/vnd.ms-office.chartcolorstyle+xml"/>
  <Override PartName="/xl/charts/chart176.xml" ContentType="application/vnd.openxmlformats-officedocument.drawingml.chart+xml"/>
  <Override PartName="/xl/charts/style165.xml" ContentType="application/vnd.ms-office.chartstyle+xml"/>
  <Override PartName="/xl/charts/colors165.xml" ContentType="application/vnd.ms-office.chartcolorstyle+xml"/>
  <Override PartName="/xl/charts/chart177.xml" ContentType="application/vnd.openxmlformats-officedocument.drawingml.chart+xml"/>
  <Override PartName="/xl/charts/style166.xml" ContentType="application/vnd.ms-office.chartstyle+xml"/>
  <Override PartName="/xl/charts/colors166.xml" ContentType="application/vnd.ms-office.chartcolorstyle+xml"/>
  <Override PartName="/xl/charts/chart178.xml" ContentType="application/vnd.openxmlformats-officedocument.drawingml.chart+xml"/>
  <Override PartName="/xl/charts/style167.xml" ContentType="application/vnd.ms-office.chartstyle+xml"/>
  <Override PartName="/xl/charts/colors167.xml" ContentType="application/vnd.ms-office.chartcolorstyle+xml"/>
  <Override PartName="/xl/charts/chart179.xml" ContentType="application/vnd.openxmlformats-officedocument.drawingml.chart+xml"/>
  <Override PartName="/xl/charts/style168.xml" ContentType="application/vnd.ms-office.chartstyle+xml"/>
  <Override PartName="/xl/charts/colors168.xml" ContentType="application/vnd.ms-office.chartcolorstyle+xml"/>
  <Override PartName="/xl/charts/chart180.xml" ContentType="application/vnd.openxmlformats-officedocument.drawingml.chart+xml"/>
  <Override PartName="/xl/charts/style169.xml" ContentType="application/vnd.ms-office.chartstyle+xml"/>
  <Override PartName="/xl/charts/colors169.xml" ContentType="application/vnd.ms-office.chartcolorstyle+xml"/>
  <Override PartName="/xl/charts/chart181.xml" ContentType="application/vnd.openxmlformats-officedocument.drawingml.chart+xml"/>
  <Override PartName="/xl/charts/style170.xml" ContentType="application/vnd.ms-office.chartstyle+xml"/>
  <Override PartName="/xl/charts/colors170.xml" ContentType="application/vnd.ms-office.chartcolorstyle+xml"/>
  <Override PartName="/xl/charts/chart182.xml" ContentType="application/vnd.openxmlformats-officedocument.drawingml.chart+xml"/>
  <Override PartName="/xl/charts/style171.xml" ContentType="application/vnd.ms-office.chartstyle+xml"/>
  <Override PartName="/xl/charts/colors171.xml" ContentType="application/vnd.ms-office.chartcolorstyle+xml"/>
  <Override PartName="/xl/charts/chart183.xml" ContentType="application/vnd.openxmlformats-officedocument.drawingml.chart+xml"/>
  <Override PartName="/xl/charts/style172.xml" ContentType="application/vnd.ms-office.chartstyle+xml"/>
  <Override PartName="/xl/charts/colors172.xml" ContentType="application/vnd.ms-office.chartcolorstyle+xml"/>
  <Override PartName="/xl/charts/chart184.xml" ContentType="application/vnd.openxmlformats-officedocument.drawingml.chart+xml"/>
  <Override PartName="/xl/charts/style173.xml" ContentType="application/vnd.ms-office.chartstyle+xml"/>
  <Override PartName="/xl/charts/colors173.xml" ContentType="application/vnd.ms-office.chartcolorstyle+xml"/>
  <Override PartName="/xl/charts/chart185.xml" ContentType="application/vnd.openxmlformats-officedocument.drawingml.chart+xml"/>
  <Override PartName="/xl/charts/style174.xml" ContentType="application/vnd.ms-office.chartstyle+xml"/>
  <Override PartName="/xl/charts/colors174.xml" ContentType="application/vnd.ms-office.chartcolorstyle+xml"/>
  <Override PartName="/xl/charts/chart186.xml" ContentType="application/vnd.openxmlformats-officedocument.drawingml.chart+xml"/>
  <Override PartName="/xl/charts/style175.xml" ContentType="application/vnd.ms-office.chartstyle+xml"/>
  <Override PartName="/xl/charts/colors175.xml" ContentType="application/vnd.ms-office.chartcolorstyle+xml"/>
  <Override PartName="/xl/drawings/drawing11.xml" ContentType="application/vnd.openxmlformats-officedocument.drawing+xml"/>
  <Override PartName="/xl/charts/chart187.xml" ContentType="application/vnd.openxmlformats-officedocument.drawingml.chart+xml"/>
  <Override PartName="/xl/charts/style176.xml" ContentType="application/vnd.ms-office.chartstyle+xml"/>
  <Override PartName="/xl/charts/colors176.xml" ContentType="application/vnd.ms-office.chartcolorstyle+xml"/>
  <Override PartName="/xl/charts/chart188.xml" ContentType="application/vnd.openxmlformats-officedocument.drawingml.chart+xml"/>
  <Override PartName="/xl/charts/style177.xml" ContentType="application/vnd.ms-office.chartstyle+xml"/>
  <Override PartName="/xl/charts/colors177.xml" ContentType="application/vnd.ms-office.chartcolorstyle+xml"/>
  <Override PartName="/xl/charts/chart189.xml" ContentType="application/vnd.openxmlformats-officedocument.drawingml.chart+xml"/>
  <Override PartName="/xl/charts/style178.xml" ContentType="application/vnd.ms-office.chartstyle+xml"/>
  <Override PartName="/xl/charts/colors178.xml" ContentType="application/vnd.ms-office.chartcolorstyle+xml"/>
  <Override PartName="/xl/charts/chart190.xml" ContentType="application/vnd.openxmlformats-officedocument.drawingml.chart+xml"/>
  <Override PartName="/xl/charts/style179.xml" ContentType="application/vnd.ms-office.chartstyle+xml"/>
  <Override PartName="/xl/charts/colors179.xml" ContentType="application/vnd.ms-office.chartcolorstyle+xml"/>
  <Override PartName="/xl/charts/chart191.xml" ContentType="application/vnd.openxmlformats-officedocument.drawingml.chart+xml"/>
  <Override PartName="/xl/charts/style180.xml" ContentType="application/vnd.ms-office.chartstyle+xml"/>
  <Override PartName="/xl/charts/colors180.xml" ContentType="application/vnd.ms-office.chartcolorstyle+xml"/>
  <Override PartName="/xl/charts/chart192.xml" ContentType="application/vnd.openxmlformats-officedocument.drawingml.chart+xml"/>
  <Override PartName="/xl/charts/style181.xml" ContentType="application/vnd.ms-office.chartstyle+xml"/>
  <Override PartName="/xl/charts/colors181.xml" ContentType="application/vnd.ms-office.chartcolorstyle+xml"/>
  <Override PartName="/xl/charts/chart193.xml" ContentType="application/vnd.openxmlformats-officedocument.drawingml.chart+xml"/>
  <Override PartName="/xl/charts/style182.xml" ContentType="application/vnd.ms-office.chartstyle+xml"/>
  <Override PartName="/xl/charts/colors182.xml" ContentType="application/vnd.ms-office.chartcolorstyle+xml"/>
  <Override PartName="/xl/charts/chart194.xml" ContentType="application/vnd.openxmlformats-officedocument.drawingml.chart+xml"/>
  <Override PartName="/xl/charts/style183.xml" ContentType="application/vnd.ms-office.chartstyle+xml"/>
  <Override PartName="/xl/charts/colors183.xml" ContentType="application/vnd.ms-office.chartcolorstyle+xml"/>
  <Override PartName="/xl/charts/chart195.xml" ContentType="application/vnd.openxmlformats-officedocument.drawingml.chart+xml"/>
  <Override PartName="/xl/charts/style184.xml" ContentType="application/vnd.ms-office.chartstyle+xml"/>
  <Override PartName="/xl/charts/colors184.xml" ContentType="application/vnd.ms-office.chartcolorstyle+xml"/>
  <Override PartName="/xl/charts/chart196.xml" ContentType="application/vnd.openxmlformats-officedocument.drawingml.chart+xml"/>
  <Override PartName="/xl/charts/style185.xml" ContentType="application/vnd.ms-office.chartstyle+xml"/>
  <Override PartName="/xl/charts/colors185.xml" ContentType="application/vnd.ms-office.chartcolorstyle+xml"/>
  <Override PartName="/xl/charts/chart197.xml" ContentType="application/vnd.openxmlformats-officedocument.drawingml.chart+xml"/>
  <Override PartName="/xl/charts/style186.xml" ContentType="application/vnd.ms-office.chartstyle+xml"/>
  <Override PartName="/xl/charts/colors186.xml" ContentType="application/vnd.ms-office.chartcolorstyle+xml"/>
  <Override PartName="/xl/charts/chart198.xml" ContentType="application/vnd.openxmlformats-officedocument.drawingml.chart+xml"/>
  <Override PartName="/xl/charts/style187.xml" ContentType="application/vnd.ms-office.chartstyle+xml"/>
  <Override PartName="/xl/charts/colors187.xml" ContentType="application/vnd.ms-office.chartcolorstyle+xml"/>
  <Override PartName="/xl/charts/chart199.xml" ContentType="application/vnd.openxmlformats-officedocument.drawingml.chart+xml"/>
  <Override PartName="/xl/charts/style188.xml" ContentType="application/vnd.ms-office.chartstyle+xml"/>
  <Override PartName="/xl/charts/colors188.xml" ContentType="application/vnd.ms-office.chartcolorstyle+xml"/>
  <Override PartName="/xl/charts/chart200.xml" ContentType="application/vnd.openxmlformats-officedocument.drawingml.chart+xml"/>
  <Override PartName="/xl/charts/style189.xml" ContentType="application/vnd.ms-office.chartstyle+xml"/>
  <Override PartName="/xl/charts/colors189.xml" ContentType="application/vnd.ms-office.chartcolorstyle+xml"/>
  <Override PartName="/xl/charts/chart201.xml" ContentType="application/vnd.openxmlformats-officedocument.drawingml.chart+xml"/>
  <Override PartName="/xl/charts/style190.xml" ContentType="application/vnd.ms-office.chartstyle+xml"/>
  <Override PartName="/xl/charts/colors190.xml" ContentType="application/vnd.ms-office.chartcolorstyle+xml"/>
  <Override PartName="/xl/charts/chart202.xml" ContentType="application/vnd.openxmlformats-officedocument.drawingml.chart+xml"/>
  <Override PartName="/xl/charts/style191.xml" ContentType="application/vnd.ms-office.chartstyle+xml"/>
  <Override PartName="/xl/charts/colors191.xml" ContentType="application/vnd.ms-office.chartcolorstyle+xml"/>
  <Override PartName="/xl/charts/chart203.xml" ContentType="application/vnd.openxmlformats-officedocument.drawingml.chart+xml"/>
  <Override PartName="/xl/charts/style192.xml" ContentType="application/vnd.ms-office.chartstyle+xml"/>
  <Override PartName="/xl/charts/colors192.xml" ContentType="application/vnd.ms-office.chartcolorstyle+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ntuagr-my.sharepoint.com/personal/g_angelousis_ntua_gr/Documents/NTUA/PhD/Structural/IEA_15MW_RWT/"/>
    </mc:Choice>
  </mc:AlternateContent>
  <xr:revisionPtr revIDLastSave="720" documentId="13_ncr:1_{C83A9EAF-4E7C-4E4B-886A-AB2D613954EB}" xr6:coauthVersionLast="47" xr6:coauthVersionMax="47" xr10:uidLastSave="{7F84AB70-3EA2-41A7-9B20-792480571003}"/>
  <bookViews>
    <workbookView xWindow="-108" yWindow="-108" windowWidth="23256" windowHeight="12576" tabRatio="705" firstSheet="1" activeTab="1" xr2:uid="{00000000-000D-0000-FFFF-FFFF00000000}"/>
  </bookViews>
  <sheets>
    <sheet name="READ_ME" sheetId="27" r:id="rId1"/>
    <sheet name="HAWC2" sheetId="1" r:id="rId2"/>
    <sheet name="HAWC2_2_hGAST_noFPM" sheetId="2" r:id="rId3"/>
    <sheet name="HAWC2_2_hGAST_FPM" sheetId="8" r:id="rId4"/>
    <sheet name="hGAST_comparison" sheetId="5" r:id="rId5"/>
    <sheet name="hGAST_vs_BeamDyn" sheetId="14" r:id="rId6"/>
    <sheet name="BeamDyn_2_hGAST" sheetId="21" r:id="rId7"/>
    <sheet name="machi_frm_BeamDyn" sheetId="16" r:id="rId8"/>
    <sheet name="machi_frm_HAWC2" sheetId="12" r:id="rId9"/>
    <sheet name="EXI_BeamDyn_diff" sheetId="24" r:id="rId10"/>
    <sheet name="EXI_HAWC2_diff" sheetId="9" r:id="rId11"/>
    <sheet name="tower+shaft" sheetId="26" r:id="rId12"/>
    <sheet name="output" sheetId="25" r:id="rId13"/>
    <sheet name="EXI_machi" sheetId="20"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6" i="1" l="1"/>
  <c r="W6" i="1"/>
  <c r="X6" i="1"/>
  <c r="V7" i="1"/>
  <c r="W7" i="1"/>
  <c r="V8" i="1"/>
  <c r="W8" i="1"/>
  <c r="V9" i="1"/>
  <c r="W9" i="1"/>
  <c r="V10" i="1"/>
  <c r="W10" i="1"/>
  <c r="V11" i="1"/>
  <c r="W11" i="1"/>
  <c r="V12" i="1"/>
  <c r="W12" i="1"/>
  <c r="V13" i="1"/>
  <c r="W13" i="1"/>
  <c r="V14" i="1"/>
  <c r="W14" i="1"/>
  <c r="V15" i="1"/>
  <c r="W15" i="1"/>
  <c r="V16" i="1"/>
  <c r="W16" i="1"/>
  <c r="V17" i="1"/>
  <c r="W17" i="1"/>
  <c r="V18" i="1"/>
  <c r="W18" i="1"/>
  <c r="V19" i="1"/>
  <c r="W19" i="1"/>
  <c r="V20" i="1"/>
  <c r="W20" i="1"/>
  <c r="V21" i="1"/>
  <c r="W21" i="1"/>
  <c r="V22" i="1"/>
  <c r="W22" i="1"/>
  <c r="V23" i="1"/>
  <c r="W23" i="1"/>
  <c r="V24" i="1"/>
  <c r="W24" i="1"/>
  <c r="V25" i="1"/>
  <c r="W25" i="1"/>
  <c r="V26" i="1"/>
  <c r="W26" i="1"/>
  <c r="V27" i="1"/>
  <c r="W27" i="1"/>
  <c r="V28" i="1"/>
  <c r="W28" i="1"/>
  <c r="V29" i="1"/>
  <c r="W29" i="1"/>
  <c r="V30" i="1"/>
  <c r="W30" i="1"/>
  <c r="V31" i="1"/>
  <c r="W31" i="1"/>
  <c r="V67" i="1"/>
  <c r="V6" i="1" s="1"/>
  <c r="V92" i="1"/>
  <c r="W92" i="1"/>
  <c r="Y6" i="1"/>
  <c r="DC6" i="21"/>
  <c r="DM6" i="21"/>
  <c r="FY6" i="8"/>
  <c r="O38" i="1"/>
  <c r="M38" i="1"/>
  <c r="N38" i="1" s="1"/>
  <c r="V68" i="1"/>
  <c r="W68" i="1"/>
  <c r="V69" i="1"/>
  <c r="W69" i="1"/>
  <c r="V70" i="1"/>
  <c r="W70" i="1"/>
  <c r="V71" i="1"/>
  <c r="W71" i="1"/>
  <c r="V72" i="1"/>
  <c r="W72" i="1"/>
  <c r="V73" i="1"/>
  <c r="W73" i="1"/>
  <c r="V74" i="1"/>
  <c r="W74" i="1"/>
  <c r="V75" i="1"/>
  <c r="W75" i="1"/>
  <c r="V76" i="1"/>
  <c r="W76" i="1"/>
  <c r="V77" i="1"/>
  <c r="W77" i="1"/>
  <c r="V78" i="1"/>
  <c r="W78" i="1"/>
  <c r="V79" i="1"/>
  <c r="W79" i="1"/>
  <c r="V80" i="1"/>
  <c r="W80" i="1"/>
  <c r="V81" i="1"/>
  <c r="W81" i="1"/>
  <c r="V82" i="1"/>
  <c r="W82" i="1"/>
  <c r="V83" i="1"/>
  <c r="W83" i="1"/>
  <c r="V84" i="1"/>
  <c r="W84" i="1"/>
  <c r="V85" i="1"/>
  <c r="W85" i="1"/>
  <c r="V86" i="1"/>
  <c r="W86" i="1"/>
  <c r="V87" i="1"/>
  <c r="W87" i="1"/>
  <c r="V88" i="1"/>
  <c r="W88" i="1"/>
  <c r="V89" i="1"/>
  <c r="W89" i="1"/>
  <c r="V90" i="1"/>
  <c r="W90" i="1"/>
  <c r="V91" i="1"/>
  <c r="W91" i="1"/>
  <c r="W67" i="1"/>
  <c r="J38" i="1"/>
  <c r="DO6" i="21"/>
  <c r="AA6" i="1" l="1"/>
  <c r="AT20" i="26"/>
  <c r="AW17" i="26"/>
  <c r="BE21" i="26"/>
  <c r="BF7" i="26"/>
  <c r="BD19" i="26" s="1"/>
  <c r="BC22" i="26"/>
  <c r="BA13" i="26"/>
  <c r="BD21" i="26"/>
  <c r="AN18" i="26"/>
  <c r="AM18" i="26"/>
  <c r="AL18" i="26"/>
  <c r="AJ18" i="26"/>
  <c r="AI18" i="26"/>
  <c r="AH18" i="26"/>
  <c r="AG18" i="26"/>
  <c r="AF18" i="26"/>
  <c r="AC18" i="26"/>
  <c r="AN19" i="26"/>
  <c r="AP19" i="26" s="1"/>
  <c r="AM19" i="26"/>
  <c r="AO19" i="26" s="1"/>
  <c r="AL19" i="26"/>
  <c r="AJ19" i="26"/>
  <c r="AI19" i="26"/>
  <c r="AH19" i="26"/>
  <c r="AG19" i="26"/>
  <c r="AF19" i="26"/>
  <c r="AD19" i="26"/>
  <c r="AC19" i="26"/>
  <c r="AB19" i="26"/>
  <c r="AA19" i="26"/>
  <c r="Z19" i="26"/>
  <c r="W19" i="26"/>
  <c r="V19" i="26"/>
  <c r="AO18" i="26"/>
  <c r="AP18" i="26"/>
  <c r="AD18" i="26"/>
  <c r="AB18" i="26"/>
  <c r="AA18" i="26"/>
  <c r="Z18" i="26"/>
  <c r="W18" i="26"/>
  <c r="V18" i="26"/>
  <c r="X16" i="26"/>
  <c r="W16" i="26"/>
  <c r="BC10" i="26"/>
  <c r="AT10" i="26" l="1"/>
  <c r="AU11" i="26" s="1"/>
  <c r="E38" i="1"/>
  <c r="E39" i="1"/>
  <c r="E40" i="1"/>
  <c r="E41" i="1"/>
  <c r="E42" i="1"/>
  <c r="E43" i="1"/>
  <c r="E44" i="1"/>
  <c r="E45" i="1"/>
  <c r="E46" i="1"/>
  <c r="E47" i="1"/>
  <c r="E48" i="1"/>
  <c r="E49" i="1"/>
  <c r="E50" i="1"/>
  <c r="E51" i="1"/>
  <c r="E52" i="1"/>
  <c r="E53" i="1"/>
  <c r="E54" i="1"/>
  <c r="E55" i="1"/>
  <c r="E56" i="1"/>
  <c r="E57" i="1"/>
  <c r="E58" i="1"/>
  <c r="E59" i="1"/>
  <c r="E60" i="1"/>
  <c r="E61" i="1"/>
  <c r="E62" i="1"/>
  <c r="E63" i="1"/>
  <c r="E37" i="1"/>
  <c r="H38" i="1"/>
  <c r="BS45" i="24"/>
  <c r="BT45" i="24"/>
  <c r="BU45" i="24"/>
  <c r="BV45" i="24"/>
  <c r="CA45" i="24"/>
  <c r="CC45" i="24"/>
  <c r="CE45" i="24"/>
  <c r="CF45" i="24"/>
  <c r="CG45" i="24"/>
  <c r="CI45" i="24"/>
  <c r="CL45" i="24"/>
  <c r="CN45" i="24"/>
  <c r="CP45" i="24"/>
  <c r="CR45" i="24"/>
  <c r="CS45" i="24"/>
  <c r="CU45" i="24"/>
  <c r="BR45" i="24"/>
  <c r="BC9" i="26"/>
  <c r="C108" i="25"/>
  <c r="A111" i="25"/>
  <c r="B111" i="25"/>
  <c r="C111" i="25"/>
  <c r="D111" i="25"/>
  <c r="E111" i="25"/>
  <c r="F111" i="25"/>
  <c r="G111" i="25"/>
  <c r="L111" i="25"/>
  <c r="N111" i="25"/>
  <c r="P111" i="25"/>
  <c r="Q111" i="25"/>
  <c r="R111" i="25"/>
  <c r="T111" i="25"/>
  <c r="W111" i="25"/>
  <c r="Y111" i="25"/>
  <c r="AA111" i="25"/>
  <c r="AC111" i="25"/>
  <c r="AD111" i="25"/>
  <c r="AF111" i="25"/>
  <c r="A112" i="25"/>
  <c r="B112" i="25"/>
  <c r="C112" i="25"/>
  <c r="D112" i="25"/>
  <c r="E112" i="25"/>
  <c r="F112" i="25"/>
  <c r="G112" i="25"/>
  <c r="L112" i="25"/>
  <c r="N112" i="25"/>
  <c r="P112" i="25"/>
  <c r="Q112" i="25"/>
  <c r="R112" i="25"/>
  <c r="T112" i="25"/>
  <c r="W112" i="25"/>
  <c r="Y112" i="25"/>
  <c r="AA112" i="25"/>
  <c r="AC112" i="25"/>
  <c r="AD112" i="25"/>
  <c r="AF112" i="25"/>
  <c r="A113" i="25"/>
  <c r="B113" i="25"/>
  <c r="C113" i="25"/>
  <c r="D113" i="25"/>
  <c r="E113" i="25"/>
  <c r="F113" i="25"/>
  <c r="G113" i="25"/>
  <c r="L113" i="25"/>
  <c r="N113" i="25"/>
  <c r="P113" i="25"/>
  <c r="Q113" i="25"/>
  <c r="R113" i="25"/>
  <c r="T113" i="25"/>
  <c r="W113" i="25"/>
  <c r="Y113" i="25"/>
  <c r="AA113" i="25"/>
  <c r="AC113" i="25"/>
  <c r="AD113" i="25"/>
  <c r="AF113" i="25"/>
  <c r="A114" i="25"/>
  <c r="B114" i="25"/>
  <c r="C114" i="25"/>
  <c r="D114" i="25"/>
  <c r="E114" i="25"/>
  <c r="F114" i="25"/>
  <c r="G114" i="25"/>
  <c r="L114" i="25"/>
  <c r="N114" i="25"/>
  <c r="P114" i="25"/>
  <c r="Q114" i="25"/>
  <c r="R114" i="25"/>
  <c r="T114" i="25"/>
  <c r="W114" i="25"/>
  <c r="Y114" i="25"/>
  <c r="AA114" i="25"/>
  <c r="AC114" i="25"/>
  <c r="AD114" i="25"/>
  <c r="AF114" i="25"/>
  <c r="A115" i="25"/>
  <c r="B115" i="25"/>
  <c r="C115" i="25"/>
  <c r="D115" i="25"/>
  <c r="E115" i="25"/>
  <c r="F115" i="25"/>
  <c r="G115" i="25"/>
  <c r="L115" i="25"/>
  <c r="N115" i="25"/>
  <c r="P115" i="25"/>
  <c r="Q115" i="25"/>
  <c r="R115" i="25"/>
  <c r="T115" i="25"/>
  <c r="W115" i="25"/>
  <c r="Y115" i="25"/>
  <c r="AA115" i="25"/>
  <c r="AC115" i="25"/>
  <c r="AD115" i="25"/>
  <c r="AF115" i="25"/>
  <c r="A116" i="25"/>
  <c r="B116" i="25"/>
  <c r="C116" i="25"/>
  <c r="D116" i="25"/>
  <c r="E116" i="25"/>
  <c r="F116" i="25"/>
  <c r="G116" i="25"/>
  <c r="L116" i="25"/>
  <c r="N116" i="25"/>
  <c r="P116" i="25"/>
  <c r="Q116" i="25"/>
  <c r="R116" i="25"/>
  <c r="T116" i="25"/>
  <c r="W116" i="25"/>
  <c r="Y116" i="25"/>
  <c r="AA116" i="25"/>
  <c r="AC116" i="25"/>
  <c r="AD116" i="25"/>
  <c r="AF116" i="25"/>
  <c r="A117" i="25"/>
  <c r="B117" i="25"/>
  <c r="C117" i="25"/>
  <c r="D117" i="25"/>
  <c r="E117" i="25"/>
  <c r="F117" i="25"/>
  <c r="G117" i="25"/>
  <c r="L117" i="25"/>
  <c r="N117" i="25"/>
  <c r="P117" i="25"/>
  <c r="Q117" i="25"/>
  <c r="R117" i="25"/>
  <c r="T117" i="25"/>
  <c r="W117" i="25"/>
  <c r="Y117" i="25"/>
  <c r="AA117" i="25"/>
  <c r="AC117" i="25"/>
  <c r="AD117" i="25"/>
  <c r="AF117" i="25"/>
  <c r="A118" i="25"/>
  <c r="B118" i="25"/>
  <c r="C118" i="25"/>
  <c r="D118" i="25"/>
  <c r="E118" i="25"/>
  <c r="F118" i="25"/>
  <c r="G118" i="25"/>
  <c r="L118" i="25"/>
  <c r="N118" i="25"/>
  <c r="P118" i="25"/>
  <c r="Q118" i="25"/>
  <c r="R118" i="25"/>
  <c r="T118" i="25"/>
  <c r="W118" i="25"/>
  <c r="Y118" i="25"/>
  <c r="AA118" i="25"/>
  <c r="AC118" i="25"/>
  <c r="AD118" i="25"/>
  <c r="AF118" i="25"/>
  <c r="A119" i="25"/>
  <c r="B119" i="25"/>
  <c r="C119" i="25"/>
  <c r="D119" i="25"/>
  <c r="E119" i="25"/>
  <c r="F119" i="25"/>
  <c r="G119" i="25"/>
  <c r="L119" i="25"/>
  <c r="N119" i="25"/>
  <c r="P119" i="25"/>
  <c r="Q119" i="25"/>
  <c r="R119" i="25"/>
  <c r="T119" i="25"/>
  <c r="W119" i="25"/>
  <c r="Y119" i="25"/>
  <c r="AA119" i="25"/>
  <c r="AC119" i="25"/>
  <c r="AD119" i="25"/>
  <c r="AF119" i="25"/>
  <c r="A120" i="25"/>
  <c r="B120" i="25"/>
  <c r="C120" i="25"/>
  <c r="D120" i="25"/>
  <c r="E120" i="25"/>
  <c r="F120" i="25"/>
  <c r="G120" i="25"/>
  <c r="L120" i="25"/>
  <c r="N120" i="25"/>
  <c r="P120" i="25"/>
  <c r="Q120" i="25"/>
  <c r="R120" i="25"/>
  <c r="T120" i="25"/>
  <c r="W120" i="25"/>
  <c r="Y120" i="25"/>
  <c r="AA120" i="25"/>
  <c r="AC120" i="25"/>
  <c r="AD120" i="25"/>
  <c r="AF120" i="25"/>
  <c r="A121" i="25"/>
  <c r="B121" i="25"/>
  <c r="C121" i="25"/>
  <c r="D121" i="25"/>
  <c r="E121" i="25"/>
  <c r="F121" i="25"/>
  <c r="G121" i="25"/>
  <c r="L121" i="25"/>
  <c r="N121" i="25"/>
  <c r="P121" i="25"/>
  <c r="Q121" i="25"/>
  <c r="R121" i="25"/>
  <c r="T121" i="25"/>
  <c r="W121" i="25"/>
  <c r="Y121" i="25"/>
  <c r="AA121" i="25"/>
  <c r="AC121" i="25"/>
  <c r="AD121" i="25"/>
  <c r="AF121" i="25"/>
  <c r="A122" i="25"/>
  <c r="B122" i="25"/>
  <c r="C122" i="25"/>
  <c r="D122" i="25"/>
  <c r="E122" i="25"/>
  <c r="F122" i="25"/>
  <c r="G122" i="25"/>
  <c r="L122" i="25"/>
  <c r="N122" i="25"/>
  <c r="P122" i="25"/>
  <c r="Q122" i="25"/>
  <c r="R122" i="25"/>
  <c r="T122" i="25"/>
  <c r="W122" i="25"/>
  <c r="Y122" i="25"/>
  <c r="AA122" i="25"/>
  <c r="AC122" i="25"/>
  <c r="AD122" i="25"/>
  <c r="AF122" i="25"/>
  <c r="A123" i="25"/>
  <c r="B123" i="25"/>
  <c r="C123" i="25"/>
  <c r="D123" i="25"/>
  <c r="E123" i="25"/>
  <c r="F123" i="25"/>
  <c r="G123" i="25"/>
  <c r="L123" i="25"/>
  <c r="N123" i="25"/>
  <c r="P123" i="25"/>
  <c r="Q123" i="25"/>
  <c r="R123" i="25"/>
  <c r="T123" i="25"/>
  <c r="W123" i="25"/>
  <c r="Y123" i="25"/>
  <c r="AA123" i="25"/>
  <c r="AC123" i="25"/>
  <c r="AD123" i="25"/>
  <c r="AF123" i="25"/>
  <c r="A124" i="25"/>
  <c r="B124" i="25"/>
  <c r="C124" i="25"/>
  <c r="D124" i="25"/>
  <c r="E124" i="25"/>
  <c r="F124" i="25"/>
  <c r="G124" i="25"/>
  <c r="L124" i="25"/>
  <c r="N124" i="25"/>
  <c r="P124" i="25"/>
  <c r="Q124" i="25"/>
  <c r="R124" i="25"/>
  <c r="T124" i="25"/>
  <c r="W124" i="25"/>
  <c r="Y124" i="25"/>
  <c r="AA124" i="25"/>
  <c r="AC124" i="25"/>
  <c r="AD124" i="25"/>
  <c r="AF124" i="25"/>
  <c r="A125" i="25"/>
  <c r="B125" i="25"/>
  <c r="C125" i="25"/>
  <c r="D125" i="25"/>
  <c r="E125" i="25"/>
  <c r="F125" i="25"/>
  <c r="G125" i="25"/>
  <c r="L125" i="25"/>
  <c r="N125" i="25"/>
  <c r="P125" i="25"/>
  <c r="Q125" i="25"/>
  <c r="R125" i="25"/>
  <c r="T125" i="25"/>
  <c r="W125" i="25"/>
  <c r="Y125" i="25"/>
  <c r="AA125" i="25"/>
  <c r="AC125" i="25"/>
  <c r="AD125" i="25"/>
  <c r="AF125" i="25"/>
  <c r="A126" i="25"/>
  <c r="B126" i="25"/>
  <c r="C126" i="25"/>
  <c r="D126" i="25"/>
  <c r="E126" i="25"/>
  <c r="F126" i="25"/>
  <c r="G126" i="25"/>
  <c r="L126" i="25"/>
  <c r="N126" i="25"/>
  <c r="P126" i="25"/>
  <c r="Q126" i="25"/>
  <c r="R126" i="25"/>
  <c r="T126" i="25"/>
  <c r="W126" i="25"/>
  <c r="Y126" i="25"/>
  <c r="AA126" i="25"/>
  <c r="AC126" i="25"/>
  <c r="AD126" i="25"/>
  <c r="AF126" i="25"/>
  <c r="A127" i="25"/>
  <c r="B127" i="25"/>
  <c r="C127" i="25"/>
  <c r="D127" i="25"/>
  <c r="E127" i="25"/>
  <c r="F127" i="25"/>
  <c r="G127" i="25"/>
  <c r="L127" i="25"/>
  <c r="N127" i="25"/>
  <c r="P127" i="25"/>
  <c r="Q127" i="25"/>
  <c r="R127" i="25"/>
  <c r="T127" i="25"/>
  <c r="W127" i="25"/>
  <c r="Y127" i="25"/>
  <c r="AA127" i="25"/>
  <c r="AC127" i="25"/>
  <c r="AD127" i="25"/>
  <c r="AF127" i="25"/>
  <c r="A128" i="25"/>
  <c r="B128" i="25"/>
  <c r="C128" i="25"/>
  <c r="D128" i="25"/>
  <c r="E128" i="25"/>
  <c r="F128" i="25"/>
  <c r="G128" i="25"/>
  <c r="L128" i="25"/>
  <c r="N128" i="25"/>
  <c r="P128" i="25"/>
  <c r="Q128" i="25"/>
  <c r="R128" i="25"/>
  <c r="T128" i="25"/>
  <c r="W128" i="25"/>
  <c r="Y128" i="25"/>
  <c r="AA128" i="25"/>
  <c r="AC128" i="25"/>
  <c r="AD128" i="25"/>
  <c r="AF128" i="25"/>
  <c r="A129" i="25"/>
  <c r="B129" i="25"/>
  <c r="C129" i="25"/>
  <c r="D129" i="25"/>
  <c r="E129" i="25"/>
  <c r="F129" i="25"/>
  <c r="G129" i="25"/>
  <c r="L129" i="25"/>
  <c r="N129" i="25"/>
  <c r="P129" i="25"/>
  <c r="Q129" i="25"/>
  <c r="R129" i="25"/>
  <c r="T129" i="25"/>
  <c r="W129" i="25"/>
  <c r="Y129" i="25"/>
  <c r="AA129" i="25"/>
  <c r="AC129" i="25"/>
  <c r="AD129" i="25"/>
  <c r="AF129" i="25"/>
  <c r="A130" i="25"/>
  <c r="B130" i="25"/>
  <c r="C130" i="25"/>
  <c r="D130" i="25"/>
  <c r="E130" i="25"/>
  <c r="F130" i="25"/>
  <c r="G130" i="25"/>
  <c r="L130" i="25"/>
  <c r="N130" i="25"/>
  <c r="P130" i="25"/>
  <c r="Q130" i="25"/>
  <c r="R130" i="25"/>
  <c r="T130" i="25"/>
  <c r="W130" i="25"/>
  <c r="Y130" i="25"/>
  <c r="AA130" i="25"/>
  <c r="AC130" i="25"/>
  <c r="AD130" i="25"/>
  <c r="AF130" i="25"/>
  <c r="A131" i="25"/>
  <c r="B131" i="25"/>
  <c r="C131" i="25"/>
  <c r="D131" i="25"/>
  <c r="E131" i="25"/>
  <c r="F131" i="25"/>
  <c r="G131" i="25"/>
  <c r="L131" i="25"/>
  <c r="N131" i="25"/>
  <c r="P131" i="25"/>
  <c r="Q131" i="25"/>
  <c r="R131" i="25"/>
  <c r="T131" i="25"/>
  <c r="W131" i="25"/>
  <c r="Y131" i="25"/>
  <c r="AA131" i="25"/>
  <c r="AC131" i="25"/>
  <c r="AD131" i="25"/>
  <c r="AF131" i="25"/>
  <c r="A132" i="25"/>
  <c r="B132" i="25"/>
  <c r="C132" i="25"/>
  <c r="D132" i="25"/>
  <c r="E132" i="25"/>
  <c r="F132" i="25"/>
  <c r="G132" i="25"/>
  <c r="L132" i="25"/>
  <c r="N132" i="25"/>
  <c r="P132" i="25"/>
  <c r="Q132" i="25"/>
  <c r="R132" i="25"/>
  <c r="T132" i="25"/>
  <c r="W132" i="25"/>
  <c r="Y132" i="25"/>
  <c r="AA132" i="25"/>
  <c r="AC132" i="25"/>
  <c r="AD132" i="25"/>
  <c r="AF132" i="25"/>
  <c r="A133" i="25"/>
  <c r="B133" i="25"/>
  <c r="C133" i="25"/>
  <c r="D133" i="25"/>
  <c r="E133" i="25"/>
  <c r="F133" i="25"/>
  <c r="G133" i="25"/>
  <c r="L133" i="25"/>
  <c r="N133" i="25"/>
  <c r="P133" i="25"/>
  <c r="Q133" i="25"/>
  <c r="R133" i="25"/>
  <c r="T133" i="25"/>
  <c r="W133" i="25"/>
  <c r="Y133" i="25"/>
  <c r="AA133" i="25"/>
  <c r="AC133" i="25"/>
  <c r="AD133" i="25"/>
  <c r="AF133" i="25"/>
  <c r="A134" i="25"/>
  <c r="B134" i="25"/>
  <c r="C134" i="25"/>
  <c r="D134" i="25"/>
  <c r="E134" i="25"/>
  <c r="F134" i="25"/>
  <c r="G134" i="25"/>
  <c r="L134" i="25"/>
  <c r="N134" i="25"/>
  <c r="P134" i="25"/>
  <c r="Q134" i="25"/>
  <c r="R134" i="25"/>
  <c r="T134" i="25"/>
  <c r="W134" i="25"/>
  <c r="Y134" i="25"/>
  <c r="AA134" i="25"/>
  <c r="AC134" i="25"/>
  <c r="AD134" i="25"/>
  <c r="AF134" i="25"/>
  <c r="A135" i="25"/>
  <c r="B135" i="25"/>
  <c r="C135" i="25"/>
  <c r="D135" i="25"/>
  <c r="E135" i="25"/>
  <c r="F135" i="25"/>
  <c r="G135" i="25"/>
  <c r="L135" i="25"/>
  <c r="N135" i="25"/>
  <c r="P135" i="25"/>
  <c r="Q135" i="25"/>
  <c r="R135" i="25"/>
  <c r="T135" i="25"/>
  <c r="W135" i="25"/>
  <c r="Y135" i="25"/>
  <c r="AA135" i="25"/>
  <c r="AC135" i="25"/>
  <c r="AD135" i="25"/>
  <c r="AF135" i="25"/>
  <c r="A136" i="25"/>
  <c r="B136" i="25"/>
  <c r="C136" i="25"/>
  <c r="D136" i="25"/>
  <c r="E136" i="25"/>
  <c r="F136" i="25"/>
  <c r="G136" i="25"/>
  <c r="L136" i="25"/>
  <c r="N136" i="25"/>
  <c r="P136" i="25"/>
  <c r="Q136" i="25"/>
  <c r="R136" i="25"/>
  <c r="T136" i="25"/>
  <c r="W136" i="25"/>
  <c r="Y136" i="25"/>
  <c r="AA136" i="25"/>
  <c r="AC136" i="25"/>
  <c r="AD136" i="25"/>
  <c r="AF136" i="25"/>
  <c r="A137" i="25"/>
  <c r="B137" i="25"/>
  <c r="C137" i="25"/>
  <c r="D137" i="25"/>
  <c r="E137" i="25"/>
  <c r="F137" i="25"/>
  <c r="G137" i="25"/>
  <c r="L137" i="25"/>
  <c r="N137" i="25"/>
  <c r="P137" i="25"/>
  <c r="Q137" i="25"/>
  <c r="R137" i="25"/>
  <c r="T137" i="25"/>
  <c r="W137" i="25"/>
  <c r="Y137" i="25"/>
  <c r="AA137" i="25"/>
  <c r="AC137" i="25"/>
  <c r="AD137" i="25"/>
  <c r="AF137" i="25"/>
  <c r="A138" i="25"/>
  <c r="B138" i="25"/>
  <c r="C138" i="25"/>
  <c r="D138" i="25"/>
  <c r="E138" i="25"/>
  <c r="F138" i="25"/>
  <c r="G138" i="25"/>
  <c r="L138" i="25"/>
  <c r="N138" i="25"/>
  <c r="P138" i="25"/>
  <c r="Q138" i="25"/>
  <c r="R138" i="25"/>
  <c r="T138" i="25"/>
  <c r="W138" i="25"/>
  <c r="Y138" i="25"/>
  <c r="AA138" i="25"/>
  <c r="AC138" i="25"/>
  <c r="AD138" i="25"/>
  <c r="AF138" i="25"/>
  <c r="A139" i="25"/>
  <c r="B139" i="25"/>
  <c r="C139" i="25"/>
  <c r="D139" i="25"/>
  <c r="E139" i="25"/>
  <c r="F139" i="25"/>
  <c r="G139" i="25"/>
  <c r="L139" i="25"/>
  <c r="N139" i="25"/>
  <c r="P139" i="25"/>
  <c r="Q139" i="25"/>
  <c r="R139" i="25"/>
  <c r="T139" i="25"/>
  <c r="W139" i="25"/>
  <c r="Y139" i="25"/>
  <c r="AA139" i="25"/>
  <c r="AC139" i="25"/>
  <c r="AD139" i="25"/>
  <c r="AF139" i="25"/>
  <c r="A140" i="25"/>
  <c r="B140" i="25"/>
  <c r="C140" i="25"/>
  <c r="D140" i="25"/>
  <c r="E140" i="25"/>
  <c r="F140" i="25"/>
  <c r="G140" i="25"/>
  <c r="L140" i="25"/>
  <c r="N140" i="25"/>
  <c r="P140" i="25"/>
  <c r="Q140" i="25"/>
  <c r="R140" i="25"/>
  <c r="T140" i="25"/>
  <c r="W140" i="25"/>
  <c r="Y140" i="25"/>
  <c r="AA140" i="25"/>
  <c r="AC140" i="25"/>
  <c r="AD140" i="25"/>
  <c r="AF140" i="25"/>
  <c r="A141" i="25"/>
  <c r="B141" i="25"/>
  <c r="C141" i="25"/>
  <c r="D141" i="25"/>
  <c r="E141" i="25"/>
  <c r="F141" i="25"/>
  <c r="G141" i="25"/>
  <c r="L141" i="25"/>
  <c r="N141" i="25"/>
  <c r="P141" i="25"/>
  <c r="Q141" i="25"/>
  <c r="R141" i="25"/>
  <c r="T141" i="25"/>
  <c r="W141" i="25"/>
  <c r="Y141" i="25"/>
  <c r="AA141" i="25"/>
  <c r="AC141" i="25"/>
  <c r="AD141" i="25"/>
  <c r="AF141" i="25"/>
  <c r="A142" i="25"/>
  <c r="B142" i="25"/>
  <c r="C142" i="25"/>
  <c r="D142" i="25"/>
  <c r="E142" i="25"/>
  <c r="F142" i="25"/>
  <c r="G142" i="25"/>
  <c r="L142" i="25"/>
  <c r="N142" i="25"/>
  <c r="P142" i="25"/>
  <c r="Q142" i="25"/>
  <c r="R142" i="25"/>
  <c r="T142" i="25"/>
  <c r="W142" i="25"/>
  <c r="Y142" i="25"/>
  <c r="AA142" i="25"/>
  <c r="AC142" i="25"/>
  <c r="AD142" i="25"/>
  <c r="AF142" i="25"/>
  <c r="A143" i="25"/>
  <c r="B143" i="25"/>
  <c r="C143" i="25"/>
  <c r="D143" i="25"/>
  <c r="E143" i="25"/>
  <c r="F143" i="25"/>
  <c r="G143" i="25"/>
  <c r="L143" i="25"/>
  <c r="N143" i="25"/>
  <c r="P143" i="25"/>
  <c r="Q143" i="25"/>
  <c r="R143" i="25"/>
  <c r="T143" i="25"/>
  <c r="W143" i="25"/>
  <c r="Y143" i="25"/>
  <c r="AA143" i="25"/>
  <c r="AC143" i="25"/>
  <c r="AD143" i="25"/>
  <c r="AF143" i="25"/>
  <c r="A144" i="25"/>
  <c r="B144" i="25"/>
  <c r="C144" i="25"/>
  <c r="D144" i="25"/>
  <c r="E144" i="25"/>
  <c r="F144" i="25"/>
  <c r="G144" i="25"/>
  <c r="L144" i="25"/>
  <c r="N144" i="25"/>
  <c r="P144" i="25"/>
  <c r="Q144" i="25"/>
  <c r="R144" i="25"/>
  <c r="T144" i="25"/>
  <c r="W144" i="25"/>
  <c r="Y144" i="25"/>
  <c r="AA144" i="25"/>
  <c r="AC144" i="25"/>
  <c r="AD144" i="25"/>
  <c r="AF144" i="25"/>
  <c r="A145" i="25"/>
  <c r="B145" i="25"/>
  <c r="C145" i="25"/>
  <c r="D145" i="25"/>
  <c r="E145" i="25"/>
  <c r="F145" i="25"/>
  <c r="G145" i="25"/>
  <c r="L145" i="25"/>
  <c r="N145" i="25"/>
  <c r="P145" i="25"/>
  <c r="Q145" i="25"/>
  <c r="R145" i="25"/>
  <c r="T145" i="25"/>
  <c r="W145" i="25"/>
  <c r="Y145" i="25"/>
  <c r="AA145" i="25"/>
  <c r="AC145" i="25"/>
  <c r="AD145" i="25"/>
  <c r="AF145" i="25"/>
  <c r="A146" i="25"/>
  <c r="B146" i="25"/>
  <c r="C146" i="25"/>
  <c r="D146" i="25"/>
  <c r="E146" i="25"/>
  <c r="F146" i="25"/>
  <c r="G146" i="25"/>
  <c r="L146" i="25"/>
  <c r="N146" i="25"/>
  <c r="P146" i="25"/>
  <c r="Q146" i="25"/>
  <c r="R146" i="25"/>
  <c r="T146" i="25"/>
  <c r="W146" i="25"/>
  <c r="Y146" i="25"/>
  <c r="AA146" i="25"/>
  <c r="AC146" i="25"/>
  <c r="AD146" i="25"/>
  <c r="AF146" i="25"/>
  <c r="A147" i="25"/>
  <c r="B147" i="25"/>
  <c r="C147" i="25"/>
  <c r="D147" i="25"/>
  <c r="E147" i="25"/>
  <c r="F147" i="25"/>
  <c r="G147" i="25"/>
  <c r="L147" i="25"/>
  <c r="N147" i="25"/>
  <c r="P147" i="25"/>
  <c r="Q147" i="25"/>
  <c r="R147" i="25"/>
  <c r="T147" i="25"/>
  <c r="W147" i="25"/>
  <c r="Y147" i="25"/>
  <c r="AA147" i="25"/>
  <c r="AC147" i="25"/>
  <c r="AD147" i="25"/>
  <c r="AF147" i="25"/>
  <c r="A148" i="25"/>
  <c r="B148" i="25"/>
  <c r="C148" i="25"/>
  <c r="D148" i="25"/>
  <c r="E148" i="25"/>
  <c r="F148" i="25"/>
  <c r="G148" i="25"/>
  <c r="L148" i="25"/>
  <c r="N148" i="25"/>
  <c r="P148" i="25"/>
  <c r="Q148" i="25"/>
  <c r="R148" i="25"/>
  <c r="T148" i="25"/>
  <c r="W148" i="25"/>
  <c r="Y148" i="25"/>
  <c r="AA148" i="25"/>
  <c r="AC148" i="25"/>
  <c r="AD148" i="25"/>
  <c r="AF148" i="25"/>
  <c r="A149" i="25"/>
  <c r="B149" i="25"/>
  <c r="C149" i="25"/>
  <c r="D149" i="25"/>
  <c r="E149" i="25"/>
  <c r="F149" i="25"/>
  <c r="G149" i="25"/>
  <c r="L149" i="25"/>
  <c r="N149" i="25"/>
  <c r="P149" i="25"/>
  <c r="Q149" i="25"/>
  <c r="R149" i="25"/>
  <c r="T149" i="25"/>
  <c r="W149" i="25"/>
  <c r="Y149" i="25"/>
  <c r="AA149" i="25"/>
  <c r="AC149" i="25"/>
  <c r="AD149" i="25"/>
  <c r="AF149" i="25"/>
  <c r="A150" i="25"/>
  <c r="B150" i="25"/>
  <c r="C150" i="25"/>
  <c r="D150" i="25"/>
  <c r="E150" i="25"/>
  <c r="F150" i="25"/>
  <c r="G150" i="25"/>
  <c r="L150" i="25"/>
  <c r="N150" i="25"/>
  <c r="P150" i="25"/>
  <c r="Q150" i="25"/>
  <c r="R150" i="25"/>
  <c r="T150" i="25"/>
  <c r="W150" i="25"/>
  <c r="Y150" i="25"/>
  <c r="AA150" i="25"/>
  <c r="AC150" i="25"/>
  <c r="AD150" i="25"/>
  <c r="AF150" i="25"/>
  <c r="A151" i="25"/>
  <c r="B151" i="25"/>
  <c r="C151" i="25"/>
  <c r="D151" i="25"/>
  <c r="E151" i="25"/>
  <c r="F151" i="25"/>
  <c r="G151" i="25"/>
  <c r="L151" i="25"/>
  <c r="N151" i="25"/>
  <c r="P151" i="25"/>
  <c r="Q151" i="25"/>
  <c r="R151" i="25"/>
  <c r="T151" i="25"/>
  <c r="W151" i="25"/>
  <c r="Y151" i="25"/>
  <c r="AA151" i="25"/>
  <c r="AC151" i="25"/>
  <c r="AD151" i="25"/>
  <c r="AF151" i="25"/>
  <c r="A152" i="25"/>
  <c r="B152" i="25"/>
  <c r="C152" i="25"/>
  <c r="D152" i="25"/>
  <c r="E152" i="25"/>
  <c r="F152" i="25"/>
  <c r="G152" i="25"/>
  <c r="L152" i="25"/>
  <c r="N152" i="25"/>
  <c r="P152" i="25"/>
  <c r="Q152" i="25"/>
  <c r="R152" i="25"/>
  <c r="T152" i="25"/>
  <c r="W152" i="25"/>
  <c r="Y152" i="25"/>
  <c r="AA152" i="25"/>
  <c r="AC152" i="25"/>
  <c r="AD152" i="25"/>
  <c r="AF152" i="25"/>
  <c r="A153" i="25"/>
  <c r="B153" i="25"/>
  <c r="C153" i="25"/>
  <c r="D153" i="25"/>
  <c r="E153" i="25"/>
  <c r="F153" i="25"/>
  <c r="G153" i="25"/>
  <c r="L153" i="25"/>
  <c r="N153" i="25"/>
  <c r="P153" i="25"/>
  <c r="Q153" i="25"/>
  <c r="R153" i="25"/>
  <c r="T153" i="25"/>
  <c r="W153" i="25"/>
  <c r="Y153" i="25"/>
  <c r="AA153" i="25"/>
  <c r="AC153" i="25"/>
  <c r="AD153" i="25"/>
  <c r="AF153" i="25"/>
  <c r="A154" i="25"/>
  <c r="B154" i="25"/>
  <c r="C154" i="25"/>
  <c r="D154" i="25"/>
  <c r="E154" i="25"/>
  <c r="F154" i="25"/>
  <c r="G154" i="25"/>
  <c r="L154" i="25"/>
  <c r="N154" i="25"/>
  <c r="P154" i="25"/>
  <c r="Q154" i="25"/>
  <c r="R154" i="25"/>
  <c r="T154" i="25"/>
  <c r="W154" i="25"/>
  <c r="Y154" i="25"/>
  <c r="AA154" i="25"/>
  <c r="AC154" i="25"/>
  <c r="AD154" i="25"/>
  <c r="AF154" i="25"/>
  <c r="A155" i="25"/>
  <c r="B155" i="25"/>
  <c r="C155" i="25"/>
  <c r="D155" i="25"/>
  <c r="E155" i="25"/>
  <c r="F155" i="25"/>
  <c r="G155" i="25"/>
  <c r="L155" i="25"/>
  <c r="N155" i="25"/>
  <c r="P155" i="25"/>
  <c r="Q155" i="25"/>
  <c r="R155" i="25"/>
  <c r="T155" i="25"/>
  <c r="W155" i="25"/>
  <c r="Y155" i="25"/>
  <c r="AA155" i="25"/>
  <c r="AC155" i="25"/>
  <c r="AD155" i="25"/>
  <c r="AF155" i="25"/>
  <c r="A156" i="25"/>
  <c r="B156" i="25"/>
  <c r="C156" i="25"/>
  <c r="D156" i="25"/>
  <c r="E156" i="25"/>
  <c r="F156" i="25"/>
  <c r="G156" i="25"/>
  <c r="L156" i="25"/>
  <c r="N156" i="25"/>
  <c r="P156" i="25"/>
  <c r="Q156" i="25"/>
  <c r="R156" i="25"/>
  <c r="T156" i="25"/>
  <c r="W156" i="25"/>
  <c r="Y156" i="25"/>
  <c r="AA156" i="25"/>
  <c r="AC156" i="25"/>
  <c r="AD156" i="25"/>
  <c r="AF156" i="25"/>
  <c r="A157" i="25"/>
  <c r="B157" i="25"/>
  <c r="C157" i="25"/>
  <c r="D157" i="25"/>
  <c r="E157" i="25"/>
  <c r="F157" i="25"/>
  <c r="G157" i="25"/>
  <c r="L157" i="25"/>
  <c r="N157" i="25"/>
  <c r="P157" i="25"/>
  <c r="Q157" i="25"/>
  <c r="R157" i="25"/>
  <c r="T157" i="25"/>
  <c r="W157" i="25"/>
  <c r="Y157" i="25"/>
  <c r="AA157" i="25"/>
  <c r="AC157" i="25"/>
  <c r="AD157" i="25"/>
  <c r="AF157" i="25"/>
  <c r="A158" i="25"/>
  <c r="B158" i="25"/>
  <c r="C158" i="25"/>
  <c r="D158" i="25"/>
  <c r="E158" i="25"/>
  <c r="F158" i="25"/>
  <c r="G158" i="25"/>
  <c r="L158" i="25"/>
  <c r="N158" i="25"/>
  <c r="P158" i="25"/>
  <c r="Q158" i="25"/>
  <c r="R158" i="25"/>
  <c r="T158" i="25"/>
  <c r="W158" i="25"/>
  <c r="Y158" i="25"/>
  <c r="AA158" i="25"/>
  <c r="AC158" i="25"/>
  <c r="AD158" i="25"/>
  <c r="AF158" i="25"/>
  <c r="A159" i="25"/>
  <c r="B159" i="25"/>
  <c r="C159" i="25"/>
  <c r="D159" i="25"/>
  <c r="E159" i="25"/>
  <c r="F159" i="25"/>
  <c r="G159" i="25"/>
  <c r="L159" i="25"/>
  <c r="N159" i="25"/>
  <c r="P159" i="25"/>
  <c r="Q159" i="25"/>
  <c r="R159" i="25"/>
  <c r="T159" i="25"/>
  <c r="W159" i="25"/>
  <c r="Y159" i="25"/>
  <c r="AA159" i="25"/>
  <c r="AC159" i="25"/>
  <c r="AD159" i="25"/>
  <c r="AF159" i="25"/>
  <c r="A160" i="25"/>
  <c r="B160" i="25"/>
  <c r="C160" i="25"/>
  <c r="D160" i="25"/>
  <c r="E160" i="25"/>
  <c r="F160" i="25"/>
  <c r="G160" i="25"/>
  <c r="H160" i="25"/>
  <c r="I160" i="25"/>
  <c r="J160" i="25"/>
  <c r="K160" i="25"/>
  <c r="L160" i="25"/>
  <c r="M160" i="25"/>
  <c r="N160" i="25"/>
  <c r="O160" i="25"/>
  <c r="P160" i="25"/>
  <c r="Q160" i="25"/>
  <c r="R160" i="25"/>
  <c r="S160" i="25"/>
  <c r="T160" i="25"/>
  <c r="U160" i="25"/>
  <c r="V160" i="25"/>
  <c r="W160" i="25"/>
  <c r="X160" i="25"/>
  <c r="Y160" i="25"/>
  <c r="Z160" i="25"/>
  <c r="AA160" i="25"/>
  <c r="AB160" i="25"/>
  <c r="AC160" i="25"/>
  <c r="AD160" i="25"/>
  <c r="AE160" i="25"/>
  <c r="AF160" i="25"/>
  <c r="B110" i="25"/>
  <c r="C110" i="25"/>
  <c r="D110" i="25"/>
  <c r="E110" i="25"/>
  <c r="F110" i="25"/>
  <c r="G110" i="25"/>
  <c r="H110" i="25"/>
  <c r="I110" i="25"/>
  <c r="J110" i="25"/>
  <c r="K110" i="25"/>
  <c r="L110" i="25"/>
  <c r="M110" i="25"/>
  <c r="N110" i="25"/>
  <c r="O110" i="25"/>
  <c r="P110" i="25"/>
  <c r="Q110" i="25"/>
  <c r="R110" i="25"/>
  <c r="S110" i="25"/>
  <c r="T110" i="25"/>
  <c r="U110" i="25"/>
  <c r="V110" i="25"/>
  <c r="W110" i="25"/>
  <c r="X110" i="25"/>
  <c r="Y110" i="25"/>
  <c r="Z110" i="25"/>
  <c r="AA110" i="25"/>
  <c r="AB110" i="25"/>
  <c r="AC110" i="25"/>
  <c r="AD110" i="25"/>
  <c r="AE110" i="25"/>
  <c r="AF110" i="25"/>
  <c r="A110" i="25"/>
  <c r="D109" i="25"/>
  <c r="E109" i="25"/>
  <c r="B108" i="25"/>
  <c r="B109" i="25"/>
  <c r="C109" i="25"/>
  <c r="A109" i="25"/>
  <c r="A108" i="25"/>
  <c r="C55" i="25"/>
  <c r="A58" i="25"/>
  <c r="B58" i="25"/>
  <c r="C58" i="25"/>
  <c r="D58" i="25"/>
  <c r="E58" i="25"/>
  <c r="F58" i="25"/>
  <c r="G58" i="25"/>
  <c r="L58" i="25"/>
  <c r="N58" i="25"/>
  <c r="P58" i="25"/>
  <c r="Q58" i="25"/>
  <c r="R58" i="25"/>
  <c r="T58" i="25"/>
  <c r="W58" i="25"/>
  <c r="Y58" i="25"/>
  <c r="AA58" i="25"/>
  <c r="AC58" i="25"/>
  <c r="AD58" i="25"/>
  <c r="AF58" i="25"/>
  <c r="A59" i="25"/>
  <c r="B59" i="25"/>
  <c r="C59" i="25"/>
  <c r="D59" i="25"/>
  <c r="E59" i="25"/>
  <c r="F59" i="25"/>
  <c r="G59" i="25"/>
  <c r="L59" i="25"/>
  <c r="N59" i="25"/>
  <c r="P59" i="25"/>
  <c r="Q59" i="25"/>
  <c r="R59" i="25"/>
  <c r="T59" i="25"/>
  <c r="W59" i="25"/>
  <c r="Y59" i="25"/>
  <c r="AA59" i="25"/>
  <c r="AC59" i="25"/>
  <c r="AD59" i="25"/>
  <c r="AF59" i="25"/>
  <c r="A60" i="25"/>
  <c r="B60" i="25"/>
  <c r="C60" i="25"/>
  <c r="D60" i="25"/>
  <c r="E60" i="25"/>
  <c r="F60" i="25"/>
  <c r="G60" i="25"/>
  <c r="L60" i="25"/>
  <c r="N60" i="25"/>
  <c r="P60" i="25"/>
  <c r="Q60" i="25"/>
  <c r="R60" i="25"/>
  <c r="T60" i="25"/>
  <c r="W60" i="25"/>
  <c r="Y60" i="25"/>
  <c r="AA60" i="25"/>
  <c r="AC60" i="25"/>
  <c r="AD60" i="25"/>
  <c r="AF60" i="25"/>
  <c r="A61" i="25"/>
  <c r="B61" i="25"/>
  <c r="C61" i="25"/>
  <c r="D61" i="25"/>
  <c r="E61" i="25"/>
  <c r="F61" i="25"/>
  <c r="G61" i="25"/>
  <c r="L61" i="25"/>
  <c r="N61" i="25"/>
  <c r="P61" i="25"/>
  <c r="Q61" i="25"/>
  <c r="R61" i="25"/>
  <c r="T61" i="25"/>
  <c r="W61" i="25"/>
  <c r="Y61" i="25"/>
  <c r="AA61" i="25"/>
  <c r="AC61" i="25"/>
  <c r="AD61" i="25"/>
  <c r="AF61" i="25"/>
  <c r="A62" i="25"/>
  <c r="B62" i="25"/>
  <c r="C62" i="25"/>
  <c r="D62" i="25"/>
  <c r="E62" i="25"/>
  <c r="F62" i="25"/>
  <c r="G62" i="25"/>
  <c r="L62" i="25"/>
  <c r="N62" i="25"/>
  <c r="P62" i="25"/>
  <c r="Q62" i="25"/>
  <c r="R62" i="25"/>
  <c r="T62" i="25"/>
  <c r="W62" i="25"/>
  <c r="Y62" i="25"/>
  <c r="AA62" i="25"/>
  <c r="AC62" i="25"/>
  <c r="AD62" i="25"/>
  <c r="AF62" i="25"/>
  <c r="A63" i="25"/>
  <c r="B63" i="25"/>
  <c r="C63" i="25"/>
  <c r="D63" i="25"/>
  <c r="E63" i="25"/>
  <c r="F63" i="25"/>
  <c r="G63" i="25"/>
  <c r="L63" i="25"/>
  <c r="N63" i="25"/>
  <c r="P63" i="25"/>
  <c r="Q63" i="25"/>
  <c r="R63" i="25"/>
  <c r="T63" i="25"/>
  <c r="W63" i="25"/>
  <c r="Y63" i="25"/>
  <c r="AA63" i="25"/>
  <c r="AC63" i="25"/>
  <c r="AD63" i="25"/>
  <c r="AF63" i="25"/>
  <c r="A64" i="25"/>
  <c r="B64" i="25"/>
  <c r="C64" i="25"/>
  <c r="D64" i="25"/>
  <c r="E64" i="25"/>
  <c r="F64" i="25"/>
  <c r="G64" i="25"/>
  <c r="L64" i="25"/>
  <c r="N64" i="25"/>
  <c r="P64" i="25"/>
  <c r="Q64" i="25"/>
  <c r="R64" i="25"/>
  <c r="T64" i="25"/>
  <c r="W64" i="25"/>
  <c r="Y64" i="25"/>
  <c r="AA64" i="25"/>
  <c r="AC64" i="25"/>
  <c r="AD64" i="25"/>
  <c r="AF64" i="25"/>
  <c r="A65" i="25"/>
  <c r="B65" i="25"/>
  <c r="C65" i="25"/>
  <c r="D65" i="25"/>
  <c r="E65" i="25"/>
  <c r="F65" i="25"/>
  <c r="G65" i="25"/>
  <c r="L65" i="25"/>
  <c r="N65" i="25"/>
  <c r="P65" i="25"/>
  <c r="Q65" i="25"/>
  <c r="R65" i="25"/>
  <c r="T65" i="25"/>
  <c r="W65" i="25"/>
  <c r="Y65" i="25"/>
  <c r="AA65" i="25"/>
  <c r="AC65" i="25"/>
  <c r="AD65" i="25"/>
  <c r="AF65" i="25"/>
  <c r="A66" i="25"/>
  <c r="B66" i="25"/>
  <c r="C66" i="25"/>
  <c r="D66" i="25"/>
  <c r="E66" i="25"/>
  <c r="F66" i="25"/>
  <c r="G66" i="25"/>
  <c r="L66" i="25"/>
  <c r="N66" i="25"/>
  <c r="P66" i="25"/>
  <c r="Q66" i="25"/>
  <c r="R66" i="25"/>
  <c r="T66" i="25"/>
  <c r="W66" i="25"/>
  <c r="Y66" i="25"/>
  <c r="AA66" i="25"/>
  <c r="AC66" i="25"/>
  <c r="AD66" i="25"/>
  <c r="AF66" i="25"/>
  <c r="A67" i="25"/>
  <c r="B67" i="25"/>
  <c r="C67" i="25"/>
  <c r="D67" i="25"/>
  <c r="E67" i="25"/>
  <c r="F67" i="25"/>
  <c r="G67" i="25"/>
  <c r="L67" i="25"/>
  <c r="N67" i="25"/>
  <c r="P67" i="25"/>
  <c r="Q67" i="25"/>
  <c r="R67" i="25"/>
  <c r="T67" i="25"/>
  <c r="W67" i="25"/>
  <c r="Y67" i="25"/>
  <c r="AA67" i="25"/>
  <c r="AC67" i="25"/>
  <c r="AD67" i="25"/>
  <c r="AF67" i="25"/>
  <c r="A68" i="25"/>
  <c r="B68" i="25"/>
  <c r="C68" i="25"/>
  <c r="D68" i="25"/>
  <c r="E68" i="25"/>
  <c r="F68" i="25"/>
  <c r="G68" i="25"/>
  <c r="L68" i="25"/>
  <c r="N68" i="25"/>
  <c r="P68" i="25"/>
  <c r="Q68" i="25"/>
  <c r="R68" i="25"/>
  <c r="T68" i="25"/>
  <c r="W68" i="25"/>
  <c r="Y68" i="25"/>
  <c r="AA68" i="25"/>
  <c r="AC68" i="25"/>
  <c r="AD68" i="25"/>
  <c r="AF68" i="25"/>
  <c r="A69" i="25"/>
  <c r="B69" i="25"/>
  <c r="C69" i="25"/>
  <c r="D69" i="25"/>
  <c r="E69" i="25"/>
  <c r="F69" i="25"/>
  <c r="G69" i="25"/>
  <c r="L69" i="25"/>
  <c r="N69" i="25"/>
  <c r="P69" i="25"/>
  <c r="Q69" i="25"/>
  <c r="R69" i="25"/>
  <c r="T69" i="25"/>
  <c r="W69" i="25"/>
  <c r="Y69" i="25"/>
  <c r="AA69" i="25"/>
  <c r="AC69" i="25"/>
  <c r="AD69" i="25"/>
  <c r="AF69" i="25"/>
  <c r="A70" i="25"/>
  <c r="B70" i="25"/>
  <c r="C70" i="25"/>
  <c r="D70" i="25"/>
  <c r="E70" i="25"/>
  <c r="F70" i="25"/>
  <c r="G70" i="25"/>
  <c r="L70" i="25"/>
  <c r="N70" i="25"/>
  <c r="P70" i="25"/>
  <c r="Q70" i="25"/>
  <c r="R70" i="25"/>
  <c r="T70" i="25"/>
  <c r="W70" i="25"/>
  <c r="Y70" i="25"/>
  <c r="AA70" i="25"/>
  <c r="AC70" i="25"/>
  <c r="AD70" i="25"/>
  <c r="AF70" i="25"/>
  <c r="A71" i="25"/>
  <c r="B71" i="25"/>
  <c r="C71" i="25"/>
  <c r="D71" i="25"/>
  <c r="E71" i="25"/>
  <c r="F71" i="25"/>
  <c r="G71" i="25"/>
  <c r="L71" i="25"/>
  <c r="N71" i="25"/>
  <c r="P71" i="25"/>
  <c r="Q71" i="25"/>
  <c r="R71" i="25"/>
  <c r="T71" i="25"/>
  <c r="W71" i="25"/>
  <c r="Y71" i="25"/>
  <c r="AA71" i="25"/>
  <c r="AC71" i="25"/>
  <c r="AD71" i="25"/>
  <c r="AF71" i="25"/>
  <c r="A72" i="25"/>
  <c r="B72" i="25"/>
  <c r="C72" i="25"/>
  <c r="D72" i="25"/>
  <c r="E72" i="25"/>
  <c r="F72" i="25"/>
  <c r="G72" i="25"/>
  <c r="L72" i="25"/>
  <c r="N72" i="25"/>
  <c r="P72" i="25"/>
  <c r="Q72" i="25"/>
  <c r="R72" i="25"/>
  <c r="T72" i="25"/>
  <c r="W72" i="25"/>
  <c r="Y72" i="25"/>
  <c r="AA72" i="25"/>
  <c r="AC72" i="25"/>
  <c r="AD72" i="25"/>
  <c r="AF72" i="25"/>
  <c r="A73" i="25"/>
  <c r="B73" i="25"/>
  <c r="C73" i="25"/>
  <c r="D73" i="25"/>
  <c r="E73" i="25"/>
  <c r="F73" i="25"/>
  <c r="G73" i="25"/>
  <c r="L73" i="25"/>
  <c r="N73" i="25"/>
  <c r="P73" i="25"/>
  <c r="Q73" i="25"/>
  <c r="R73" i="25"/>
  <c r="T73" i="25"/>
  <c r="W73" i="25"/>
  <c r="Y73" i="25"/>
  <c r="AA73" i="25"/>
  <c r="AC73" i="25"/>
  <c r="AD73" i="25"/>
  <c r="AF73" i="25"/>
  <c r="A74" i="25"/>
  <c r="B74" i="25"/>
  <c r="C74" i="25"/>
  <c r="D74" i="25"/>
  <c r="E74" i="25"/>
  <c r="F74" i="25"/>
  <c r="G74" i="25"/>
  <c r="L74" i="25"/>
  <c r="N74" i="25"/>
  <c r="P74" i="25"/>
  <c r="Q74" i="25"/>
  <c r="R74" i="25"/>
  <c r="T74" i="25"/>
  <c r="W74" i="25"/>
  <c r="Y74" i="25"/>
  <c r="AA74" i="25"/>
  <c r="AC74" i="25"/>
  <c r="AD74" i="25"/>
  <c r="AF74" i="25"/>
  <c r="A75" i="25"/>
  <c r="B75" i="25"/>
  <c r="C75" i="25"/>
  <c r="D75" i="25"/>
  <c r="E75" i="25"/>
  <c r="F75" i="25"/>
  <c r="G75" i="25"/>
  <c r="L75" i="25"/>
  <c r="N75" i="25"/>
  <c r="P75" i="25"/>
  <c r="Q75" i="25"/>
  <c r="R75" i="25"/>
  <c r="T75" i="25"/>
  <c r="W75" i="25"/>
  <c r="Y75" i="25"/>
  <c r="AA75" i="25"/>
  <c r="AC75" i="25"/>
  <c r="AD75" i="25"/>
  <c r="AF75" i="25"/>
  <c r="A76" i="25"/>
  <c r="B76" i="25"/>
  <c r="C76" i="25"/>
  <c r="D76" i="25"/>
  <c r="E76" i="25"/>
  <c r="F76" i="25"/>
  <c r="G76" i="25"/>
  <c r="L76" i="25"/>
  <c r="N76" i="25"/>
  <c r="P76" i="25"/>
  <c r="Q76" i="25"/>
  <c r="R76" i="25"/>
  <c r="T76" i="25"/>
  <c r="W76" i="25"/>
  <c r="Y76" i="25"/>
  <c r="AA76" i="25"/>
  <c r="AC76" i="25"/>
  <c r="AD76" i="25"/>
  <c r="AF76" i="25"/>
  <c r="A77" i="25"/>
  <c r="B77" i="25"/>
  <c r="C77" i="25"/>
  <c r="D77" i="25"/>
  <c r="E77" i="25"/>
  <c r="F77" i="25"/>
  <c r="G77" i="25"/>
  <c r="L77" i="25"/>
  <c r="N77" i="25"/>
  <c r="P77" i="25"/>
  <c r="Q77" i="25"/>
  <c r="R77" i="25"/>
  <c r="T77" i="25"/>
  <c r="W77" i="25"/>
  <c r="Y77" i="25"/>
  <c r="AA77" i="25"/>
  <c r="AC77" i="25"/>
  <c r="AD77" i="25"/>
  <c r="AF77" i="25"/>
  <c r="A78" i="25"/>
  <c r="B78" i="25"/>
  <c r="C78" i="25"/>
  <c r="D78" i="25"/>
  <c r="E78" i="25"/>
  <c r="F78" i="25"/>
  <c r="G78" i="25"/>
  <c r="L78" i="25"/>
  <c r="N78" i="25"/>
  <c r="P78" i="25"/>
  <c r="Q78" i="25"/>
  <c r="R78" i="25"/>
  <c r="T78" i="25"/>
  <c r="W78" i="25"/>
  <c r="Y78" i="25"/>
  <c r="AA78" i="25"/>
  <c r="AC78" i="25"/>
  <c r="AD78" i="25"/>
  <c r="AF78" i="25"/>
  <c r="A79" i="25"/>
  <c r="B79" i="25"/>
  <c r="C79" i="25"/>
  <c r="D79" i="25"/>
  <c r="E79" i="25"/>
  <c r="F79" i="25"/>
  <c r="G79" i="25"/>
  <c r="L79" i="25"/>
  <c r="N79" i="25"/>
  <c r="P79" i="25"/>
  <c r="Q79" i="25"/>
  <c r="R79" i="25"/>
  <c r="T79" i="25"/>
  <c r="W79" i="25"/>
  <c r="Y79" i="25"/>
  <c r="AA79" i="25"/>
  <c r="AC79" i="25"/>
  <c r="AD79" i="25"/>
  <c r="AF79" i="25"/>
  <c r="A80" i="25"/>
  <c r="B80" i="25"/>
  <c r="C80" i="25"/>
  <c r="D80" i="25"/>
  <c r="E80" i="25"/>
  <c r="F80" i="25"/>
  <c r="G80" i="25"/>
  <c r="L80" i="25"/>
  <c r="N80" i="25"/>
  <c r="P80" i="25"/>
  <c r="Q80" i="25"/>
  <c r="R80" i="25"/>
  <c r="T80" i="25"/>
  <c r="W80" i="25"/>
  <c r="Y80" i="25"/>
  <c r="AA80" i="25"/>
  <c r="AC80" i="25"/>
  <c r="AD80" i="25"/>
  <c r="AF80" i="25"/>
  <c r="A81" i="25"/>
  <c r="B81" i="25"/>
  <c r="C81" i="25"/>
  <c r="D81" i="25"/>
  <c r="E81" i="25"/>
  <c r="F81" i="25"/>
  <c r="G81" i="25"/>
  <c r="L81" i="25"/>
  <c r="N81" i="25"/>
  <c r="P81" i="25"/>
  <c r="Q81" i="25"/>
  <c r="R81" i="25"/>
  <c r="T81" i="25"/>
  <c r="W81" i="25"/>
  <c r="Y81" i="25"/>
  <c r="AA81" i="25"/>
  <c r="AC81" i="25"/>
  <c r="AD81" i="25"/>
  <c r="AF81" i="25"/>
  <c r="A82" i="25"/>
  <c r="B82" i="25"/>
  <c r="C82" i="25"/>
  <c r="D82" i="25"/>
  <c r="E82" i="25"/>
  <c r="F82" i="25"/>
  <c r="G82" i="25"/>
  <c r="L82" i="25"/>
  <c r="N82" i="25"/>
  <c r="P82" i="25"/>
  <c r="Q82" i="25"/>
  <c r="R82" i="25"/>
  <c r="T82" i="25"/>
  <c r="W82" i="25"/>
  <c r="Y82" i="25"/>
  <c r="AA82" i="25"/>
  <c r="AC82" i="25"/>
  <c r="AD82" i="25"/>
  <c r="AF82" i="25"/>
  <c r="A83" i="25"/>
  <c r="B83" i="25"/>
  <c r="C83" i="25"/>
  <c r="D83" i="25"/>
  <c r="E83" i="25"/>
  <c r="F83" i="25"/>
  <c r="G83" i="25"/>
  <c r="L83" i="25"/>
  <c r="N83" i="25"/>
  <c r="P83" i="25"/>
  <c r="Q83" i="25"/>
  <c r="R83" i="25"/>
  <c r="T83" i="25"/>
  <c r="W83" i="25"/>
  <c r="Y83" i="25"/>
  <c r="AA83" i="25"/>
  <c r="AC83" i="25"/>
  <c r="AD83" i="25"/>
  <c r="AF83" i="25"/>
  <c r="A84" i="25"/>
  <c r="B84" i="25"/>
  <c r="C84" i="25"/>
  <c r="D84" i="25"/>
  <c r="E84" i="25"/>
  <c r="F84" i="25"/>
  <c r="G84" i="25"/>
  <c r="L84" i="25"/>
  <c r="N84" i="25"/>
  <c r="P84" i="25"/>
  <c r="Q84" i="25"/>
  <c r="R84" i="25"/>
  <c r="T84" i="25"/>
  <c r="W84" i="25"/>
  <c r="Y84" i="25"/>
  <c r="AA84" i="25"/>
  <c r="AC84" i="25"/>
  <c r="AD84" i="25"/>
  <c r="AF84" i="25"/>
  <c r="A85" i="25"/>
  <c r="B85" i="25"/>
  <c r="C85" i="25"/>
  <c r="D85" i="25"/>
  <c r="E85" i="25"/>
  <c r="F85" i="25"/>
  <c r="G85" i="25"/>
  <c r="L85" i="25"/>
  <c r="N85" i="25"/>
  <c r="P85" i="25"/>
  <c r="Q85" i="25"/>
  <c r="R85" i="25"/>
  <c r="T85" i="25"/>
  <c r="W85" i="25"/>
  <c r="Y85" i="25"/>
  <c r="AA85" i="25"/>
  <c r="AC85" i="25"/>
  <c r="AD85" i="25"/>
  <c r="AF85" i="25"/>
  <c r="A86" i="25"/>
  <c r="B86" i="25"/>
  <c r="C86" i="25"/>
  <c r="D86" i="25"/>
  <c r="E86" i="25"/>
  <c r="F86" i="25"/>
  <c r="G86" i="25"/>
  <c r="L86" i="25"/>
  <c r="N86" i="25"/>
  <c r="P86" i="25"/>
  <c r="Q86" i="25"/>
  <c r="R86" i="25"/>
  <c r="T86" i="25"/>
  <c r="W86" i="25"/>
  <c r="Y86" i="25"/>
  <c r="AA86" i="25"/>
  <c r="AC86" i="25"/>
  <c r="AD86" i="25"/>
  <c r="AF86" i="25"/>
  <c r="A87" i="25"/>
  <c r="B87" i="25"/>
  <c r="C87" i="25"/>
  <c r="D87" i="25"/>
  <c r="E87" i="25"/>
  <c r="F87" i="25"/>
  <c r="G87" i="25"/>
  <c r="L87" i="25"/>
  <c r="N87" i="25"/>
  <c r="P87" i="25"/>
  <c r="Q87" i="25"/>
  <c r="R87" i="25"/>
  <c r="T87" i="25"/>
  <c r="W87" i="25"/>
  <c r="Y87" i="25"/>
  <c r="AA87" i="25"/>
  <c r="AC87" i="25"/>
  <c r="AD87" i="25"/>
  <c r="AF87" i="25"/>
  <c r="A88" i="25"/>
  <c r="B88" i="25"/>
  <c r="C88" i="25"/>
  <c r="D88" i="25"/>
  <c r="E88" i="25"/>
  <c r="F88" i="25"/>
  <c r="G88" i="25"/>
  <c r="L88" i="25"/>
  <c r="N88" i="25"/>
  <c r="P88" i="25"/>
  <c r="Q88" i="25"/>
  <c r="R88" i="25"/>
  <c r="T88" i="25"/>
  <c r="W88" i="25"/>
  <c r="Y88" i="25"/>
  <c r="AA88" i="25"/>
  <c r="AC88" i="25"/>
  <c r="AD88" i="25"/>
  <c r="AF88" i="25"/>
  <c r="A89" i="25"/>
  <c r="B89" i="25"/>
  <c r="C89" i="25"/>
  <c r="D89" i="25"/>
  <c r="E89" i="25"/>
  <c r="F89" i="25"/>
  <c r="G89" i="25"/>
  <c r="L89" i="25"/>
  <c r="N89" i="25"/>
  <c r="P89" i="25"/>
  <c r="Q89" i="25"/>
  <c r="R89" i="25"/>
  <c r="T89" i="25"/>
  <c r="W89" i="25"/>
  <c r="Y89" i="25"/>
  <c r="AA89" i="25"/>
  <c r="AC89" i="25"/>
  <c r="AD89" i="25"/>
  <c r="AF89" i="25"/>
  <c r="A90" i="25"/>
  <c r="B90" i="25"/>
  <c r="C90" i="25"/>
  <c r="D90" i="25"/>
  <c r="E90" i="25"/>
  <c r="F90" i="25"/>
  <c r="G90" i="25"/>
  <c r="L90" i="25"/>
  <c r="N90" i="25"/>
  <c r="P90" i="25"/>
  <c r="Q90" i="25"/>
  <c r="R90" i="25"/>
  <c r="T90" i="25"/>
  <c r="W90" i="25"/>
  <c r="Y90" i="25"/>
  <c r="AA90" i="25"/>
  <c r="AC90" i="25"/>
  <c r="AD90" i="25"/>
  <c r="AF90" i="25"/>
  <c r="A91" i="25"/>
  <c r="B91" i="25"/>
  <c r="C91" i="25"/>
  <c r="D91" i="25"/>
  <c r="E91" i="25"/>
  <c r="F91" i="25"/>
  <c r="G91" i="25"/>
  <c r="L91" i="25"/>
  <c r="N91" i="25"/>
  <c r="P91" i="25"/>
  <c r="Q91" i="25"/>
  <c r="R91" i="25"/>
  <c r="T91" i="25"/>
  <c r="W91" i="25"/>
  <c r="Y91" i="25"/>
  <c r="AA91" i="25"/>
  <c r="AC91" i="25"/>
  <c r="AD91" i="25"/>
  <c r="AF91" i="25"/>
  <c r="A92" i="25"/>
  <c r="B92" i="25"/>
  <c r="C92" i="25"/>
  <c r="D92" i="25"/>
  <c r="E92" i="25"/>
  <c r="F92" i="25"/>
  <c r="G92" i="25"/>
  <c r="L92" i="25"/>
  <c r="N92" i="25"/>
  <c r="P92" i="25"/>
  <c r="Q92" i="25"/>
  <c r="R92" i="25"/>
  <c r="T92" i="25"/>
  <c r="W92" i="25"/>
  <c r="Y92" i="25"/>
  <c r="AA92" i="25"/>
  <c r="AC92" i="25"/>
  <c r="AD92" i="25"/>
  <c r="AF92" i="25"/>
  <c r="A93" i="25"/>
  <c r="B93" i="25"/>
  <c r="C93" i="25"/>
  <c r="D93" i="25"/>
  <c r="E93" i="25"/>
  <c r="F93" i="25"/>
  <c r="G93" i="25"/>
  <c r="L93" i="25"/>
  <c r="N93" i="25"/>
  <c r="P93" i="25"/>
  <c r="Q93" i="25"/>
  <c r="R93" i="25"/>
  <c r="T93" i="25"/>
  <c r="W93" i="25"/>
  <c r="Y93" i="25"/>
  <c r="AA93" i="25"/>
  <c r="AC93" i="25"/>
  <c r="AD93" i="25"/>
  <c r="AF93" i="25"/>
  <c r="A94" i="25"/>
  <c r="B94" i="25"/>
  <c r="C94" i="25"/>
  <c r="D94" i="25"/>
  <c r="E94" i="25"/>
  <c r="F94" i="25"/>
  <c r="G94" i="25"/>
  <c r="L94" i="25"/>
  <c r="N94" i="25"/>
  <c r="P94" i="25"/>
  <c r="Q94" i="25"/>
  <c r="R94" i="25"/>
  <c r="T94" i="25"/>
  <c r="W94" i="25"/>
  <c r="Y94" i="25"/>
  <c r="AA94" i="25"/>
  <c r="AC94" i="25"/>
  <c r="AD94" i="25"/>
  <c r="AF94" i="25"/>
  <c r="A95" i="25"/>
  <c r="B95" i="25"/>
  <c r="C95" i="25"/>
  <c r="D95" i="25"/>
  <c r="E95" i="25"/>
  <c r="F95" i="25"/>
  <c r="G95" i="25"/>
  <c r="L95" i="25"/>
  <c r="N95" i="25"/>
  <c r="P95" i="25"/>
  <c r="Q95" i="25"/>
  <c r="R95" i="25"/>
  <c r="T95" i="25"/>
  <c r="W95" i="25"/>
  <c r="Y95" i="25"/>
  <c r="AA95" i="25"/>
  <c r="AC95" i="25"/>
  <c r="AD95" i="25"/>
  <c r="AF95" i="25"/>
  <c r="A96" i="25"/>
  <c r="B96" i="25"/>
  <c r="C96" i="25"/>
  <c r="D96" i="25"/>
  <c r="E96" i="25"/>
  <c r="F96" i="25"/>
  <c r="G96" i="25"/>
  <c r="L96" i="25"/>
  <c r="N96" i="25"/>
  <c r="P96" i="25"/>
  <c r="Q96" i="25"/>
  <c r="R96" i="25"/>
  <c r="T96" i="25"/>
  <c r="W96" i="25"/>
  <c r="Y96" i="25"/>
  <c r="AA96" i="25"/>
  <c r="AC96" i="25"/>
  <c r="AD96" i="25"/>
  <c r="AF96" i="25"/>
  <c r="A97" i="25"/>
  <c r="B97" i="25"/>
  <c r="C97" i="25"/>
  <c r="D97" i="25"/>
  <c r="E97" i="25"/>
  <c r="F97" i="25"/>
  <c r="G97" i="25"/>
  <c r="L97" i="25"/>
  <c r="N97" i="25"/>
  <c r="P97" i="25"/>
  <c r="Q97" i="25"/>
  <c r="R97" i="25"/>
  <c r="T97" i="25"/>
  <c r="W97" i="25"/>
  <c r="Y97" i="25"/>
  <c r="AA97" i="25"/>
  <c r="AC97" i="25"/>
  <c r="AD97" i="25"/>
  <c r="AF97" i="25"/>
  <c r="A98" i="25"/>
  <c r="B98" i="25"/>
  <c r="C98" i="25"/>
  <c r="D98" i="25"/>
  <c r="E98" i="25"/>
  <c r="F98" i="25"/>
  <c r="G98" i="25"/>
  <c r="L98" i="25"/>
  <c r="N98" i="25"/>
  <c r="P98" i="25"/>
  <c r="Q98" i="25"/>
  <c r="R98" i="25"/>
  <c r="T98" i="25"/>
  <c r="W98" i="25"/>
  <c r="Y98" i="25"/>
  <c r="AA98" i="25"/>
  <c r="AC98" i="25"/>
  <c r="AD98" i="25"/>
  <c r="AF98" i="25"/>
  <c r="A99" i="25"/>
  <c r="B99" i="25"/>
  <c r="C99" i="25"/>
  <c r="D99" i="25"/>
  <c r="E99" i="25"/>
  <c r="F99" i="25"/>
  <c r="G99" i="25"/>
  <c r="L99" i="25"/>
  <c r="N99" i="25"/>
  <c r="P99" i="25"/>
  <c r="Q99" i="25"/>
  <c r="R99" i="25"/>
  <c r="T99" i="25"/>
  <c r="W99" i="25"/>
  <c r="Y99" i="25"/>
  <c r="AA99" i="25"/>
  <c r="AC99" i="25"/>
  <c r="AD99" i="25"/>
  <c r="AF99" i="25"/>
  <c r="A100" i="25"/>
  <c r="B100" i="25"/>
  <c r="C100" i="25"/>
  <c r="D100" i="25"/>
  <c r="E100" i="25"/>
  <c r="F100" i="25"/>
  <c r="G100" i="25"/>
  <c r="L100" i="25"/>
  <c r="N100" i="25"/>
  <c r="P100" i="25"/>
  <c r="Q100" i="25"/>
  <c r="R100" i="25"/>
  <c r="T100" i="25"/>
  <c r="W100" i="25"/>
  <c r="Y100" i="25"/>
  <c r="AA100" i="25"/>
  <c r="AC100" i="25"/>
  <c r="AD100" i="25"/>
  <c r="AF100" i="25"/>
  <c r="A101" i="25"/>
  <c r="B101" i="25"/>
  <c r="C101" i="25"/>
  <c r="D101" i="25"/>
  <c r="E101" i="25"/>
  <c r="F101" i="25"/>
  <c r="G101" i="25"/>
  <c r="L101" i="25"/>
  <c r="N101" i="25"/>
  <c r="P101" i="25"/>
  <c r="Q101" i="25"/>
  <c r="R101" i="25"/>
  <c r="T101" i="25"/>
  <c r="W101" i="25"/>
  <c r="Y101" i="25"/>
  <c r="AA101" i="25"/>
  <c r="AC101" i="25"/>
  <c r="AD101" i="25"/>
  <c r="AF101" i="25"/>
  <c r="A102" i="25"/>
  <c r="B102" i="25"/>
  <c r="C102" i="25"/>
  <c r="D102" i="25"/>
  <c r="E102" i="25"/>
  <c r="F102" i="25"/>
  <c r="G102" i="25"/>
  <c r="L102" i="25"/>
  <c r="N102" i="25"/>
  <c r="P102" i="25"/>
  <c r="Q102" i="25"/>
  <c r="R102" i="25"/>
  <c r="T102" i="25"/>
  <c r="W102" i="25"/>
  <c r="Y102" i="25"/>
  <c r="AA102" i="25"/>
  <c r="AC102" i="25"/>
  <c r="AD102" i="25"/>
  <c r="AF102" i="25"/>
  <c r="A103" i="25"/>
  <c r="B103" i="25"/>
  <c r="C103" i="25"/>
  <c r="D103" i="25"/>
  <c r="E103" i="25"/>
  <c r="F103" i="25"/>
  <c r="G103" i="25"/>
  <c r="L103" i="25"/>
  <c r="N103" i="25"/>
  <c r="P103" i="25"/>
  <c r="Q103" i="25"/>
  <c r="R103" i="25"/>
  <c r="T103" i="25"/>
  <c r="W103" i="25"/>
  <c r="Y103" i="25"/>
  <c r="AA103" i="25"/>
  <c r="AC103" i="25"/>
  <c r="AD103" i="25"/>
  <c r="AF103" i="25"/>
  <c r="A104" i="25"/>
  <c r="B104" i="25"/>
  <c r="C104" i="25"/>
  <c r="D104" i="25"/>
  <c r="E104" i="25"/>
  <c r="F104" i="25"/>
  <c r="G104" i="25"/>
  <c r="L104" i="25"/>
  <c r="N104" i="25"/>
  <c r="P104" i="25"/>
  <c r="Q104" i="25"/>
  <c r="R104" i="25"/>
  <c r="T104" i="25"/>
  <c r="W104" i="25"/>
  <c r="Y104" i="25"/>
  <c r="AA104" i="25"/>
  <c r="AC104" i="25"/>
  <c r="AD104" i="25"/>
  <c r="AF104" i="25"/>
  <c r="A105" i="25"/>
  <c r="B105" i="25"/>
  <c r="C105" i="25"/>
  <c r="D105" i="25"/>
  <c r="E105" i="25"/>
  <c r="F105" i="25"/>
  <c r="G105" i="25"/>
  <c r="L105" i="25"/>
  <c r="N105" i="25"/>
  <c r="P105" i="25"/>
  <c r="Q105" i="25"/>
  <c r="R105" i="25"/>
  <c r="T105" i="25"/>
  <c r="W105" i="25"/>
  <c r="Y105" i="25"/>
  <c r="AA105" i="25"/>
  <c r="AC105" i="25"/>
  <c r="AD105" i="25"/>
  <c r="AF105" i="25"/>
  <c r="A106" i="25"/>
  <c r="B106" i="25"/>
  <c r="C106" i="25"/>
  <c r="D106" i="25"/>
  <c r="E106" i="25"/>
  <c r="F106" i="25"/>
  <c r="G106" i="25"/>
  <c r="L106" i="25"/>
  <c r="N106" i="25"/>
  <c r="P106" i="25"/>
  <c r="Q106" i="25"/>
  <c r="R106" i="25"/>
  <c r="T106" i="25"/>
  <c r="W106" i="25"/>
  <c r="Y106" i="25"/>
  <c r="AA106" i="25"/>
  <c r="AC106" i="25"/>
  <c r="AD106" i="25"/>
  <c r="AF106" i="25"/>
  <c r="A107" i="25"/>
  <c r="B107" i="25"/>
  <c r="C107" i="25"/>
  <c r="D107" i="25"/>
  <c r="E107" i="25"/>
  <c r="F107" i="25"/>
  <c r="G107" i="25"/>
  <c r="H107" i="25"/>
  <c r="I107" i="25"/>
  <c r="J107" i="25"/>
  <c r="K107" i="25"/>
  <c r="L107" i="25"/>
  <c r="M107" i="25"/>
  <c r="N107" i="25"/>
  <c r="O107" i="25"/>
  <c r="P107" i="25"/>
  <c r="Q107" i="25"/>
  <c r="R107" i="25"/>
  <c r="S107" i="25"/>
  <c r="T107" i="25"/>
  <c r="U107" i="25"/>
  <c r="V107" i="25"/>
  <c r="W107" i="25"/>
  <c r="X107" i="25"/>
  <c r="Y107" i="25"/>
  <c r="Z107" i="25"/>
  <c r="AA107" i="25"/>
  <c r="AB107" i="25"/>
  <c r="AC107" i="25"/>
  <c r="AD107" i="25"/>
  <c r="AE107" i="25"/>
  <c r="AF107" i="25"/>
  <c r="B57" i="25"/>
  <c r="C57" i="25"/>
  <c r="D57" i="25"/>
  <c r="E57" i="25"/>
  <c r="F57" i="25"/>
  <c r="G57" i="25"/>
  <c r="H57" i="25"/>
  <c r="I57" i="25"/>
  <c r="J57" i="25"/>
  <c r="K57" i="25"/>
  <c r="L57" i="25"/>
  <c r="M57" i="25"/>
  <c r="N57" i="25"/>
  <c r="O57" i="25"/>
  <c r="P57" i="25"/>
  <c r="Q57" i="25"/>
  <c r="R57" i="25"/>
  <c r="S57" i="25"/>
  <c r="T57" i="25"/>
  <c r="U57" i="25"/>
  <c r="V57" i="25"/>
  <c r="W57" i="25"/>
  <c r="X57" i="25"/>
  <c r="Y57" i="25"/>
  <c r="Z57" i="25"/>
  <c r="AA57" i="25"/>
  <c r="AB57" i="25"/>
  <c r="AC57" i="25"/>
  <c r="AD57" i="25"/>
  <c r="AE57" i="25"/>
  <c r="AF57" i="25"/>
  <c r="A57" i="25"/>
  <c r="E56" i="25"/>
  <c r="B56" i="25"/>
  <c r="C56" i="25"/>
  <c r="D56" i="25"/>
  <c r="A56" i="25"/>
  <c r="B55" i="25"/>
  <c r="A55" i="25"/>
  <c r="AL6" i="26"/>
  <c r="W8" i="26"/>
  <c r="X4" i="26"/>
  <c r="W4" i="26"/>
  <c r="BC21" i="26" l="1"/>
  <c r="AQ37" i="26"/>
  <c r="GG6" i="21"/>
  <c r="AW28" i="26"/>
  <c r="AW29" i="26"/>
  <c r="AW30" i="26"/>
  <c r="AW31" i="26"/>
  <c r="AW32" i="26"/>
  <c r="AW33" i="26"/>
  <c r="AW34" i="26"/>
  <c r="AW35" i="26"/>
  <c r="AW36" i="26"/>
  <c r="AW37" i="26"/>
  <c r="AW38" i="26"/>
  <c r="AW39" i="26"/>
  <c r="AW40" i="26"/>
  <c r="AW41" i="26"/>
  <c r="AW42" i="26"/>
  <c r="AW43" i="26"/>
  <c r="AW44" i="26"/>
  <c r="AW45" i="26"/>
  <c r="AW46" i="26"/>
  <c r="AW47" i="26"/>
  <c r="AY22" i="26" s="1"/>
  <c r="AW27" i="26"/>
  <c r="AN27" i="26"/>
  <c r="AP27" i="26" s="1"/>
  <c r="AM27" i="26"/>
  <c r="AO27" i="26" s="1"/>
  <c r="AL27" i="26"/>
  <c r="W11" i="26"/>
  <c r="W10" i="26"/>
  <c r="W7" i="26"/>
  <c r="W6" i="26"/>
  <c r="W28" i="26"/>
  <c r="Z28" i="26"/>
  <c r="AA28" i="26"/>
  <c r="AB28" i="26"/>
  <c r="AC28" i="26"/>
  <c r="AD28" i="26"/>
  <c r="AF28" i="26"/>
  <c r="AG28" i="26"/>
  <c r="AH28" i="26"/>
  <c r="AI28" i="26"/>
  <c r="AJ28" i="26"/>
  <c r="AL28" i="26"/>
  <c r="AM28" i="26"/>
  <c r="AO28" i="26" s="1"/>
  <c r="AN28" i="26"/>
  <c r="AP28" i="26" s="1"/>
  <c r="W29" i="26"/>
  <c r="Z29" i="26"/>
  <c r="AA29" i="26"/>
  <c r="AB29" i="26"/>
  <c r="AC29" i="26"/>
  <c r="AD29" i="26"/>
  <c r="AF29" i="26"/>
  <c r="AG29" i="26"/>
  <c r="AH29" i="26"/>
  <c r="AI29" i="26"/>
  <c r="AJ29" i="26"/>
  <c r="AL29" i="26"/>
  <c r="AM29" i="26"/>
  <c r="AN29" i="26"/>
  <c r="AP29" i="26" s="1"/>
  <c r="AO29" i="26"/>
  <c r="W30" i="26"/>
  <c r="Z30" i="26"/>
  <c r="AA30" i="26"/>
  <c r="AB30" i="26"/>
  <c r="AC30" i="26"/>
  <c r="AD30" i="26"/>
  <c r="AF30" i="26"/>
  <c r="AG30" i="26"/>
  <c r="AH30" i="26"/>
  <c r="AI30" i="26"/>
  <c r="AJ30" i="26"/>
  <c r="AL30" i="26"/>
  <c r="AM30" i="26"/>
  <c r="AO30" i="26" s="1"/>
  <c r="AN30" i="26"/>
  <c r="AP30" i="26" s="1"/>
  <c r="W31" i="26"/>
  <c r="Z31" i="26"/>
  <c r="AA31" i="26"/>
  <c r="AB31" i="26"/>
  <c r="AC31" i="26"/>
  <c r="AD31" i="26"/>
  <c r="AF31" i="26"/>
  <c r="AG31" i="26"/>
  <c r="AH31" i="26"/>
  <c r="AI31" i="26"/>
  <c r="AJ31" i="26"/>
  <c r="AL31" i="26"/>
  <c r="AM31" i="26"/>
  <c r="AO31" i="26" s="1"/>
  <c r="AN31" i="26"/>
  <c r="AP31" i="26" s="1"/>
  <c r="W32" i="26"/>
  <c r="Z32" i="26"/>
  <c r="AA32" i="26"/>
  <c r="AB32" i="26"/>
  <c r="AC32" i="26"/>
  <c r="AD32" i="26"/>
  <c r="AF32" i="26"/>
  <c r="AG32" i="26"/>
  <c r="AH32" i="26"/>
  <c r="AI32" i="26"/>
  <c r="AJ32" i="26"/>
  <c r="AL32" i="26"/>
  <c r="AM32" i="26"/>
  <c r="AN32" i="26"/>
  <c r="AP32" i="26" s="1"/>
  <c r="AO32" i="26"/>
  <c r="W33" i="26"/>
  <c r="Z33" i="26"/>
  <c r="AA33" i="26"/>
  <c r="AB33" i="26"/>
  <c r="AC33" i="26"/>
  <c r="AD33" i="26"/>
  <c r="AF33" i="26"/>
  <c r="AG33" i="26"/>
  <c r="AH33" i="26"/>
  <c r="AI33" i="26"/>
  <c r="AJ33" i="26"/>
  <c r="AL33" i="26"/>
  <c r="AM33" i="26"/>
  <c r="AO33" i="26" s="1"/>
  <c r="AN33" i="26"/>
  <c r="AP33" i="26" s="1"/>
  <c r="W34" i="26"/>
  <c r="Z34" i="26"/>
  <c r="AA34" i="26"/>
  <c r="AB34" i="26"/>
  <c r="AC34" i="26"/>
  <c r="AD34" i="26"/>
  <c r="AF34" i="26"/>
  <c r="AG34" i="26"/>
  <c r="AH34" i="26"/>
  <c r="AI34" i="26"/>
  <c r="AJ34" i="26"/>
  <c r="AL34" i="26"/>
  <c r="AM34" i="26"/>
  <c r="AO34" i="26" s="1"/>
  <c r="AN34" i="26"/>
  <c r="AP34" i="26" s="1"/>
  <c r="W35" i="26"/>
  <c r="Z35" i="26"/>
  <c r="AA35" i="26"/>
  <c r="AB35" i="26"/>
  <c r="AC35" i="26"/>
  <c r="AD35" i="26"/>
  <c r="AF35" i="26"/>
  <c r="AG35" i="26"/>
  <c r="AH35" i="26"/>
  <c r="AI35" i="26"/>
  <c r="AJ35" i="26"/>
  <c r="AL35" i="26"/>
  <c r="AM35" i="26"/>
  <c r="AO35" i="26" s="1"/>
  <c r="AN35" i="26"/>
  <c r="AP35" i="26" s="1"/>
  <c r="W36" i="26"/>
  <c r="Z36" i="26"/>
  <c r="AA36" i="26"/>
  <c r="AB36" i="26"/>
  <c r="AC36" i="26"/>
  <c r="AD36" i="26"/>
  <c r="AF36" i="26"/>
  <c r="AG36" i="26"/>
  <c r="AH36" i="26"/>
  <c r="AI36" i="26"/>
  <c r="AJ36" i="26"/>
  <c r="AL36" i="26"/>
  <c r="AM36" i="26"/>
  <c r="AO36" i="26" s="1"/>
  <c r="AN36" i="26"/>
  <c r="AP36" i="26" s="1"/>
  <c r="W37" i="26"/>
  <c r="Z37" i="26"/>
  <c r="AA37" i="26"/>
  <c r="AB37" i="26"/>
  <c r="AC37" i="26"/>
  <c r="AD37" i="26"/>
  <c r="AF37" i="26"/>
  <c r="AG37" i="26"/>
  <c r="AH37" i="26"/>
  <c r="AI37" i="26"/>
  <c r="AJ37" i="26"/>
  <c r="AL37" i="26"/>
  <c r="AM37" i="26"/>
  <c r="AO37" i="26" s="1"/>
  <c r="AN37" i="26"/>
  <c r="AP37" i="26" s="1"/>
  <c r="V11" i="26"/>
  <c r="V10" i="26"/>
  <c r="V7" i="26"/>
  <c r="V6" i="26"/>
  <c r="AJ27" i="26"/>
  <c r="AI27" i="26"/>
  <c r="AH27" i="26"/>
  <c r="AG27" i="26"/>
  <c r="AF27" i="26"/>
  <c r="AD27" i="26"/>
  <c r="AC27" i="26"/>
  <c r="AB27" i="26"/>
  <c r="AA27" i="26"/>
  <c r="Z27" i="26"/>
  <c r="W27" i="26"/>
  <c r="Z7" i="26"/>
  <c r="AA7" i="26"/>
  <c r="AB7" i="26"/>
  <c r="AC7" i="26"/>
  <c r="AD7" i="26"/>
  <c r="AF7" i="26"/>
  <c r="AG7" i="26"/>
  <c r="AH7" i="26"/>
  <c r="AI7" i="26"/>
  <c r="AJ7" i="26"/>
  <c r="AL7" i="26"/>
  <c r="AM7" i="26"/>
  <c r="AO7" i="26" s="1"/>
  <c r="AN7" i="26"/>
  <c r="AP7" i="26" s="1"/>
  <c r="Z10" i="26"/>
  <c r="AA10" i="26"/>
  <c r="AB10" i="26"/>
  <c r="AC10" i="26"/>
  <c r="AD10" i="26"/>
  <c r="AF10" i="26"/>
  <c r="AG10" i="26"/>
  <c r="AH10" i="26"/>
  <c r="AI10" i="26"/>
  <c r="AJ10" i="26"/>
  <c r="AL10" i="26"/>
  <c r="AM10" i="26"/>
  <c r="AO10" i="26" s="1"/>
  <c r="AN10" i="26"/>
  <c r="AP10" i="26" s="1"/>
  <c r="Z11" i="26"/>
  <c r="AA11" i="26"/>
  <c r="AB11" i="26"/>
  <c r="AC11" i="26"/>
  <c r="AD11" i="26"/>
  <c r="AF11" i="26"/>
  <c r="AG11" i="26"/>
  <c r="AH11" i="26"/>
  <c r="AI11" i="26"/>
  <c r="AJ11" i="26"/>
  <c r="AL11" i="26"/>
  <c r="AM11" i="26"/>
  <c r="AO11" i="26" s="1"/>
  <c r="AN11" i="26"/>
  <c r="AP11" i="26" s="1"/>
  <c r="AH6" i="26"/>
  <c r="AG6" i="26"/>
  <c r="AN6" i="26"/>
  <c r="AP6" i="26" s="1"/>
  <c r="AM6" i="26"/>
  <c r="AO6" i="26" s="1"/>
  <c r="AJ6" i="26"/>
  <c r="AI6" i="26"/>
  <c r="AF6" i="26"/>
  <c r="AD6" i="26"/>
  <c r="AC6" i="26"/>
  <c r="CE6" i="2"/>
  <c r="AB6" i="26"/>
  <c r="AA6" i="26"/>
  <c r="Z6" i="26"/>
  <c r="AU4" i="26"/>
  <c r="AY23" i="26" s="1"/>
  <c r="AY24" i="26" s="1"/>
  <c r="AV11" i="26"/>
  <c r="AX6" i="26"/>
  <c r="AS27" i="26" l="1"/>
  <c r="AS33" i="26"/>
  <c r="AS31" i="26"/>
  <c r="AT31" i="26" s="1"/>
  <c r="AS34" i="26"/>
  <c r="AT34" i="26" s="1"/>
  <c r="AQ34" i="26" s="1"/>
  <c r="AS36" i="26"/>
  <c r="AS28" i="26"/>
  <c r="AS32" i="26"/>
  <c r="AS29" i="26"/>
  <c r="AT29" i="26" s="1"/>
  <c r="AQ29" i="26" s="1"/>
  <c r="AS35" i="26"/>
  <c r="AS30" i="26"/>
  <c r="AT35" i="26"/>
  <c r="AT36" i="26"/>
  <c r="AQ36" i="26" s="1"/>
  <c r="AT28" i="26"/>
  <c r="AT30" i="26"/>
  <c r="AQ30" i="26" s="1"/>
  <c r="AT33" i="26"/>
  <c r="AQ33" i="26" s="1"/>
  <c r="AT27" i="26"/>
  <c r="AQ27" i="26" s="1"/>
  <c r="W38" i="26"/>
  <c r="AS37" i="26"/>
  <c r="A3" i="24"/>
  <c r="B3" i="24"/>
  <c r="C3" i="24"/>
  <c r="D3" i="24"/>
  <c r="E3" i="24"/>
  <c r="F3" i="24"/>
  <c r="G3" i="24"/>
  <c r="A4" i="24"/>
  <c r="B4" i="24"/>
  <c r="D4" i="24"/>
  <c r="E4" i="24"/>
  <c r="F4" i="24"/>
  <c r="G4" i="24"/>
  <c r="A5" i="24"/>
  <c r="B5" i="24"/>
  <c r="C5" i="24"/>
  <c r="D5" i="24"/>
  <c r="E5" i="24"/>
  <c r="F5" i="24"/>
  <c r="G5" i="24"/>
  <c r="A6" i="24"/>
  <c r="B6" i="24"/>
  <c r="C6" i="24"/>
  <c r="D6" i="24"/>
  <c r="E6" i="24"/>
  <c r="F6" i="24"/>
  <c r="G6" i="24"/>
  <c r="A7" i="24"/>
  <c r="B7" i="24"/>
  <c r="C7" i="24"/>
  <c r="D7" i="24"/>
  <c r="E7" i="24"/>
  <c r="F7" i="24"/>
  <c r="G7" i="24"/>
  <c r="A8" i="24"/>
  <c r="B8" i="24"/>
  <c r="C8" i="24"/>
  <c r="D8" i="24"/>
  <c r="E8" i="24"/>
  <c r="F8" i="24"/>
  <c r="G8" i="24"/>
  <c r="A9" i="24"/>
  <c r="B9" i="24"/>
  <c r="C9" i="24"/>
  <c r="D9" i="24"/>
  <c r="E9" i="24"/>
  <c r="F9" i="24"/>
  <c r="G9" i="24"/>
  <c r="A10" i="24"/>
  <c r="B10" i="24"/>
  <c r="C10" i="24"/>
  <c r="D10" i="24"/>
  <c r="E10" i="24"/>
  <c r="F10" i="24"/>
  <c r="G10" i="24"/>
  <c r="A11" i="24"/>
  <c r="B11" i="24"/>
  <c r="C11" i="24"/>
  <c r="D11" i="24"/>
  <c r="E11" i="24"/>
  <c r="F11" i="24"/>
  <c r="G11" i="24"/>
  <c r="A12" i="24"/>
  <c r="B12" i="24"/>
  <c r="C12" i="24"/>
  <c r="D12" i="24"/>
  <c r="E12" i="24"/>
  <c r="F12" i="24"/>
  <c r="G12" i="24"/>
  <c r="A13" i="24"/>
  <c r="B13" i="24"/>
  <c r="C13" i="24"/>
  <c r="D13" i="24"/>
  <c r="E13" i="24"/>
  <c r="F13" i="24"/>
  <c r="G13" i="24"/>
  <c r="A14" i="24"/>
  <c r="B14" i="24"/>
  <c r="C14" i="24"/>
  <c r="D14" i="24"/>
  <c r="E14" i="24"/>
  <c r="F14" i="24"/>
  <c r="G14" i="24"/>
  <c r="A15" i="24"/>
  <c r="B15" i="24"/>
  <c r="C15" i="24"/>
  <c r="D15" i="24"/>
  <c r="E15" i="24"/>
  <c r="F15" i="24"/>
  <c r="G15" i="24"/>
  <c r="A16" i="24"/>
  <c r="B16" i="24"/>
  <c r="C16" i="24"/>
  <c r="D16" i="24"/>
  <c r="E16" i="24"/>
  <c r="F16" i="24"/>
  <c r="G16" i="24"/>
  <c r="A17" i="24"/>
  <c r="B17" i="24"/>
  <c r="C17" i="24"/>
  <c r="D17" i="24"/>
  <c r="E17" i="24"/>
  <c r="F17" i="24"/>
  <c r="G17" i="24"/>
  <c r="A18" i="24"/>
  <c r="B18" i="24"/>
  <c r="C18" i="24"/>
  <c r="D18" i="24"/>
  <c r="E18" i="24"/>
  <c r="F18" i="24"/>
  <c r="G18" i="24"/>
  <c r="A19" i="24"/>
  <c r="B19" i="24"/>
  <c r="C19" i="24"/>
  <c r="D19" i="24"/>
  <c r="E19" i="24"/>
  <c r="F19" i="24"/>
  <c r="G19" i="24"/>
  <c r="E5" i="25"/>
  <c r="F5" i="25"/>
  <c r="G5" i="25"/>
  <c r="L5" i="25"/>
  <c r="N5" i="25"/>
  <c r="P5" i="25"/>
  <c r="Q5" i="25"/>
  <c r="R5" i="25"/>
  <c r="T5" i="25"/>
  <c r="W5" i="25"/>
  <c r="Y5" i="25"/>
  <c r="AA5" i="25"/>
  <c r="AC5" i="25"/>
  <c r="AD5" i="25"/>
  <c r="AF5" i="25"/>
  <c r="E6" i="25"/>
  <c r="F6" i="25"/>
  <c r="G6" i="25"/>
  <c r="L6" i="25"/>
  <c r="N6" i="25"/>
  <c r="P6" i="25"/>
  <c r="Q6" i="25"/>
  <c r="R6" i="25"/>
  <c r="T6" i="25"/>
  <c r="W6" i="25"/>
  <c r="Y6" i="25"/>
  <c r="AA6" i="25"/>
  <c r="AC6" i="25"/>
  <c r="AD6" i="25"/>
  <c r="AF6" i="25"/>
  <c r="E7" i="25"/>
  <c r="F7" i="25"/>
  <c r="G7" i="25"/>
  <c r="L7" i="25"/>
  <c r="N7" i="25"/>
  <c r="P7" i="25"/>
  <c r="Q7" i="25"/>
  <c r="R7" i="25"/>
  <c r="T7" i="25"/>
  <c r="W7" i="25"/>
  <c r="Y7" i="25"/>
  <c r="AA7" i="25"/>
  <c r="AC7" i="25"/>
  <c r="AD7" i="25"/>
  <c r="AF7" i="25"/>
  <c r="E8" i="25"/>
  <c r="F8" i="25"/>
  <c r="G8" i="25"/>
  <c r="L8" i="25"/>
  <c r="N8" i="25"/>
  <c r="P8" i="25"/>
  <c r="Q8" i="25"/>
  <c r="R8" i="25"/>
  <c r="T8" i="25"/>
  <c r="W8" i="25"/>
  <c r="Y8" i="25"/>
  <c r="AA8" i="25"/>
  <c r="AC8" i="25"/>
  <c r="AD8" i="25"/>
  <c r="AF8" i="25"/>
  <c r="E9" i="25"/>
  <c r="F9" i="25"/>
  <c r="G9" i="25"/>
  <c r="L9" i="25"/>
  <c r="N9" i="25"/>
  <c r="P9" i="25"/>
  <c r="Q9" i="25"/>
  <c r="R9" i="25"/>
  <c r="T9" i="25"/>
  <c r="W9" i="25"/>
  <c r="Y9" i="25"/>
  <c r="AA9" i="25"/>
  <c r="AC9" i="25"/>
  <c r="AD9" i="25"/>
  <c r="AF9" i="25"/>
  <c r="E10" i="25"/>
  <c r="F10" i="25"/>
  <c r="G10" i="25"/>
  <c r="L10" i="25"/>
  <c r="N10" i="25"/>
  <c r="P10" i="25"/>
  <c r="Q10" i="25"/>
  <c r="R10" i="25"/>
  <c r="T10" i="25"/>
  <c r="W10" i="25"/>
  <c r="Y10" i="25"/>
  <c r="AA10" i="25"/>
  <c r="AC10" i="25"/>
  <c r="AD10" i="25"/>
  <c r="AF10" i="25"/>
  <c r="E11" i="25"/>
  <c r="F11" i="25"/>
  <c r="G11" i="25"/>
  <c r="L11" i="25"/>
  <c r="N11" i="25"/>
  <c r="P11" i="25"/>
  <c r="Q11" i="25"/>
  <c r="R11" i="25"/>
  <c r="T11" i="25"/>
  <c r="W11" i="25"/>
  <c r="Y11" i="25"/>
  <c r="AA11" i="25"/>
  <c r="AC11" i="25"/>
  <c r="AD11" i="25"/>
  <c r="AF11" i="25"/>
  <c r="E12" i="25"/>
  <c r="F12" i="25"/>
  <c r="G12" i="25"/>
  <c r="L12" i="25"/>
  <c r="N12" i="25"/>
  <c r="P12" i="25"/>
  <c r="Q12" i="25"/>
  <c r="R12" i="25"/>
  <c r="T12" i="25"/>
  <c r="W12" i="25"/>
  <c r="Y12" i="25"/>
  <c r="AA12" i="25"/>
  <c r="AC12" i="25"/>
  <c r="AD12" i="25"/>
  <c r="AF12" i="25"/>
  <c r="E13" i="25"/>
  <c r="F13" i="25"/>
  <c r="G13" i="25"/>
  <c r="L13" i="25"/>
  <c r="N13" i="25"/>
  <c r="P13" i="25"/>
  <c r="Q13" i="25"/>
  <c r="R13" i="25"/>
  <c r="T13" i="25"/>
  <c r="W13" i="25"/>
  <c r="Y13" i="25"/>
  <c r="AA13" i="25"/>
  <c r="AC13" i="25"/>
  <c r="AD13" i="25"/>
  <c r="AF13" i="25"/>
  <c r="E14" i="25"/>
  <c r="F14" i="25"/>
  <c r="G14" i="25"/>
  <c r="L14" i="25"/>
  <c r="N14" i="25"/>
  <c r="P14" i="25"/>
  <c r="Q14" i="25"/>
  <c r="R14" i="25"/>
  <c r="T14" i="25"/>
  <c r="W14" i="25"/>
  <c r="Y14" i="25"/>
  <c r="AA14" i="25"/>
  <c r="AC14" i="25"/>
  <c r="AD14" i="25"/>
  <c r="AF14" i="25"/>
  <c r="E15" i="25"/>
  <c r="F15" i="25"/>
  <c r="G15" i="25"/>
  <c r="L15" i="25"/>
  <c r="N15" i="25"/>
  <c r="P15" i="25"/>
  <c r="Q15" i="25"/>
  <c r="R15" i="25"/>
  <c r="T15" i="25"/>
  <c r="W15" i="25"/>
  <c r="Y15" i="25"/>
  <c r="AA15" i="25"/>
  <c r="AC15" i="25"/>
  <c r="AD15" i="25"/>
  <c r="AF15" i="25"/>
  <c r="E16" i="25"/>
  <c r="F16" i="25"/>
  <c r="G16" i="25"/>
  <c r="L16" i="25"/>
  <c r="N16" i="25"/>
  <c r="P16" i="25"/>
  <c r="Q16" i="25"/>
  <c r="R16" i="25"/>
  <c r="T16" i="25"/>
  <c r="W16" i="25"/>
  <c r="Y16" i="25"/>
  <c r="AA16" i="25"/>
  <c r="AC16" i="25"/>
  <c r="AD16" i="25"/>
  <c r="AF16" i="25"/>
  <c r="E17" i="25"/>
  <c r="F17" i="25"/>
  <c r="G17" i="25"/>
  <c r="L17" i="25"/>
  <c r="N17" i="25"/>
  <c r="P17" i="25"/>
  <c r="Q17" i="25"/>
  <c r="R17" i="25"/>
  <c r="T17" i="25"/>
  <c r="W17" i="25"/>
  <c r="Y17" i="25"/>
  <c r="AA17" i="25"/>
  <c r="AC17" i="25"/>
  <c r="AD17" i="25"/>
  <c r="AF17" i="25"/>
  <c r="E18" i="25"/>
  <c r="F18" i="25"/>
  <c r="G18" i="25"/>
  <c r="L18" i="25"/>
  <c r="N18" i="25"/>
  <c r="P18" i="25"/>
  <c r="Q18" i="25"/>
  <c r="R18" i="25"/>
  <c r="T18" i="25"/>
  <c r="W18" i="25"/>
  <c r="Y18" i="25"/>
  <c r="AA18" i="25"/>
  <c r="AC18" i="25"/>
  <c r="AD18" i="25"/>
  <c r="AF18" i="25"/>
  <c r="E19" i="25"/>
  <c r="F19" i="25"/>
  <c r="G19" i="25"/>
  <c r="L19" i="25"/>
  <c r="N19" i="25"/>
  <c r="P19" i="25"/>
  <c r="Q19" i="25"/>
  <c r="R19" i="25"/>
  <c r="T19" i="25"/>
  <c r="W19" i="25"/>
  <c r="Y19" i="25"/>
  <c r="AA19" i="25"/>
  <c r="AC19" i="25"/>
  <c r="AD19" i="25"/>
  <c r="AF19" i="25"/>
  <c r="E20" i="25"/>
  <c r="F20" i="25"/>
  <c r="G20" i="25"/>
  <c r="L20" i="25"/>
  <c r="N20" i="25"/>
  <c r="P20" i="25"/>
  <c r="Q20" i="25"/>
  <c r="R20" i="25"/>
  <c r="T20" i="25"/>
  <c r="W20" i="25"/>
  <c r="Y20" i="25"/>
  <c r="AA20" i="25"/>
  <c r="AC20" i="25"/>
  <c r="AD20" i="25"/>
  <c r="AF20" i="25"/>
  <c r="E21" i="25"/>
  <c r="F21" i="25"/>
  <c r="G21" i="25"/>
  <c r="L21" i="25"/>
  <c r="N21" i="25"/>
  <c r="P21" i="25"/>
  <c r="Q21" i="25"/>
  <c r="R21" i="25"/>
  <c r="T21" i="25"/>
  <c r="W21" i="25"/>
  <c r="Y21" i="25"/>
  <c r="AA21" i="25"/>
  <c r="AC21" i="25"/>
  <c r="AD21" i="25"/>
  <c r="AF21" i="25"/>
  <c r="E22" i="25"/>
  <c r="F22" i="25"/>
  <c r="G22" i="25"/>
  <c r="L22" i="25"/>
  <c r="N22" i="25"/>
  <c r="P22" i="25"/>
  <c r="Q22" i="25"/>
  <c r="R22" i="25"/>
  <c r="T22" i="25"/>
  <c r="W22" i="25"/>
  <c r="Y22" i="25"/>
  <c r="AA22" i="25"/>
  <c r="AC22" i="25"/>
  <c r="AD22" i="25"/>
  <c r="AF22" i="25"/>
  <c r="E23" i="25"/>
  <c r="F23" i="25"/>
  <c r="G23" i="25"/>
  <c r="L23" i="25"/>
  <c r="N23" i="25"/>
  <c r="P23" i="25"/>
  <c r="Q23" i="25"/>
  <c r="R23" i="25"/>
  <c r="T23" i="25"/>
  <c r="W23" i="25"/>
  <c r="Y23" i="25"/>
  <c r="AA23" i="25"/>
  <c r="AC23" i="25"/>
  <c r="AD23" i="25"/>
  <c r="AF23" i="25"/>
  <c r="E24" i="25"/>
  <c r="F24" i="25"/>
  <c r="G24" i="25"/>
  <c r="L24" i="25"/>
  <c r="N24" i="25"/>
  <c r="P24" i="25"/>
  <c r="Q24" i="25"/>
  <c r="R24" i="25"/>
  <c r="T24" i="25"/>
  <c r="W24" i="25"/>
  <c r="Y24" i="25"/>
  <c r="AA24" i="25"/>
  <c r="AC24" i="25"/>
  <c r="AD24" i="25"/>
  <c r="AF24" i="25"/>
  <c r="E25" i="25"/>
  <c r="F25" i="25"/>
  <c r="G25" i="25"/>
  <c r="L25" i="25"/>
  <c r="N25" i="25"/>
  <c r="P25" i="25"/>
  <c r="Q25" i="25"/>
  <c r="R25" i="25"/>
  <c r="T25" i="25"/>
  <c r="W25" i="25"/>
  <c r="Y25" i="25"/>
  <c r="AA25" i="25"/>
  <c r="AC25" i="25"/>
  <c r="AD25" i="25"/>
  <c r="AF25" i="25"/>
  <c r="E26" i="25"/>
  <c r="F26" i="25"/>
  <c r="G26" i="25"/>
  <c r="L26" i="25"/>
  <c r="N26" i="25"/>
  <c r="P26" i="25"/>
  <c r="Q26" i="25"/>
  <c r="R26" i="25"/>
  <c r="T26" i="25"/>
  <c r="W26" i="25"/>
  <c r="Y26" i="25"/>
  <c r="AA26" i="25"/>
  <c r="AC26" i="25"/>
  <c r="AD26" i="25"/>
  <c r="AF26" i="25"/>
  <c r="E27" i="25"/>
  <c r="F27" i="25"/>
  <c r="G27" i="25"/>
  <c r="L27" i="25"/>
  <c r="N27" i="25"/>
  <c r="P27" i="25"/>
  <c r="Q27" i="25"/>
  <c r="R27" i="25"/>
  <c r="T27" i="25"/>
  <c r="W27" i="25"/>
  <c r="Y27" i="25"/>
  <c r="AA27" i="25"/>
  <c r="AC27" i="25"/>
  <c r="AD27" i="25"/>
  <c r="AF27" i="25"/>
  <c r="E28" i="25"/>
  <c r="F28" i="25"/>
  <c r="G28" i="25"/>
  <c r="L28" i="25"/>
  <c r="N28" i="25"/>
  <c r="P28" i="25"/>
  <c r="Q28" i="25"/>
  <c r="R28" i="25"/>
  <c r="T28" i="25"/>
  <c r="W28" i="25"/>
  <c r="Y28" i="25"/>
  <c r="AA28" i="25"/>
  <c r="AC28" i="25"/>
  <c r="AD28" i="25"/>
  <c r="AF28" i="25"/>
  <c r="E29" i="25"/>
  <c r="F29" i="25"/>
  <c r="G29" i="25"/>
  <c r="L29" i="25"/>
  <c r="N29" i="25"/>
  <c r="P29" i="25"/>
  <c r="Q29" i="25"/>
  <c r="R29" i="25"/>
  <c r="T29" i="25"/>
  <c r="W29" i="25"/>
  <c r="Y29" i="25"/>
  <c r="AA29" i="25"/>
  <c r="AC29" i="25"/>
  <c r="AD29" i="25"/>
  <c r="AF29" i="25"/>
  <c r="E30" i="25"/>
  <c r="F30" i="25"/>
  <c r="G30" i="25"/>
  <c r="L30" i="25"/>
  <c r="N30" i="25"/>
  <c r="P30" i="25"/>
  <c r="Q30" i="25"/>
  <c r="R30" i="25"/>
  <c r="T30" i="25"/>
  <c r="W30" i="25"/>
  <c r="Y30" i="25"/>
  <c r="AA30" i="25"/>
  <c r="AC30" i="25"/>
  <c r="AD30" i="25"/>
  <c r="AF30" i="25"/>
  <c r="E31" i="25"/>
  <c r="F31" i="25"/>
  <c r="G31" i="25"/>
  <c r="L31" i="25"/>
  <c r="N31" i="25"/>
  <c r="P31" i="25"/>
  <c r="Q31" i="25"/>
  <c r="R31" i="25"/>
  <c r="T31" i="25"/>
  <c r="W31" i="25"/>
  <c r="Y31" i="25"/>
  <c r="AA31" i="25"/>
  <c r="AC31" i="25"/>
  <c r="AD31" i="25"/>
  <c r="AF31" i="25"/>
  <c r="E32" i="25"/>
  <c r="F32" i="25"/>
  <c r="G32" i="25"/>
  <c r="L32" i="25"/>
  <c r="N32" i="25"/>
  <c r="P32" i="25"/>
  <c r="Q32" i="25"/>
  <c r="R32" i="25"/>
  <c r="T32" i="25"/>
  <c r="W32" i="25"/>
  <c r="Y32" i="25"/>
  <c r="AA32" i="25"/>
  <c r="AC32" i="25"/>
  <c r="AD32" i="25"/>
  <c r="AF32" i="25"/>
  <c r="E33" i="25"/>
  <c r="F33" i="25"/>
  <c r="G33" i="25"/>
  <c r="L33" i="25"/>
  <c r="N33" i="25"/>
  <c r="P33" i="25"/>
  <c r="Q33" i="25"/>
  <c r="R33" i="25"/>
  <c r="T33" i="25"/>
  <c r="W33" i="25"/>
  <c r="Y33" i="25"/>
  <c r="AA33" i="25"/>
  <c r="AC33" i="25"/>
  <c r="AD33" i="25"/>
  <c r="AF33" i="25"/>
  <c r="E34" i="25"/>
  <c r="F34" i="25"/>
  <c r="G34" i="25"/>
  <c r="L34" i="25"/>
  <c r="N34" i="25"/>
  <c r="P34" i="25"/>
  <c r="Q34" i="25"/>
  <c r="R34" i="25"/>
  <c r="T34" i="25"/>
  <c r="W34" i="25"/>
  <c r="Y34" i="25"/>
  <c r="AA34" i="25"/>
  <c r="AC34" i="25"/>
  <c r="AD34" i="25"/>
  <c r="AF34" i="25"/>
  <c r="E35" i="25"/>
  <c r="F35" i="25"/>
  <c r="G35" i="25"/>
  <c r="L35" i="25"/>
  <c r="N35" i="25"/>
  <c r="P35" i="25"/>
  <c r="Q35" i="25"/>
  <c r="R35" i="25"/>
  <c r="T35" i="25"/>
  <c r="W35" i="25"/>
  <c r="Y35" i="25"/>
  <c r="AA35" i="25"/>
  <c r="AC35" i="25"/>
  <c r="AD35" i="25"/>
  <c r="AF35" i="25"/>
  <c r="E36" i="25"/>
  <c r="F36" i="25"/>
  <c r="G36" i="25"/>
  <c r="L36" i="25"/>
  <c r="N36" i="25"/>
  <c r="P36" i="25"/>
  <c r="Q36" i="25"/>
  <c r="R36" i="25"/>
  <c r="T36" i="25"/>
  <c r="W36" i="25"/>
  <c r="Y36" i="25"/>
  <c r="AA36" i="25"/>
  <c r="AC36" i="25"/>
  <c r="AD36" i="25"/>
  <c r="AF36" i="25"/>
  <c r="E37" i="25"/>
  <c r="F37" i="25"/>
  <c r="G37" i="25"/>
  <c r="L37" i="25"/>
  <c r="N37" i="25"/>
  <c r="P37" i="25"/>
  <c r="Q37" i="25"/>
  <c r="R37" i="25"/>
  <c r="T37" i="25"/>
  <c r="W37" i="25"/>
  <c r="Y37" i="25"/>
  <c r="AA37" i="25"/>
  <c r="AC37" i="25"/>
  <c r="AD37" i="25"/>
  <c r="AF37" i="25"/>
  <c r="E38" i="25"/>
  <c r="F38" i="25"/>
  <c r="G38" i="25"/>
  <c r="L38" i="25"/>
  <c r="N38" i="25"/>
  <c r="P38" i="25"/>
  <c r="Q38" i="25"/>
  <c r="R38" i="25"/>
  <c r="T38" i="25"/>
  <c r="W38" i="25"/>
  <c r="Y38" i="25"/>
  <c r="AA38" i="25"/>
  <c r="AC38" i="25"/>
  <c r="AD38" i="25"/>
  <c r="AF38" i="25"/>
  <c r="E39" i="25"/>
  <c r="F39" i="25"/>
  <c r="G39" i="25"/>
  <c r="L39" i="25"/>
  <c r="N39" i="25"/>
  <c r="P39" i="25"/>
  <c r="Q39" i="25"/>
  <c r="R39" i="25"/>
  <c r="T39" i="25"/>
  <c r="W39" i="25"/>
  <c r="Y39" i="25"/>
  <c r="AA39" i="25"/>
  <c r="AC39" i="25"/>
  <c r="AD39" i="25"/>
  <c r="AF39" i="25"/>
  <c r="E40" i="25"/>
  <c r="F40" i="25"/>
  <c r="G40" i="25"/>
  <c r="L40" i="25"/>
  <c r="N40" i="25"/>
  <c r="P40" i="25"/>
  <c r="Q40" i="25"/>
  <c r="R40" i="25"/>
  <c r="T40" i="25"/>
  <c r="W40" i="25"/>
  <c r="Y40" i="25"/>
  <c r="AA40" i="25"/>
  <c r="AC40" i="25"/>
  <c r="AD40" i="25"/>
  <c r="AF40" i="25"/>
  <c r="E41" i="25"/>
  <c r="F41" i="25"/>
  <c r="G41" i="25"/>
  <c r="L41" i="25"/>
  <c r="N41" i="25"/>
  <c r="P41" i="25"/>
  <c r="Q41" i="25"/>
  <c r="R41" i="25"/>
  <c r="T41" i="25"/>
  <c r="W41" i="25"/>
  <c r="Y41" i="25"/>
  <c r="AA41" i="25"/>
  <c r="AC41" i="25"/>
  <c r="AD41" i="25"/>
  <c r="AF41" i="25"/>
  <c r="E42" i="25"/>
  <c r="F42" i="25"/>
  <c r="G42" i="25"/>
  <c r="L42" i="25"/>
  <c r="N42" i="25"/>
  <c r="P42" i="25"/>
  <c r="Q42" i="25"/>
  <c r="R42" i="25"/>
  <c r="T42" i="25"/>
  <c r="W42" i="25"/>
  <c r="Y42" i="25"/>
  <c r="AA42" i="25"/>
  <c r="AC42" i="25"/>
  <c r="AD42" i="25"/>
  <c r="AF42" i="25"/>
  <c r="E43" i="25"/>
  <c r="F43" i="25"/>
  <c r="G43" i="25"/>
  <c r="L43" i="25"/>
  <c r="N43" i="25"/>
  <c r="P43" i="25"/>
  <c r="Q43" i="25"/>
  <c r="R43" i="25"/>
  <c r="T43" i="25"/>
  <c r="W43" i="25"/>
  <c r="Y43" i="25"/>
  <c r="AA43" i="25"/>
  <c r="AC43" i="25"/>
  <c r="AD43" i="25"/>
  <c r="AF43" i="25"/>
  <c r="E44" i="25"/>
  <c r="F44" i="25"/>
  <c r="G44" i="25"/>
  <c r="L44" i="25"/>
  <c r="N44" i="25"/>
  <c r="P44" i="25"/>
  <c r="Q44" i="25"/>
  <c r="R44" i="25"/>
  <c r="T44" i="25"/>
  <c r="W44" i="25"/>
  <c r="Y44" i="25"/>
  <c r="AA44" i="25"/>
  <c r="AC44" i="25"/>
  <c r="AD44" i="25"/>
  <c r="AF44" i="25"/>
  <c r="E45" i="25"/>
  <c r="F45" i="25"/>
  <c r="G45" i="25"/>
  <c r="L45" i="25"/>
  <c r="N45" i="25"/>
  <c r="P45" i="25"/>
  <c r="Q45" i="25"/>
  <c r="R45" i="25"/>
  <c r="T45" i="25"/>
  <c r="W45" i="25"/>
  <c r="Y45" i="25"/>
  <c r="AA45" i="25"/>
  <c r="AC45" i="25"/>
  <c r="AD45" i="25"/>
  <c r="AF45" i="25"/>
  <c r="E46" i="25"/>
  <c r="F46" i="25"/>
  <c r="G46" i="25"/>
  <c r="L46" i="25"/>
  <c r="N46" i="25"/>
  <c r="P46" i="25"/>
  <c r="Q46" i="25"/>
  <c r="R46" i="25"/>
  <c r="T46" i="25"/>
  <c r="W46" i="25"/>
  <c r="Y46" i="25"/>
  <c r="AA46" i="25"/>
  <c r="AC46" i="25"/>
  <c r="AD46" i="25"/>
  <c r="AF46" i="25"/>
  <c r="E47" i="25"/>
  <c r="F47" i="25"/>
  <c r="G47" i="25"/>
  <c r="L47" i="25"/>
  <c r="N47" i="25"/>
  <c r="P47" i="25"/>
  <c r="Q47" i="25"/>
  <c r="R47" i="25"/>
  <c r="T47" i="25"/>
  <c r="W47" i="25"/>
  <c r="Y47" i="25"/>
  <c r="AA47" i="25"/>
  <c r="AC47" i="25"/>
  <c r="AD47" i="25"/>
  <c r="AF47" i="25"/>
  <c r="E48" i="25"/>
  <c r="F48" i="25"/>
  <c r="G48" i="25"/>
  <c r="L48" i="25"/>
  <c r="N48" i="25"/>
  <c r="P48" i="25"/>
  <c r="Q48" i="25"/>
  <c r="R48" i="25"/>
  <c r="T48" i="25"/>
  <c r="W48" i="25"/>
  <c r="Y48" i="25"/>
  <c r="AA48" i="25"/>
  <c r="AC48" i="25"/>
  <c r="AD48" i="25"/>
  <c r="AF48" i="25"/>
  <c r="E49" i="25"/>
  <c r="F49" i="25"/>
  <c r="G49" i="25"/>
  <c r="L49" i="25"/>
  <c r="N49" i="25"/>
  <c r="P49" i="25"/>
  <c r="Q49" i="25"/>
  <c r="R49" i="25"/>
  <c r="T49" i="25"/>
  <c r="W49" i="25"/>
  <c r="Y49" i="25"/>
  <c r="AA49" i="25"/>
  <c r="AC49" i="25"/>
  <c r="AD49" i="25"/>
  <c r="AF49" i="25"/>
  <c r="E50" i="25"/>
  <c r="F50" i="25"/>
  <c r="G50" i="25"/>
  <c r="L50" i="25"/>
  <c r="N50" i="25"/>
  <c r="P50" i="25"/>
  <c r="Q50" i="25"/>
  <c r="R50" i="25"/>
  <c r="T50" i="25"/>
  <c r="W50" i="25"/>
  <c r="Y50" i="25"/>
  <c r="AA50" i="25"/>
  <c r="AC50" i="25"/>
  <c r="AD50" i="25"/>
  <c r="AF50" i="25"/>
  <c r="E51" i="25"/>
  <c r="F51" i="25"/>
  <c r="G51" i="25"/>
  <c r="L51" i="25"/>
  <c r="N51" i="25"/>
  <c r="P51" i="25"/>
  <c r="Q51" i="25"/>
  <c r="R51" i="25"/>
  <c r="T51" i="25"/>
  <c r="W51" i="25"/>
  <c r="Y51" i="25"/>
  <c r="AA51" i="25"/>
  <c r="AC51" i="25"/>
  <c r="AD51" i="25"/>
  <c r="AF51" i="25"/>
  <c r="E52" i="25"/>
  <c r="F52" i="25"/>
  <c r="G52" i="25"/>
  <c r="L52" i="25"/>
  <c r="N52" i="25"/>
  <c r="P52" i="25"/>
  <c r="Q52" i="25"/>
  <c r="R52" i="25"/>
  <c r="T52" i="25"/>
  <c r="W52" i="25"/>
  <c r="Y52" i="25"/>
  <c r="AA52" i="25"/>
  <c r="AC52" i="25"/>
  <c r="AD52" i="25"/>
  <c r="AF52" i="25"/>
  <c r="E53" i="25"/>
  <c r="F53" i="25"/>
  <c r="G53" i="25"/>
  <c r="L53" i="25"/>
  <c r="N53" i="25"/>
  <c r="P53" i="25"/>
  <c r="Q53" i="25"/>
  <c r="R53" i="25"/>
  <c r="T53" i="25"/>
  <c r="W53" i="25"/>
  <c r="Y53" i="25"/>
  <c r="AA53" i="25"/>
  <c r="AC53" i="25"/>
  <c r="AD53" i="25"/>
  <c r="AF53" i="25"/>
  <c r="E54" i="25"/>
  <c r="F54" i="25"/>
  <c r="G54" i="25"/>
  <c r="H54" i="25"/>
  <c r="I54" i="25"/>
  <c r="J54" i="25"/>
  <c r="K54" i="25"/>
  <c r="L54" i="25"/>
  <c r="M54" i="25"/>
  <c r="N54" i="25"/>
  <c r="O54" i="25"/>
  <c r="P54" i="25"/>
  <c r="Q54" i="25"/>
  <c r="R54" i="25"/>
  <c r="S54" i="25"/>
  <c r="T54" i="25"/>
  <c r="U54" i="25"/>
  <c r="V54" i="25"/>
  <c r="W54" i="25"/>
  <c r="X54" i="25"/>
  <c r="Y54" i="25"/>
  <c r="Z54" i="25"/>
  <c r="AA54" i="25"/>
  <c r="AB54" i="25"/>
  <c r="AC54" i="25"/>
  <c r="AD54" i="25"/>
  <c r="AE54" i="25"/>
  <c r="AF54" i="25"/>
  <c r="F4" i="25"/>
  <c r="G4" i="25"/>
  <c r="H4" i="25"/>
  <c r="I4" i="25"/>
  <c r="J4" i="25"/>
  <c r="K4" i="25"/>
  <c r="L4" i="25"/>
  <c r="N4" i="25"/>
  <c r="P4" i="25"/>
  <c r="Q4" i="25"/>
  <c r="R4" i="25"/>
  <c r="S4" i="25"/>
  <c r="T4" i="25"/>
  <c r="U4" i="25"/>
  <c r="V4" i="25"/>
  <c r="W4" i="25"/>
  <c r="Y4" i="25"/>
  <c r="Z4" i="25"/>
  <c r="AA4" i="25"/>
  <c r="AC4" i="25"/>
  <c r="AD4" i="25"/>
  <c r="AE4" i="25"/>
  <c r="AF4" i="25"/>
  <c r="E4" i="25"/>
  <c r="A4" i="25"/>
  <c r="B4" i="25"/>
  <c r="C4" i="25"/>
  <c r="D4" i="25"/>
  <c r="A6" i="25"/>
  <c r="B6" i="25"/>
  <c r="C6" i="25"/>
  <c r="D6" i="25"/>
  <c r="A7" i="25"/>
  <c r="B7" i="25"/>
  <c r="C7" i="25"/>
  <c r="D7" i="25"/>
  <c r="A8" i="25"/>
  <c r="B8" i="25"/>
  <c r="C8" i="25"/>
  <c r="D8" i="25"/>
  <c r="A9" i="25"/>
  <c r="B9" i="25"/>
  <c r="C9" i="25"/>
  <c r="D9" i="25"/>
  <c r="A10" i="25"/>
  <c r="B10" i="25"/>
  <c r="C10" i="25"/>
  <c r="D10" i="25"/>
  <c r="A11" i="25"/>
  <c r="B11" i="25"/>
  <c r="C11" i="25"/>
  <c r="D11" i="25"/>
  <c r="A12" i="25"/>
  <c r="B12" i="25"/>
  <c r="C12" i="25"/>
  <c r="D12" i="25"/>
  <c r="A13" i="25"/>
  <c r="B13" i="25"/>
  <c r="C13" i="25"/>
  <c r="D13" i="25"/>
  <c r="A14" i="25"/>
  <c r="B14" i="25"/>
  <c r="C14" i="25"/>
  <c r="D14" i="25"/>
  <c r="A15" i="25"/>
  <c r="B15" i="25"/>
  <c r="C15" i="25"/>
  <c r="D15" i="25"/>
  <c r="A16" i="25"/>
  <c r="B16" i="25"/>
  <c r="C16" i="25"/>
  <c r="D16" i="25"/>
  <c r="A17" i="25"/>
  <c r="B17" i="25"/>
  <c r="C17" i="25"/>
  <c r="D17" i="25"/>
  <c r="A18" i="25"/>
  <c r="B18" i="25"/>
  <c r="C18" i="25"/>
  <c r="D18" i="25"/>
  <c r="A19" i="25"/>
  <c r="B19" i="25"/>
  <c r="C19" i="25"/>
  <c r="D19" i="25"/>
  <c r="A20" i="25"/>
  <c r="B20" i="25"/>
  <c r="C20" i="25"/>
  <c r="D20" i="25"/>
  <c r="A21" i="25"/>
  <c r="B21" i="25"/>
  <c r="C21" i="25"/>
  <c r="D21" i="25"/>
  <c r="A22" i="25"/>
  <c r="B22" i="25"/>
  <c r="C22" i="25"/>
  <c r="D22" i="25"/>
  <c r="A23" i="25"/>
  <c r="B23" i="25"/>
  <c r="C23" i="25"/>
  <c r="D23" i="25"/>
  <c r="A24" i="25"/>
  <c r="B24" i="25"/>
  <c r="C24" i="25"/>
  <c r="D24" i="25"/>
  <c r="A25" i="25"/>
  <c r="B25" i="25"/>
  <c r="C25" i="25"/>
  <c r="D25" i="25"/>
  <c r="A26" i="25"/>
  <c r="B26" i="25"/>
  <c r="C26" i="25"/>
  <c r="D26" i="25"/>
  <c r="A27" i="25"/>
  <c r="B27" i="25"/>
  <c r="C27" i="25"/>
  <c r="D27" i="25"/>
  <c r="A28" i="25"/>
  <c r="B28" i="25"/>
  <c r="C28" i="25"/>
  <c r="D28" i="25"/>
  <c r="A29" i="25"/>
  <c r="B29" i="25"/>
  <c r="C29" i="25"/>
  <c r="D29" i="25"/>
  <c r="A30" i="25"/>
  <c r="B30" i="25"/>
  <c r="C30" i="25"/>
  <c r="D30" i="25"/>
  <c r="A31" i="25"/>
  <c r="B31" i="25"/>
  <c r="C31" i="25"/>
  <c r="D31" i="25"/>
  <c r="A32" i="25"/>
  <c r="B32" i="25"/>
  <c r="C32" i="25"/>
  <c r="D32" i="25"/>
  <c r="A33" i="25"/>
  <c r="B33" i="25"/>
  <c r="C33" i="25"/>
  <c r="D33" i="25"/>
  <c r="A34" i="25"/>
  <c r="B34" i="25"/>
  <c r="C34" i="25"/>
  <c r="D34" i="25"/>
  <c r="A35" i="25"/>
  <c r="B35" i="25"/>
  <c r="C35" i="25"/>
  <c r="D35" i="25"/>
  <c r="A36" i="25"/>
  <c r="B36" i="25"/>
  <c r="C36" i="25"/>
  <c r="D36" i="25"/>
  <c r="A37" i="25"/>
  <c r="B37" i="25"/>
  <c r="C37" i="25"/>
  <c r="D37" i="25"/>
  <c r="A38" i="25"/>
  <c r="B38" i="25"/>
  <c r="C38" i="25"/>
  <c r="D38" i="25"/>
  <c r="A39" i="25"/>
  <c r="B39" i="25"/>
  <c r="C39" i="25"/>
  <c r="D39" i="25"/>
  <c r="A40" i="25"/>
  <c r="B40" i="25"/>
  <c r="C40" i="25"/>
  <c r="D40" i="25"/>
  <c r="A41" i="25"/>
  <c r="B41" i="25"/>
  <c r="C41" i="25"/>
  <c r="D41" i="25"/>
  <c r="A42" i="25"/>
  <c r="B42" i="25"/>
  <c r="C42" i="25"/>
  <c r="D42" i="25"/>
  <c r="A43" i="25"/>
  <c r="B43" i="25"/>
  <c r="C43" i="25"/>
  <c r="D43" i="25"/>
  <c r="A44" i="25"/>
  <c r="B44" i="25"/>
  <c r="C44" i="25"/>
  <c r="D44" i="25"/>
  <c r="A45" i="25"/>
  <c r="B45" i="25"/>
  <c r="C45" i="25"/>
  <c r="D45" i="25"/>
  <c r="A46" i="25"/>
  <c r="B46" i="25"/>
  <c r="C46" i="25"/>
  <c r="D46" i="25"/>
  <c r="A47" i="25"/>
  <c r="B47" i="25"/>
  <c r="C47" i="25"/>
  <c r="D47" i="25"/>
  <c r="A48" i="25"/>
  <c r="B48" i="25"/>
  <c r="C48" i="25"/>
  <c r="D48" i="25"/>
  <c r="A49" i="25"/>
  <c r="B49" i="25"/>
  <c r="C49" i="25"/>
  <c r="D49" i="25"/>
  <c r="A50" i="25"/>
  <c r="B50" i="25"/>
  <c r="C50" i="25"/>
  <c r="D50" i="25"/>
  <c r="A51" i="25"/>
  <c r="B51" i="25"/>
  <c r="C51" i="25"/>
  <c r="D51" i="25"/>
  <c r="A52" i="25"/>
  <c r="B52" i="25"/>
  <c r="C52" i="25"/>
  <c r="D52" i="25"/>
  <c r="A53" i="25"/>
  <c r="B53" i="25"/>
  <c r="C53" i="25"/>
  <c r="D53" i="25"/>
  <c r="A54" i="25"/>
  <c r="B54" i="25"/>
  <c r="C54" i="25"/>
  <c r="D54" i="25"/>
  <c r="D5" i="25"/>
  <c r="B5" i="25"/>
  <c r="A5" i="25"/>
  <c r="S3" i="9"/>
  <c r="AF53" i="24"/>
  <c r="AE53" i="24"/>
  <c r="AD53" i="24"/>
  <c r="AC53" i="24"/>
  <c r="AB53" i="24"/>
  <c r="AF52" i="24"/>
  <c r="AD52" i="24"/>
  <c r="AC52" i="24"/>
  <c r="AF51" i="24"/>
  <c r="AD51" i="24"/>
  <c r="AC51" i="24"/>
  <c r="AF50" i="24"/>
  <c r="AD50" i="24"/>
  <c r="AC50" i="24"/>
  <c r="AF49" i="24"/>
  <c r="AD49" i="24"/>
  <c r="AC49" i="24"/>
  <c r="AF48" i="24"/>
  <c r="AD48" i="24"/>
  <c r="AC48" i="24"/>
  <c r="AF47" i="24"/>
  <c r="AD47" i="24"/>
  <c r="AC47" i="24"/>
  <c r="AF46" i="24"/>
  <c r="AD46" i="24"/>
  <c r="AC46" i="24"/>
  <c r="AF45" i="24"/>
  <c r="AD45" i="24"/>
  <c r="AC45" i="24"/>
  <c r="AF44" i="24"/>
  <c r="AD44" i="24"/>
  <c r="AC44" i="24"/>
  <c r="AF43" i="24"/>
  <c r="AD43" i="24"/>
  <c r="AC43" i="24"/>
  <c r="AF42" i="24"/>
  <c r="CU42" i="24" s="1"/>
  <c r="AD42" i="24"/>
  <c r="AC42" i="24"/>
  <c r="AF41" i="24"/>
  <c r="AD41" i="24"/>
  <c r="AC41" i="24"/>
  <c r="CR41" i="24" s="1"/>
  <c r="AF40" i="24"/>
  <c r="AD40" i="24"/>
  <c r="CS40" i="24" s="1"/>
  <c r="AC40" i="24"/>
  <c r="AF39" i="24"/>
  <c r="AD39" i="24"/>
  <c r="AC39" i="24"/>
  <c r="AF38" i="24"/>
  <c r="CU38" i="24" s="1"/>
  <c r="AD38" i="24"/>
  <c r="AC38" i="24"/>
  <c r="AF37" i="24"/>
  <c r="AD37" i="24"/>
  <c r="AC37" i="24"/>
  <c r="CR37" i="24" s="1"/>
  <c r="AF36" i="24"/>
  <c r="AD36" i="24"/>
  <c r="CS36" i="24" s="1"/>
  <c r="AC36" i="24"/>
  <c r="AF35" i="24"/>
  <c r="AD35" i="24"/>
  <c r="AC35" i="24"/>
  <c r="AF34" i="24"/>
  <c r="CU34" i="24" s="1"/>
  <c r="AD34" i="24"/>
  <c r="AC34" i="24"/>
  <c r="AF33" i="24"/>
  <c r="AD33" i="24"/>
  <c r="AC33" i="24"/>
  <c r="CR33" i="24" s="1"/>
  <c r="AF32" i="24"/>
  <c r="AD32" i="24"/>
  <c r="CS32" i="24" s="1"/>
  <c r="AC32" i="24"/>
  <c r="AF31" i="24"/>
  <c r="AD31" i="24"/>
  <c r="AC31" i="24"/>
  <c r="AF30" i="24"/>
  <c r="CU30" i="24" s="1"/>
  <c r="AD30" i="24"/>
  <c r="AC30" i="24"/>
  <c r="AF29" i="24"/>
  <c r="AD29" i="24"/>
  <c r="AC29" i="24"/>
  <c r="CR29" i="24" s="1"/>
  <c r="AF28" i="24"/>
  <c r="AD28" i="24"/>
  <c r="CS28" i="24" s="1"/>
  <c r="AC28" i="24"/>
  <c r="AF27" i="24"/>
  <c r="AD27" i="24"/>
  <c r="AC27" i="24"/>
  <c r="AF26" i="24"/>
  <c r="CU26" i="24" s="1"/>
  <c r="AD26" i="24"/>
  <c r="AC26" i="24"/>
  <c r="AF25" i="24"/>
  <c r="AD25" i="24"/>
  <c r="AC25" i="24"/>
  <c r="CR25" i="24" s="1"/>
  <c r="BT26" i="24"/>
  <c r="CF26" i="24"/>
  <c r="CN26" i="24"/>
  <c r="BT27" i="24"/>
  <c r="CF27" i="24"/>
  <c r="CN27" i="24"/>
  <c r="BT30" i="24"/>
  <c r="CF31" i="24"/>
  <c r="CN31" i="24"/>
  <c r="CF34" i="24"/>
  <c r="CN34" i="24"/>
  <c r="BT35" i="24"/>
  <c r="CF35" i="24"/>
  <c r="CN35" i="24"/>
  <c r="BT38" i="24"/>
  <c r="BT39" i="24"/>
  <c r="CF39" i="24"/>
  <c r="CN39" i="24"/>
  <c r="BT42" i="24"/>
  <c r="CF42" i="24"/>
  <c r="CN42" i="24"/>
  <c r="BT43" i="24"/>
  <c r="ET7" i="21"/>
  <c r="ET8" i="21"/>
  <c r="ET9" i="21"/>
  <c r="ET10" i="21"/>
  <c r="ET11" i="21"/>
  <c r="ET12" i="21"/>
  <c r="ET13" i="21"/>
  <c r="ET14" i="21"/>
  <c r="ET15" i="21"/>
  <c r="ET16" i="21"/>
  <c r="ET17" i="21"/>
  <c r="ET18" i="21"/>
  <c r="ET19" i="21"/>
  <c r="ET20" i="21"/>
  <c r="ET21" i="21"/>
  <c r="ET22" i="21"/>
  <c r="ET23" i="21"/>
  <c r="ET24" i="21"/>
  <c r="ET25" i="21"/>
  <c r="ET26" i="21"/>
  <c r="ET27" i="21"/>
  <c r="ET28" i="21"/>
  <c r="ET29" i="21"/>
  <c r="ET30" i="21"/>
  <c r="ET31" i="21"/>
  <c r="H3" i="24"/>
  <c r="I3" i="24"/>
  <c r="J3" i="24"/>
  <c r="K3" i="24"/>
  <c r="L3" i="24"/>
  <c r="M3" i="24"/>
  <c r="M4" i="25" s="1"/>
  <c r="N3" i="24"/>
  <c r="O3" i="24"/>
  <c r="O4" i="25" s="1"/>
  <c r="P3" i="24"/>
  <c r="Q3" i="24"/>
  <c r="R3" i="24"/>
  <c r="S3" i="24"/>
  <c r="T3" i="24"/>
  <c r="U3" i="24"/>
  <c r="V3" i="24"/>
  <c r="W3" i="24"/>
  <c r="X3" i="24"/>
  <c r="X4" i="25" s="1"/>
  <c r="Y3" i="24"/>
  <c r="Z3" i="24"/>
  <c r="AA3" i="24"/>
  <c r="AB3" i="24"/>
  <c r="AB4" i="25" s="1"/>
  <c r="AC3" i="24"/>
  <c r="AD3" i="24"/>
  <c r="AE3" i="24"/>
  <c r="AF3" i="24"/>
  <c r="L4" i="24"/>
  <c r="N4" i="24"/>
  <c r="P4" i="24"/>
  <c r="Q4" i="24"/>
  <c r="R4" i="24"/>
  <c r="CG4" i="24" s="1"/>
  <c r="T4" i="24"/>
  <c r="W4" i="24"/>
  <c r="Y4" i="24"/>
  <c r="AA4" i="24"/>
  <c r="AC4" i="24"/>
  <c r="AD4" i="24"/>
  <c r="AF4" i="24"/>
  <c r="BT5" i="24"/>
  <c r="L5" i="24"/>
  <c r="CA5" i="24" s="1"/>
  <c r="N5" i="24"/>
  <c r="P5" i="24"/>
  <c r="Q5" i="24"/>
  <c r="CF5" i="24" s="1"/>
  <c r="R5" i="24"/>
  <c r="T5" i="24"/>
  <c r="CI5" i="24" s="1"/>
  <c r="W5" i="24"/>
  <c r="Y5" i="24"/>
  <c r="CN5" i="24" s="1"/>
  <c r="AA5" i="24"/>
  <c r="AC5" i="24"/>
  <c r="CR5" i="24" s="1"/>
  <c r="AD5" i="24"/>
  <c r="AF5" i="24"/>
  <c r="BS6" i="24"/>
  <c r="BV6" i="24"/>
  <c r="L6" i="24"/>
  <c r="CA6" i="24" s="1"/>
  <c r="N6" i="24"/>
  <c r="P6" i="24"/>
  <c r="CE6" i="24" s="1"/>
  <c r="Q6" i="24"/>
  <c r="R6" i="24"/>
  <c r="T6" i="24"/>
  <c r="CI6" i="24" s="1"/>
  <c r="W6" i="24"/>
  <c r="CL6" i="24" s="1"/>
  <c r="Y6" i="24"/>
  <c r="AA6" i="24"/>
  <c r="AC6" i="24"/>
  <c r="AD6" i="24"/>
  <c r="AF6" i="24"/>
  <c r="CU6" i="24" s="1"/>
  <c r="BU7" i="24"/>
  <c r="BV7" i="24"/>
  <c r="L7" i="24"/>
  <c r="N7" i="24"/>
  <c r="CC7" i="24" s="1"/>
  <c r="P7" i="24"/>
  <c r="Q7" i="24"/>
  <c r="R7" i="24"/>
  <c r="T7" i="24"/>
  <c r="W7" i="24"/>
  <c r="CL7" i="24" s="1"/>
  <c r="Y7" i="24"/>
  <c r="AA7" i="24"/>
  <c r="CP7" i="24" s="1"/>
  <c r="AC7" i="24"/>
  <c r="AD7" i="24"/>
  <c r="CS7" i="24" s="1"/>
  <c r="AF7" i="24"/>
  <c r="BU8" i="24"/>
  <c r="L8" i="24"/>
  <c r="N8" i="24"/>
  <c r="CC8" i="24" s="1"/>
  <c r="P8" i="24"/>
  <c r="Q8" i="24"/>
  <c r="CF8" i="24" s="1"/>
  <c r="R8" i="24"/>
  <c r="CG8" i="24" s="1"/>
  <c r="T8" i="24"/>
  <c r="W8" i="24"/>
  <c r="Y8" i="24"/>
  <c r="CN8" i="24" s="1"/>
  <c r="AA8" i="24"/>
  <c r="AC8" i="24"/>
  <c r="AD8" i="24"/>
  <c r="CS8" i="24" s="1"/>
  <c r="AF8" i="24"/>
  <c r="BS9" i="24"/>
  <c r="BT9" i="24"/>
  <c r="L9" i="24"/>
  <c r="CA9" i="24" s="1"/>
  <c r="N9" i="24"/>
  <c r="P9" i="24"/>
  <c r="Q9" i="24"/>
  <c r="CF9" i="24" s="1"/>
  <c r="R9" i="24"/>
  <c r="T9" i="24"/>
  <c r="CI9" i="24" s="1"/>
  <c r="W9" i="24"/>
  <c r="Y9" i="24"/>
  <c r="CN9" i="24" s="1"/>
  <c r="AA9" i="24"/>
  <c r="AC9" i="24"/>
  <c r="CR9" i="24" s="1"/>
  <c r="AD9" i="24"/>
  <c r="AF9" i="24"/>
  <c r="BS10" i="24"/>
  <c r="L10" i="24"/>
  <c r="CA10" i="24" s="1"/>
  <c r="N10" i="24"/>
  <c r="P10" i="24"/>
  <c r="CE10" i="24" s="1"/>
  <c r="Q10" i="24"/>
  <c r="R10" i="24"/>
  <c r="T10" i="24"/>
  <c r="CI10" i="24" s="1"/>
  <c r="W10" i="24"/>
  <c r="Y10" i="24"/>
  <c r="AA10" i="24"/>
  <c r="CP10" i="24" s="1"/>
  <c r="AC10" i="24"/>
  <c r="AD10" i="24"/>
  <c r="AF10" i="24"/>
  <c r="CU10" i="24" s="1"/>
  <c r="BU11" i="24"/>
  <c r="BV11" i="24"/>
  <c r="L11" i="24"/>
  <c r="N11" i="24"/>
  <c r="CC11" i="24" s="1"/>
  <c r="P11" i="24"/>
  <c r="Q11" i="24"/>
  <c r="R11" i="24"/>
  <c r="T11" i="24"/>
  <c r="W11" i="24"/>
  <c r="CL11" i="24" s="1"/>
  <c r="Y11" i="24"/>
  <c r="AA11" i="24"/>
  <c r="CP11" i="24" s="1"/>
  <c r="AC11" i="24"/>
  <c r="AD11" i="24"/>
  <c r="CS11" i="24" s="1"/>
  <c r="AF11" i="24"/>
  <c r="BT12" i="24"/>
  <c r="BU12" i="24"/>
  <c r="L12" i="24"/>
  <c r="N12" i="24"/>
  <c r="CC12" i="24" s="1"/>
  <c r="P12" i="24"/>
  <c r="Q12" i="24"/>
  <c r="CF12" i="24" s="1"/>
  <c r="R12" i="24"/>
  <c r="CG12" i="24" s="1"/>
  <c r="T12" i="24"/>
  <c r="W12" i="24"/>
  <c r="Y12" i="24"/>
  <c r="CN12" i="24" s="1"/>
  <c r="AA12" i="24"/>
  <c r="AC12" i="24"/>
  <c r="CR12" i="24" s="1"/>
  <c r="AD12" i="24"/>
  <c r="CS12" i="24" s="1"/>
  <c r="AF12" i="24"/>
  <c r="BT13" i="24"/>
  <c r="L13" i="24"/>
  <c r="N13" i="24"/>
  <c r="P13" i="24"/>
  <c r="CE13" i="24" s="1"/>
  <c r="Q13" i="24"/>
  <c r="CF13" i="24" s="1"/>
  <c r="R13" i="24"/>
  <c r="T13" i="24"/>
  <c r="CI13" i="24" s="1"/>
  <c r="W13" i="24"/>
  <c r="Y13" i="24"/>
  <c r="CN13" i="24" s="1"/>
  <c r="AA13" i="24"/>
  <c r="AC13" i="24"/>
  <c r="CR13" i="24" s="1"/>
  <c r="AD13" i="24"/>
  <c r="AF13" i="24"/>
  <c r="CU13" i="24" s="1"/>
  <c r="BS14" i="24"/>
  <c r="L14" i="24"/>
  <c r="CA14" i="24" s="1"/>
  <c r="N14" i="24"/>
  <c r="P14" i="24"/>
  <c r="CE14" i="24" s="1"/>
  <c r="Q14" i="24"/>
  <c r="R14" i="24"/>
  <c r="T14" i="24"/>
  <c r="CI14" i="24" s="1"/>
  <c r="W14" i="24"/>
  <c r="CL14" i="24" s="1"/>
  <c r="Y14" i="24"/>
  <c r="AA14" i="24"/>
  <c r="CP14" i="24" s="1"/>
  <c r="AC14" i="24"/>
  <c r="AD14" i="24"/>
  <c r="AF14" i="24"/>
  <c r="CU14" i="24" s="1"/>
  <c r="BU15" i="24"/>
  <c r="BV15" i="24"/>
  <c r="L15" i="24"/>
  <c r="N15" i="24"/>
  <c r="CC15" i="24" s="1"/>
  <c r="P15" i="24"/>
  <c r="Q15" i="24"/>
  <c r="R15" i="24"/>
  <c r="T15" i="24"/>
  <c r="W15" i="24"/>
  <c r="CL15" i="24" s="1"/>
  <c r="Y15" i="24"/>
  <c r="AA15" i="24"/>
  <c r="CP15" i="24" s="1"/>
  <c r="AC15" i="24"/>
  <c r="AD15" i="24"/>
  <c r="CS15" i="24" s="1"/>
  <c r="AF15" i="24"/>
  <c r="BT16" i="24"/>
  <c r="BU16" i="24"/>
  <c r="L16" i="24"/>
  <c r="N16" i="24"/>
  <c r="CC16" i="24" s="1"/>
  <c r="P16" i="24"/>
  <c r="Q16" i="24"/>
  <c r="R16" i="24"/>
  <c r="CG16" i="24" s="1"/>
  <c r="T16" i="24"/>
  <c r="W16" i="24"/>
  <c r="Y16" i="24"/>
  <c r="CN16" i="24" s="1"/>
  <c r="AA16" i="24"/>
  <c r="AC16" i="24"/>
  <c r="CR16" i="24" s="1"/>
  <c r="AD16" i="24"/>
  <c r="AF16" i="24"/>
  <c r="BS17" i="24"/>
  <c r="BT17" i="24"/>
  <c r="L17" i="24"/>
  <c r="CA17" i="24" s="1"/>
  <c r="N17" i="24"/>
  <c r="P17" i="24"/>
  <c r="CE17" i="24" s="1"/>
  <c r="Q17" i="24"/>
  <c r="R17" i="24"/>
  <c r="T17" i="24"/>
  <c r="W17" i="24"/>
  <c r="Y17" i="24"/>
  <c r="CN17" i="24" s="1"/>
  <c r="AA17" i="24"/>
  <c r="AC17" i="24"/>
  <c r="CR17" i="24" s="1"/>
  <c r="AD17" i="24"/>
  <c r="AF17" i="24"/>
  <c r="CU17" i="24" s="1"/>
  <c r="BS18" i="24"/>
  <c r="BV18" i="24"/>
  <c r="L18" i="24"/>
  <c r="CA18" i="24" s="1"/>
  <c r="N18" i="24"/>
  <c r="P18" i="24"/>
  <c r="CE18" i="24" s="1"/>
  <c r="Q18" i="24"/>
  <c r="R18" i="24"/>
  <c r="T18" i="24"/>
  <c r="CI18" i="24" s="1"/>
  <c r="W18" i="24"/>
  <c r="CL18" i="24" s="1"/>
  <c r="Y18" i="24"/>
  <c r="AA18" i="24"/>
  <c r="CP18" i="24" s="1"/>
  <c r="AC18" i="24"/>
  <c r="AD18" i="24"/>
  <c r="AF18" i="24"/>
  <c r="CU18" i="24" s="1"/>
  <c r="BU19" i="24"/>
  <c r="BV19" i="24"/>
  <c r="L19" i="24"/>
  <c r="N19" i="24"/>
  <c r="CC19" i="24" s="1"/>
  <c r="P19" i="24"/>
  <c r="Q19" i="24"/>
  <c r="R19" i="24"/>
  <c r="CG19" i="24" s="1"/>
  <c r="T19" i="24"/>
  <c r="W19" i="24"/>
  <c r="CL19" i="24" s="1"/>
  <c r="Y19" i="24"/>
  <c r="AA19" i="24"/>
  <c r="CP19" i="24" s="1"/>
  <c r="AC19" i="24"/>
  <c r="AD19" i="24"/>
  <c r="AF19" i="24"/>
  <c r="D20" i="24"/>
  <c r="E20" i="24"/>
  <c r="BT20" i="24" s="1"/>
  <c r="F20" i="24"/>
  <c r="BU20" i="24" s="1"/>
  <c r="G20" i="24"/>
  <c r="L20" i="24"/>
  <c r="N20" i="24"/>
  <c r="CC20" i="24" s="1"/>
  <c r="P20" i="24"/>
  <c r="Q20" i="24"/>
  <c r="CF20" i="24" s="1"/>
  <c r="R20" i="24"/>
  <c r="CG20" i="24" s="1"/>
  <c r="T20" i="24"/>
  <c r="W20" i="24"/>
  <c r="Y20" i="24"/>
  <c r="CN20" i="24" s="1"/>
  <c r="AA20" i="24"/>
  <c r="AC20" i="24"/>
  <c r="AD20" i="24"/>
  <c r="CS20" i="24" s="1"/>
  <c r="AF20" i="24"/>
  <c r="D21" i="24"/>
  <c r="BS21" i="24" s="1"/>
  <c r="E21" i="24"/>
  <c r="BT21" i="24" s="1"/>
  <c r="F21" i="24"/>
  <c r="G21" i="24"/>
  <c r="L21" i="24"/>
  <c r="CA21" i="24" s="1"/>
  <c r="N21" i="24"/>
  <c r="P21" i="24"/>
  <c r="CE21" i="24" s="1"/>
  <c r="Q21" i="24"/>
  <c r="CF21" i="24" s="1"/>
  <c r="R21" i="24"/>
  <c r="T21" i="24"/>
  <c r="CI21" i="24" s="1"/>
  <c r="W21" i="24"/>
  <c r="Y21" i="24"/>
  <c r="CN21" i="24" s="1"/>
  <c r="AA21" i="24"/>
  <c r="AC21" i="24"/>
  <c r="CR21" i="24" s="1"/>
  <c r="AD21" i="24"/>
  <c r="AF21" i="24"/>
  <c r="CU21" i="24" s="1"/>
  <c r="D22" i="24"/>
  <c r="BS22" i="24" s="1"/>
  <c r="E22" i="24"/>
  <c r="F22" i="24"/>
  <c r="G22" i="24"/>
  <c r="BV22" i="24" s="1"/>
  <c r="L22" i="24"/>
  <c r="CA22" i="24" s="1"/>
  <c r="N22" i="24"/>
  <c r="P22" i="24"/>
  <c r="CE22" i="24" s="1"/>
  <c r="Q22" i="24"/>
  <c r="R22" i="24"/>
  <c r="T22" i="24"/>
  <c r="CI22" i="24" s="1"/>
  <c r="W22" i="24"/>
  <c r="CL22" i="24" s="1"/>
  <c r="Y22" i="24"/>
  <c r="AA22" i="24"/>
  <c r="CP22" i="24" s="1"/>
  <c r="AC22" i="24"/>
  <c r="AD22" i="24"/>
  <c r="AF22" i="24"/>
  <c r="CU22" i="24" s="1"/>
  <c r="D23" i="24"/>
  <c r="E23" i="24"/>
  <c r="F23" i="24"/>
  <c r="BU23" i="24" s="1"/>
  <c r="G23" i="24"/>
  <c r="BV23" i="24" s="1"/>
  <c r="L23" i="24"/>
  <c r="N23" i="24"/>
  <c r="CC23" i="24" s="1"/>
  <c r="P23" i="24"/>
  <c r="Q23" i="24"/>
  <c r="R23" i="24"/>
  <c r="CG23" i="24" s="1"/>
  <c r="T23" i="24"/>
  <c r="W23" i="24"/>
  <c r="CL23" i="24" s="1"/>
  <c r="Y23" i="24"/>
  <c r="AA23" i="24"/>
  <c r="CP23" i="24" s="1"/>
  <c r="AC23" i="24"/>
  <c r="AD23" i="24"/>
  <c r="CS23" i="24" s="1"/>
  <c r="AF23" i="24"/>
  <c r="D24" i="24"/>
  <c r="E24" i="24"/>
  <c r="BT24" i="24" s="1"/>
  <c r="F24" i="24"/>
  <c r="BU24" i="24" s="1"/>
  <c r="G24" i="24"/>
  <c r="L24" i="24"/>
  <c r="N24" i="24"/>
  <c r="CC24" i="24" s="1"/>
  <c r="P24" i="24"/>
  <c r="Q24" i="24"/>
  <c r="CF24" i="24" s="1"/>
  <c r="R24" i="24"/>
  <c r="CG24" i="24" s="1"/>
  <c r="T24" i="24"/>
  <c r="W24" i="24"/>
  <c r="Y24" i="24"/>
  <c r="CN24" i="24" s="1"/>
  <c r="AA24" i="24"/>
  <c r="AC24" i="24"/>
  <c r="CR24" i="24" s="1"/>
  <c r="AD24" i="24"/>
  <c r="CS24" i="24" s="1"/>
  <c r="AF24" i="24"/>
  <c r="D25" i="24"/>
  <c r="BS25" i="24" s="1"/>
  <c r="E25" i="24"/>
  <c r="F25" i="24"/>
  <c r="G25" i="24"/>
  <c r="L25" i="24"/>
  <c r="CA25" i="24" s="1"/>
  <c r="N25" i="24"/>
  <c r="P25" i="24"/>
  <c r="CE25" i="24" s="1"/>
  <c r="Q25" i="24"/>
  <c r="R25" i="24"/>
  <c r="T25" i="24"/>
  <c r="CI25" i="24" s="1"/>
  <c r="W25" i="24"/>
  <c r="Y25" i="24"/>
  <c r="AA25" i="24"/>
  <c r="CU25" i="24"/>
  <c r="D26" i="24"/>
  <c r="BS26" i="24" s="1"/>
  <c r="E26" i="24"/>
  <c r="F26" i="24"/>
  <c r="G26" i="24"/>
  <c r="BV26" i="24" s="1"/>
  <c r="L26" i="24"/>
  <c r="CA26" i="24" s="1"/>
  <c r="N26" i="24"/>
  <c r="P26" i="24"/>
  <c r="CE26" i="24" s="1"/>
  <c r="Q26" i="24"/>
  <c r="R26" i="24"/>
  <c r="T26" i="24"/>
  <c r="CI26" i="24" s="1"/>
  <c r="W26" i="24"/>
  <c r="CL26" i="24" s="1"/>
  <c r="Y26" i="24"/>
  <c r="AA26" i="24"/>
  <c r="CP26" i="24" s="1"/>
  <c r="D27" i="24"/>
  <c r="E27" i="24"/>
  <c r="F27" i="24"/>
  <c r="BU27" i="24" s="1"/>
  <c r="G27" i="24"/>
  <c r="BV27" i="24" s="1"/>
  <c r="L27" i="24"/>
  <c r="N27" i="24"/>
  <c r="CC27" i="24" s="1"/>
  <c r="P27" i="24"/>
  <c r="Q27" i="24"/>
  <c r="R27" i="24"/>
  <c r="CG27" i="24" s="1"/>
  <c r="T27" i="24"/>
  <c r="W27" i="24"/>
  <c r="CL27" i="24" s="1"/>
  <c r="Y27" i="24"/>
  <c r="AA27" i="24"/>
  <c r="CP27" i="24" s="1"/>
  <c r="CS27" i="24"/>
  <c r="D28" i="24"/>
  <c r="E28" i="24"/>
  <c r="F28" i="24"/>
  <c r="BU28" i="24" s="1"/>
  <c r="G28" i="24"/>
  <c r="L28" i="24"/>
  <c r="N28" i="24"/>
  <c r="CC28" i="24" s="1"/>
  <c r="P28" i="24"/>
  <c r="Q28" i="24"/>
  <c r="R28" i="24"/>
  <c r="CG28" i="24" s="1"/>
  <c r="T28" i="24"/>
  <c r="W28" i="24"/>
  <c r="Y28" i="24"/>
  <c r="AA28" i="24"/>
  <c r="D29" i="24"/>
  <c r="BS29" i="24" s="1"/>
  <c r="E29" i="24"/>
  <c r="F29" i="24"/>
  <c r="G29" i="24"/>
  <c r="L29" i="24"/>
  <c r="CA29" i="24" s="1"/>
  <c r="N29" i="24"/>
  <c r="P29" i="24"/>
  <c r="CE29" i="24" s="1"/>
  <c r="Q29" i="24"/>
  <c r="R29" i="24"/>
  <c r="T29" i="24"/>
  <c r="CI29" i="24" s="1"/>
  <c r="W29" i="24"/>
  <c r="Y29" i="24"/>
  <c r="AA29" i="24"/>
  <c r="D30" i="24"/>
  <c r="BS30" i="24" s="1"/>
  <c r="E30" i="24"/>
  <c r="F30" i="24"/>
  <c r="G30" i="24"/>
  <c r="L30" i="24"/>
  <c r="CA30" i="24" s="1"/>
  <c r="N30" i="24"/>
  <c r="P30" i="24"/>
  <c r="CE30" i="24" s="1"/>
  <c r="Q30" i="24"/>
  <c r="R30" i="24"/>
  <c r="T30" i="24"/>
  <c r="CI30" i="24" s="1"/>
  <c r="W30" i="24"/>
  <c r="CL30" i="24" s="1"/>
  <c r="Y30" i="24"/>
  <c r="AA30" i="24"/>
  <c r="CP30" i="24" s="1"/>
  <c r="D31" i="24"/>
  <c r="E31" i="24"/>
  <c r="F31" i="24"/>
  <c r="BU31" i="24" s="1"/>
  <c r="G31" i="24"/>
  <c r="BV31" i="24" s="1"/>
  <c r="L31" i="24"/>
  <c r="N31" i="24"/>
  <c r="CC31" i="24" s="1"/>
  <c r="P31" i="24"/>
  <c r="Q31" i="24"/>
  <c r="R31" i="24"/>
  <c r="CG31" i="24" s="1"/>
  <c r="T31" i="24"/>
  <c r="W31" i="24"/>
  <c r="CL31" i="24" s="1"/>
  <c r="Y31" i="24"/>
  <c r="AA31" i="24"/>
  <c r="CP31" i="24" s="1"/>
  <c r="CS31" i="24"/>
  <c r="D32" i="24"/>
  <c r="E32" i="24"/>
  <c r="F32" i="24"/>
  <c r="BU32" i="24" s="1"/>
  <c r="G32" i="24"/>
  <c r="L32" i="24"/>
  <c r="N32" i="24"/>
  <c r="CC32" i="24" s="1"/>
  <c r="P32" i="24"/>
  <c r="Q32" i="24"/>
  <c r="R32" i="24"/>
  <c r="T32" i="24"/>
  <c r="W32" i="24"/>
  <c r="Y32" i="24"/>
  <c r="AA32" i="24"/>
  <c r="CR32" i="24"/>
  <c r="D33" i="24"/>
  <c r="BS33" i="24" s="1"/>
  <c r="E33" i="24"/>
  <c r="F33" i="24"/>
  <c r="G33" i="24"/>
  <c r="L33" i="24"/>
  <c r="CA33" i="24" s="1"/>
  <c r="N33" i="24"/>
  <c r="P33" i="24"/>
  <c r="CE33" i="24" s="1"/>
  <c r="Q33" i="24"/>
  <c r="R33" i="24"/>
  <c r="T33" i="24"/>
  <c r="CI33" i="24" s="1"/>
  <c r="W33" i="24"/>
  <c r="Y33" i="24"/>
  <c r="AA33" i="24"/>
  <c r="CU33" i="24"/>
  <c r="D34" i="24"/>
  <c r="BS34" i="24" s="1"/>
  <c r="E34" i="24"/>
  <c r="F34" i="24"/>
  <c r="G34" i="24"/>
  <c r="BV34" i="24" s="1"/>
  <c r="L34" i="24"/>
  <c r="CA34" i="24" s="1"/>
  <c r="N34" i="24"/>
  <c r="P34" i="24"/>
  <c r="CE34" i="24" s="1"/>
  <c r="Q34" i="24"/>
  <c r="R34" i="24"/>
  <c r="T34" i="24"/>
  <c r="CI34" i="24" s="1"/>
  <c r="W34" i="24"/>
  <c r="Y34" i="24"/>
  <c r="AA34" i="24"/>
  <c r="CP34" i="24" s="1"/>
  <c r="D35" i="24"/>
  <c r="E35" i="24"/>
  <c r="F35" i="24"/>
  <c r="BU35" i="24" s="1"/>
  <c r="G35" i="24"/>
  <c r="BV35" i="24" s="1"/>
  <c r="L35" i="24"/>
  <c r="N35" i="24"/>
  <c r="CC35" i="24" s="1"/>
  <c r="P35" i="24"/>
  <c r="Q35" i="24"/>
  <c r="R35" i="24"/>
  <c r="CG35" i="24" s="1"/>
  <c r="T35" i="24"/>
  <c r="W35" i="24"/>
  <c r="CL35" i="24" s="1"/>
  <c r="Y35" i="24"/>
  <c r="AA35" i="24"/>
  <c r="CP35" i="24" s="1"/>
  <c r="D36" i="24"/>
  <c r="E36" i="24"/>
  <c r="F36" i="24"/>
  <c r="BU36" i="24" s="1"/>
  <c r="G36" i="24"/>
  <c r="L36" i="24"/>
  <c r="N36" i="24"/>
  <c r="CC36" i="24" s="1"/>
  <c r="P36" i="24"/>
  <c r="Q36" i="24"/>
  <c r="R36" i="24"/>
  <c r="CG36" i="24" s="1"/>
  <c r="T36" i="24"/>
  <c r="W36" i="24"/>
  <c r="Y36" i="24"/>
  <c r="AA36" i="24"/>
  <c r="CR36" i="24"/>
  <c r="D37" i="24"/>
  <c r="BS37" i="24" s="1"/>
  <c r="E37" i="24"/>
  <c r="BT37" i="24" s="1"/>
  <c r="F37" i="24"/>
  <c r="G37" i="24"/>
  <c r="L37" i="24"/>
  <c r="CA37" i="24" s="1"/>
  <c r="N37" i="24"/>
  <c r="P37" i="24"/>
  <c r="CE37" i="24" s="1"/>
  <c r="Q37" i="24"/>
  <c r="CF37" i="24" s="1"/>
  <c r="R37" i="24"/>
  <c r="T37" i="24"/>
  <c r="CI37" i="24" s="1"/>
  <c r="W37" i="24"/>
  <c r="Y37" i="24"/>
  <c r="CN37" i="24" s="1"/>
  <c r="AA37" i="24"/>
  <c r="CU37" i="24"/>
  <c r="D38" i="24"/>
  <c r="BS38" i="24" s="1"/>
  <c r="E38" i="24"/>
  <c r="F38" i="24"/>
  <c r="G38" i="24"/>
  <c r="BV38" i="24" s="1"/>
  <c r="L38" i="24"/>
  <c r="CA38" i="24" s="1"/>
  <c r="N38" i="24"/>
  <c r="P38" i="24"/>
  <c r="CE38" i="24" s="1"/>
  <c r="Q38" i="24"/>
  <c r="R38" i="24"/>
  <c r="T38" i="24"/>
  <c r="CI38" i="24" s="1"/>
  <c r="W38" i="24"/>
  <c r="CL38" i="24" s="1"/>
  <c r="Y38" i="24"/>
  <c r="AA38" i="24"/>
  <c r="CP38" i="24" s="1"/>
  <c r="D39" i="24"/>
  <c r="E39" i="24"/>
  <c r="F39" i="24"/>
  <c r="G39" i="24"/>
  <c r="BV39" i="24" s="1"/>
  <c r="L39" i="24"/>
  <c r="N39" i="24"/>
  <c r="CC39" i="24" s="1"/>
  <c r="P39" i="24"/>
  <c r="Q39" i="24"/>
  <c r="R39" i="24"/>
  <c r="CG39" i="24" s="1"/>
  <c r="T39" i="24"/>
  <c r="W39" i="24"/>
  <c r="CL39" i="24" s="1"/>
  <c r="Y39" i="24"/>
  <c r="AA39" i="24"/>
  <c r="CP39" i="24" s="1"/>
  <c r="CS39" i="24"/>
  <c r="D40" i="24"/>
  <c r="E40" i="24"/>
  <c r="BT40" i="24" s="1"/>
  <c r="F40" i="24"/>
  <c r="BU40" i="24" s="1"/>
  <c r="G40" i="24"/>
  <c r="L40" i="24"/>
  <c r="N40" i="24"/>
  <c r="CC40" i="24" s="1"/>
  <c r="P40" i="24"/>
  <c r="Q40" i="24"/>
  <c r="CF40" i="24" s="1"/>
  <c r="R40" i="24"/>
  <c r="CG40" i="24" s="1"/>
  <c r="T40" i="24"/>
  <c r="W40" i="24"/>
  <c r="Y40" i="24"/>
  <c r="CN40" i="24" s="1"/>
  <c r="AA40" i="24"/>
  <c r="CR40" i="24"/>
  <c r="D41" i="24"/>
  <c r="BS41" i="24" s="1"/>
  <c r="E41" i="24"/>
  <c r="F41" i="24"/>
  <c r="G41" i="24"/>
  <c r="L41" i="24"/>
  <c r="CA41" i="24" s="1"/>
  <c r="N41" i="24"/>
  <c r="P41" i="24"/>
  <c r="CE41" i="24" s="1"/>
  <c r="Q41" i="24"/>
  <c r="R41" i="24"/>
  <c r="T41" i="24"/>
  <c r="CI41" i="24" s="1"/>
  <c r="W41" i="24"/>
  <c r="Y41" i="24"/>
  <c r="AA41" i="24"/>
  <c r="CU41" i="24"/>
  <c r="D42" i="24"/>
  <c r="BS42" i="24" s="1"/>
  <c r="E42" i="24"/>
  <c r="F42" i="24"/>
  <c r="G42" i="24"/>
  <c r="BV42" i="24" s="1"/>
  <c r="L42" i="24"/>
  <c r="CA42" i="24" s="1"/>
  <c r="N42" i="24"/>
  <c r="P42" i="24"/>
  <c r="CE42" i="24" s="1"/>
  <c r="Q42" i="24"/>
  <c r="R42" i="24"/>
  <c r="T42" i="24"/>
  <c r="CI42" i="24" s="1"/>
  <c r="W42" i="24"/>
  <c r="CL42" i="24" s="1"/>
  <c r="Y42" i="24"/>
  <c r="AA42" i="24"/>
  <c r="CP42" i="24" s="1"/>
  <c r="D43" i="24"/>
  <c r="E43" i="24"/>
  <c r="F43" i="24"/>
  <c r="BU43" i="24" s="1"/>
  <c r="G43" i="24"/>
  <c r="BV43" i="24" s="1"/>
  <c r="L43" i="24"/>
  <c r="N43" i="24"/>
  <c r="CC43" i="24" s="1"/>
  <c r="P43" i="24"/>
  <c r="Q43" i="24"/>
  <c r="R43" i="24"/>
  <c r="CG43" i="24" s="1"/>
  <c r="T43" i="24"/>
  <c r="W43" i="24"/>
  <c r="CL43" i="24" s="1"/>
  <c r="Y43" i="24"/>
  <c r="AA43" i="24"/>
  <c r="CP43" i="24" s="1"/>
  <c r="D44" i="24"/>
  <c r="E44" i="24"/>
  <c r="F44" i="24"/>
  <c r="G44" i="24"/>
  <c r="L44" i="24"/>
  <c r="N44" i="24"/>
  <c r="P44" i="24"/>
  <c r="Q44" i="24"/>
  <c r="R44" i="24"/>
  <c r="T44" i="24"/>
  <c r="W44" i="24"/>
  <c r="Y44" i="24"/>
  <c r="AA44" i="24"/>
  <c r="D45" i="24"/>
  <c r="E45" i="24"/>
  <c r="F45" i="24"/>
  <c r="G45" i="24"/>
  <c r="L45" i="24"/>
  <c r="N45" i="24"/>
  <c r="P45" i="24"/>
  <c r="Q45" i="24"/>
  <c r="R45" i="24"/>
  <c r="T45" i="24"/>
  <c r="W45" i="24"/>
  <c r="Y45" i="24"/>
  <c r="AA45" i="24"/>
  <c r="D46" i="24"/>
  <c r="E46" i="24"/>
  <c r="F46" i="24"/>
  <c r="G46" i="24"/>
  <c r="L46" i="24"/>
  <c r="N46" i="24"/>
  <c r="P46" i="24"/>
  <c r="Q46" i="24"/>
  <c r="R46" i="24"/>
  <c r="T46" i="24"/>
  <c r="W46" i="24"/>
  <c r="Y46" i="24"/>
  <c r="AA46" i="24"/>
  <c r="D47" i="24"/>
  <c r="E47" i="24"/>
  <c r="F47" i="24"/>
  <c r="G47" i="24"/>
  <c r="L47" i="24"/>
  <c r="N47" i="24"/>
  <c r="P47" i="24"/>
  <c r="Q47" i="24"/>
  <c r="R47" i="24"/>
  <c r="T47" i="24"/>
  <c r="W47" i="24"/>
  <c r="Y47" i="24"/>
  <c r="AA47" i="24"/>
  <c r="D48" i="24"/>
  <c r="E48" i="24"/>
  <c r="F48" i="24"/>
  <c r="G48" i="24"/>
  <c r="L48" i="24"/>
  <c r="N48" i="24"/>
  <c r="P48" i="24"/>
  <c r="Q48" i="24"/>
  <c r="R48" i="24"/>
  <c r="T48" i="24"/>
  <c r="W48" i="24"/>
  <c r="Y48" i="24"/>
  <c r="AA48" i="24"/>
  <c r="D49" i="24"/>
  <c r="E49" i="24"/>
  <c r="F49" i="24"/>
  <c r="G49" i="24"/>
  <c r="L49" i="24"/>
  <c r="N49" i="24"/>
  <c r="P49" i="24"/>
  <c r="Q49" i="24"/>
  <c r="R49" i="24"/>
  <c r="T49" i="24"/>
  <c r="W49" i="24"/>
  <c r="Y49" i="24"/>
  <c r="AA49" i="24"/>
  <c r="D50" i="24"/>
  <c r="E50" i="24"/>
  <c r="F50" i="24"/>
  <c r="G50" i="24"/>
  <c r="L50" i="24"/>
  <c r="N50" i="24"/>
  <c r="P50" i="24"/>
  <c r="Q50" i="24"/>
  <c r="R50" i="24"/>
  <c r="T50" i="24"/>
  <c r="W50" i="24"/>
  <c r="Y50" i="24"/>
  <c r="AA50" i="24"/>
  <c r="D51" i="24"/>
  <c r="E51" i="24"/>
  <c r="F51" i="24"/>
  <c r="G51" i="24"/>
  <c r="L51" i="24"/>
  <c r="N51" i="24"/>
  <c r="P51" i="24"/>
  <c r="Q51" i="24"/>
  <c r="R51" i="24"/>
  <c r="T51" i="24"/>
  <c r="W51" i="24"/>
  <c r="Y51" i="24"/>
  <c r="AA51" i="24"/>
  <c r="D52" i="24"/>
  <c r="E52" i="24"/>
  <c r="F52" i="24"/>
  <c r="G52" i="24"/>
  <c r="L52" i="24"/>
  <c r="N52" i="24"/>
  <c r="P52" i="24"/>
  <c r="Q52" i="24"/>
  <c r="R52" i="24"/>
  <c r="T52" i="24"/>
  <c r="W52" i="24"/>
  <c r="Y52" i="24"/>
  <c r="AA52" i="24"/>
  <c r="D53" i="24"/>
  <c r="E53" i="24"/>
  <c r="F53" i="24"/>
  <c r="G53" i="24"/>
  <c r="H53" i="24"/>
  <c r="I53" i="24"/>
  <c r="J53" i="24"/>
  <c r="K53" i="24"/>
  <c r="L53" i="24"/>
  <c r="M53" i="24"/>
  <c r="N53" i="24"/>
  <c r="O53" i="24"/>
  <c r="P53" i="24"/>
  <c r="Q53" i="24"/>
  <c r="R53" i="24"/>
  <c r="S53" i="24"/>
  <c r="T53" i="24"/>
  <c r="U53" i="24"/>
  <c r="V53" i="24"/>
  <c r="W53" i="24"/>
  <c r="X53" i="24"/>
  <c r="Y53" i="24"/>
  <c r="Z53" i="24"/>
  <c r="AA53" i="24"/>
  <c r="BR6" i="24"/>
  <c r="BR7" i="24"/>
  <c r="BR10" i="24"/>
  <c r="BR11" i="24"/>
  <c r="BR14" i="24"/>
  <c r="BR18" i="24"/>
  <c r="BR19" i="24"/>
  <c r="C20" i="24"/>
  <c r="C21" i="24"/>
  <c r="C22" i="24"/>
  <c r="BR22" i="24" s="1"/>
  <c r="C23" i="24"/>
  <c r="BR23" i="24" s="1"/>
  <c r="C24" i="24"/>
  <c r="C25" i="24"/>
  <c r="C26" i="24"/>
  <c r="BR26" i="24" s="1"/>
  <c r="C27" i="24"/>
  <c r="BR27" i="24" s="1"/>
  <c r="C28" i="24"/>
  <c r="C29" i="24"/>
  <c r="C30" i="24"/>
  <c r="BR30" i="24" s="1"/>
  <c r="C31" i="24"/>
  <c r="BR31" i="24" s="1"/>
  <c r="C32" i="24"/>
  <c r="C33" i="24"/>
  <c r="C34" i="24"/>
  <c r="BR34" i="24" s="1"/>
  <c r="C35" i="24"/>
  <c r="BR35" i="24" s="1"/>
  <c r="C36" i="24"/>
  <c r="C37" i="24"/>
  <c r="C38" i="24"/>
  <c r="BR38" i="24" s="1"/>
  <c r="C39" i="24"/>
  <c r="BR39" i="24" s="1"/>
  <c r="C40" i="24"/>
  <c r="C41" i="24"/>
  <c r="C42" i="24"/>
  <c r="BR42" i="24" s="1"/>
  <c r="C43" i="24"/>
  <c r="BR43" i="24" s="1"/>
  <c r="C44" i="24"/>
  <c r="C45" i="24"/>
  <c r="C46" i="24"/>
  <c r="C47" i="24"/>
  <c r="C48" i="24"/>
  <c r="C49" i="24"/>
  <c r="C50" i="24"/>
  <c r="C51" i="24"/>
  <c r="C52" i="24"/>
  <c r="C53" i="24"/>
  <c r="BQ4" i="24"/>
  <c r="BQ6" i="24"/>
  <c r="BQ8" i="24"/>
  <c r="BQ10" i="24"/>
  <c r="BQ11" i="24"/>
  <c r="BQ12" i="24"/>
  <c r="BQ13" i="24"/>
  <c r="BQ14" i="24"/>
  <c r="BQ15" i="24"/>
  <c r="BQ16" i="24"/>
  <c r="BQ18" i="24"/>
  <c r="BQ19" i="24"/>
  <c r="B20" i="24"/>
  <c r="BQ20" i="24" s="1"/>
  <c r="B21" i="24"/>
  <c r="B22" i="24"/>
  <c r="BQ22" i="24" s="1"/>
  <c r="B23" i="24"/>
  <c r="BQ23" i="24" s="1"/>
  <c r="B24" i="24"/>
  <c r="BQ24" i="24" s="1"/>
  <c r="B25" i="24"/>
  <c r="B26" i="24"/>
  <c r="BQ26" i="24" s="1"/>
  <c r="B27" i="24"/>
  <c r="BQ27" i="24" s="1"/>
  <c r="B28" i="24"/>
  <c r="BQ28" i="24" s="1"/>
  <c r="B29" i="24"/>
  <c r="B30" i="24"/>
  <c r="B31" i="24"/>
  <c r="BQ31" i="24" s="1"/>
  <c r="B32" i="24"/>
  <c r="BQ32" i="24" s="1"/>
  <c r="B33" i="24"/>
  <c r="BQ33" i="24" s="1"/>
  <c r="B34" i="24"/>
  <c r="B35" i="24"/>
  <c r="BQ35" i="24" s="1"/>
  <c r="B36" i="24"/>
  <c r="BQ36" i="24" s="1"/>
  <c r="B37" i="24"/>
  <c r="B38" i="24"/>
  <c r="BQ38" i="24" s="1"/>
  <c r="B39" i="24"/>
  <c r="BQ39" i="24" s="1"/>
  <c r="B40" i="24"/>
  <c r="BQ40" i="24" s="1"/>
  <c r="B41" i="24"/>
  <c r="B42" i="24"/>
  <c r="BQ42" i="24" s="1"/>
  <c r="B43" i="24"/>
  <c r="BQ43" i="24" s="1"/>
  <c r="B44" i="24"/>
  <c r="B45" i="24"/>
  <c r="B46" i="24"/>
  <c r="B47" i="24"/>
  <c r="B48" i="24"/>
  <c r="B49" i="24"/>
  <c r="B50" i="24"/>
  <c r="B51" i="24"/>
  <c r="B52" i="24"/>
  <c r="B53" i="24"/>
  <c r="A20" i="24"/>
  <c r="A21" i="24"/>
  <c r="A22" i="24"/>
  <c r="A23" i="24"/>
  <c r="A24" i="24"/>
  <c r="A25" i="24"/>
  <c r="A26" i="24"/>
  <c r="A27" i="24"/>
  <c r="A28" i="24"/>
  <c r="A29" i="24"/>
  <c r="A30" i="24"/>
  <c r="A31" i="24"/>
  <c r="A32" i="24"/>
  <c r="A33" i="24"/>
  <c r="A34" i="24"/>
  <c r="A35" i="24"/>
  <c r="A36" i="24"/>
  <c r="A37" i="24"/>
  <c r="A38" i="24"/>
  <c r="A39" i="24"/>
  <c r="A40" i="24"/>
  <c r="A41" i="24"/>
  <c r="A42" i="24"/>
  <c r="A43" i="24"/>
  <c r="A44" i="24"/>
  <c r="A45" i="24"/>
  <c r="A46" i="24"/>
  <c r="A47" i="24"/>
  <c r="A48" i="24"/>
  <c r="A49" i="24"/>
  <c r="A50" i="24"/>
  <c r="A51" i="24"/>
  <c r="A52" i="24"/>
  <c r="A53" i="24"/>
  <c r="CU43" i="24"/>
  <c r="CN43" i="24"/>
  <c r="CI43" i="24"/>
  <c r="CF43" i="24"/>
  <c r="CE43" i="24"/>
  <c r="CA43" i="24"/>
  <c r="BS43" i="24"/>
  <c r="CS43" i="24"/>
  <c r="CR43" i="24"/>
  <c r="CS42" i="24"/>
  <c r="CR42" i="24"/>
  <c r="CG42" i="24"/>
  <c r="CC42" i="24"/>
  <c r="BU42" i="24"/>
  <c r="CS41" i="24"/>
  <c r="CP41" i="24"/>
  <c r="CL41" i="24"/>
  <c r="CG41" i="24"/>
  <c r="CC41" i="24"/>
  <c r="BV41" i="24"/>
  <c r="BU41" i="24"/>
  <c r="BR41" i="24"/>
  <c r="BQ41" i="24"/>
  <c r="CU40" i="24"/>
  <c r="CP40" i="24"/>
  <c r="CL40" i="24"/>
  <c r="CI40" i="24"/>
  <c r="CE40" i="24"/>
  <c r="CA40" i="24"/>
  <c r="BV40" i="24"/>
  <c r="BS40" i="24"/>
  <c r="BR40" i="24"/>
  <c r="CU39" i="24"/>
  <c r="CR39" i="24"/>
  <c r="CI39" i="24"/>
  <c r="CE39" i="24"/>
  <c r="CA39" i="24"/>
  <c r="BS39" i="24"/>
  <c r="BU39" i="24"/>
  <c r="CS38" i="24"/>
  <c r="CR38" i="24"/>
  <c r="CN38" i="24"/>
  <c r="CG38" i="24"/>
  <c r="CF38" i="24"/>
  <c r="CC38" i="24"/>
  <c r="BU38" i="24"/>
  <c r="CS37" i="24"/>
  <c r="CP37" i="24"/>
  <c r="CL37" i="24"/>
  <c r="CG37" i="24"/>
  <c r="CC37" i="24"/>
  <c r="BV37" i="24"/>
  <c r="BU37" i="24"/>
  <c r="BR37" i="24"/>
  <c r="BQ37" i="24"/>
  <c r="BS36" i="24"/>
  <c r="CU36" i="24"/>
  <c r="CP36" i="24"/>
  <c r="CL36" i="24"/>
  <c r="CI36" i="24"/>
  <c r="CE36" i="24"/>
  <c r="CA36" i="24"/>
  <c r="BV36" i="24"/>
  <c r="BR36" i="24"/>
  <c r="CR35" i="24"/>
  <c r="CI35" i="24"/>
  <c r="BS35" i="24"/>
  <c r="CU35" i="24"/>
  <c r="CS35" i="24"/>
  <c r="CE35" i="24"/>
  <c r="CA35" i="24"/>
  <c r="CL34" i="24"/>
  <c r="CS34" i="24"/>
  <c r="CR34" i="24"/>
  <c r="CG34" i="24"/>
  <c r="CC34" i="24"/>
  <c r="BU34" i="24"/>
  <c r="BT34" i="24"/>
  <c r="BQ34" i="24"/>
  <c r="CP33" i="24"/>
  <c r="CL33" i="24"/>
  <c r="CG33" i="24"/>
  <c r="BV33" i="24"/>
  <c r="BU33" i="24"/>
  <c r="CS33" i="24"/>
  <c r="CC33" i="24"/>
  <c r="BR33" i="24"/>
  <c r="CG32" i="24"/>
  <c r="CU32" i="24"/>
  <c r="CP32" i="24"/>
  <c r="CL32" i="24"/>
  <c r="CI32" i="24"/>
  <c r="CE32" i="24"/>
  <c r="CA32" i="24"/>
  <c r="BV32" i="24"/>
  <c r="BS32" i="24"/>
  <c r="BR32" i="24"/>
  <c r="CU31" i="24"/>
  <c r="CR31" i="24"/>
  <c r="CI31" i="24"/>
  <c r="CE31" i="24"/>
  <c r="CA31" i="24"/>
  <c r="BT31" i="24"/>
  <c r="BS31" i="24"/>
  <c r="BV30" i="24"/>
  <c r="CS30" i="24"/>
  <c r="CR30" i="24"/>
  <c r="CN30" i="24"/>
  <c r="CG30" i="24"/>
  <c r="CF30" i="24"/>
  <c r="CC30" i="24"/>
  <c r="BU30" i="24"/>
  <c r="BQ30" i="24"/>
  <c r="CS29" i="24"/>
  <c r="CP29" i="24"/>
  <c r="CL29" i="24"/>
  <c r="CG29" i="24"/>
  <c r="CC29" i="24"/>
  <c r="BV29" i="24"/>
  <c r="BU29" i="24"/>
  <c r="BR29" i="24"/>
  <c r="BQ29" i="24"/>
  <c r="CU29" i="24"/>
  <c r="CR28" i="24"/>
  <c r="CU28" i="24"/>
  <c r="CP28" i="24"/>
  <c r="CL28" i="24"/>
  <c r="CI28" i="24"/>
  <c r="CE28" i="24"/>
  <c r="CA28" i="24"/>
  <c r="BV28" i="24"/>
  <c r="BS28" i="24"/>
  <c r="BR28" i="24"/>
  <c r="CU27" i="24"/>
  <c r="CR27" i="24"/>
  <c r="CI27" i="24"/>
  <c r="CE27" i="24"/>
  <c r="CA27" i="24"/>
  <c r="BS27" i="24"/>
  <c r="CG26" i="24"/>
  <c r="BU26" i="24"/>
  <c r="CS26" i="24"/>
  <c r="CR26" i="24"/>
  <c r="CC26" i="24"/>
  <c r="CP25" i="24"/>
  <c r="CL25" i="24"/>
  <c r="BV25" i="24"/>
  <c r="BR25" i="24"/>
  <c r="CS25" i="24"/>
  <c r="CG25" i="24"/>
  <c r="CC25" i="24"/>
  <c r="BU25" i="24"/>
  <c r="BQ25" i="24"/>
  <c r="CU24" i="24"/>
  <c r="CE24" i="24"/>
  <c r="BV24" i="24"/>
  <c r="BR24" i="24"/>
  <c r="CP24" i="24"/>
  <c r="CL24" i="24"/>
  <c r="CI24" i="24"/>
  <c r="CA24" i="24"/>
  <c r="BS24" i="24"/>
  <c r="CU23" i="24"/>
  <c r="CI23" i="24"/>
  <c r="CE23" i="24"/>
  <c r="CA23" i="24"/>
  <c r="BS23" i="24"/>
  <c r="CR23" i="24"/>
  <c r="CN23" i="24"/>
  <c r="CF23" i="24"/>
  <c r="BT23" i="24"/>
  <c r="CR22" i="24"/>
  <c r="CN22" i="24"/>
  <c r="CF22" i="24"/>
  <c r="BT22" i="24"/>
  <c r="CS22" i="24"/>
  <c r="CG22" i="24"/>
  <c r="CC22" i="24"/>
  <c r="BU22" i="24"/>
  <c r="CS21" i="24"/>
  <c r="CG21" i="24"/>
  <c r="CC21" i="24"/>
  <c r="BU21" i="24"/>
  <c r="BQ21" i="24"/>
  <c r="CP21" i="24"/>
  <c r="CL21" i="24"/>
  <c r="BV21" i="24"/>
  <c r="BR21" i="24"/>
  <c r="CR20" i="24"/>
  <c r="CP20" i="24"/>
  <c r="CL20" i="24"/>
  <c r="BV20" i="24"/>
  <c r="BR20" i="24"/>
  <c r="CU20" i="24"/>
  <c r="CI20" i="24"/>
  <c r="CE20" i="24"/>
  <c r="CA20" i="24"/>
  <c r="BS20" i="24"/>
  <c r="CU19" i="24"/>
  <c r="CS19" i="24"/>
  <c r="CI19" i="24"/>
  <c r="CE19" i="24"/>
  <c r="CA19" i="24"/>
  <c r="BS19" i="24"/>
  <c r="CR19" i="24"/>
  <c r="CN19" i="24"/>
  <c r="CF19" i="24"/>
  <c r="BT19" i="24"/>
  <c r="CR18" i="24"/>
  <c r="CN18" i="24"/>
  <c r="CF18" i="24"/>
  <c r="BT18" i="24"/>
  <c r="CS18" i="24"/>
  <c r="CG18" i="24"/>
  <c r="CC18" i="24"/>
  <c r="BU18" i="24"/>
  <c r="CS17" i="24"/>
  <c r="CI17" i="24"/>
  <c r="CG17" i="24"/>
  <c r="CC17" i="24"/>
  <c r="BU17" i="24"/>
  <c r="BQ17" i="24"/>
  <c r="CP17" i="24"/>
  <c r="CL17" i="24"/>
  <c r="CF17" i="24"/>
  <c r="BV17" i="24"/>
  <c r="BR17" i="24"/>
  <c r="CP16" i="24"/>
  <c r="CL16" i="24"/>
  <c r="CF16" i="24"/>
  <c r="BV16" i="24"/>
  <c r="BR16" i="24"/>
  <c r="CU16" i="24"/>
  <c r="CS16" i="24"/>
  <c r="CI16" i="24"/>
  <c r="CE16" i="24"/>
  <c r="CA16" i="24"/>
  <c r="BS16" i="24"/>
  <c r="CU15" i="24"/>
  <c r="CI15" i="24"/>
  <c r="CG15" i="24"/>
  <c r="CE15" i="24"/>
  <c r="CA15" i="24"/>
  <c r="BS15" i="24"/>
  <c r="CR15" i="24"/>
  <c r="CN15" i="24"/>
  <c r="CF15" i="24"/>
  <c r="BT15" i="24"/>
  <c r="BR15" i="24"/>
  <c r="CR14" i="24"/>
  <c r="CF14" i="24"/>
  <c r="BT14" i="24"/>
  <c r="CS14" i="24"/>
  <c r="CN14" i="24"/>
  <c r="CG14" i="24"/>
  <c r="CC14" i="24"/>
  <c r="BV14" i="24"/>
  <c r="BU14" i="24"/>
  <c r="CP13" i="24"/>
  <c r="CL13" i="24"/>
  <c r="CA13" i="24"/>
  <c r="BV13" i="24"/>
  <c r="BS13" i="24"/>
  <c r="BR13" i="24"/>
  <c r="CS13" i="24"/>
  <c r="CG13" i="24"/>
  <c r="CC13" i="24"/>
  <c r="BU13" i="24"/>
  <c r="CP12" i="24"/>
  <c r="CL12" i="24"/>
  <c r="BV12" i="24"/>
  <c r="BR12" i="24"/>
  <c r="CU12" i="24"/>
  <c r="CI12" i="24"/>
  <c r="CE12" i="24"/>
  <c r="CA12" i="24"/>
  <c r="BS12" i="24"/>
  <c r="CR11" i="24"/>
  <c r="CN11" i="24"/>
  <c r="CG11" i="24"/>
  <c r="CF11" i="24"/>
  <c r="BT11" i="24"/>
  <c r="CU11" i="24"/>
  <c r="CI11" i="24"/>
  <c r="CE11" i="24"/>
  <c r="CA11" i="24"/>
  <c r="BS11" i="24"/>
  <c r="CR10" i="24"/>
  <c r="CN10" i="24"/>
  <c r="CF10" i="24"/>
  <c r="BT10" i="24"/>
  <c r="CS10" i="24"/>
  <c r="CL10" i="24"/>
  <c r="CG10" i="24"/>
  <c r="CC10" i="24"/>
  <c r="BV10" i="24"/>
  <c r="BU10" i="24"/>
  <c r="CU9" i="24"/>
  <c r="CP9" i="24"/>
  <c r="CL9" i="24"/>
  <c r="CE9" i="24"/>
  <c r="BV9" i="24"/>
  <c r="BR9" i="24"/>
  <c r="CS9" i="24"/>
  <c r="CG9" i="24"/>
  <c r="CC9" i="24"/>
  <c r="BU9" i="24"/>
  <c r="BQ9" i="24"/>
  <c r="CP8" i="24"/>
  <c r="CL8" i="24"/>
  <c r="BV8" i="24"/>
  <c r="BR8" i="24"/>
  <c r="CU8" i="24"/>
  <c r="CR8" i="24"/>
  <c r="CI8" i="24"/>
  <c r="CE8" i="24"/>
  <c r="CA8" i="24"/>
  <c r="BT8" i="24"/>
  <c r="BS8" i="24"/>
  <c r="CR7" i="24"/>
  <c r="CN7" i="24"/>
  <c r="CG7" i="24"/>
  <c r="CF7" i="24"/>
  <c r="BT7" i="24"/>
  <c r="BQ7" i="24"/>
  <c r="CU7" i="24"/>
  <c r="CI7" i="24"/>
  <c r="CE7" i="24"/>
  <c r="CA7" i="24"/>
  <c r="BS7" i="24"/>
  <c r="CR6" i="24"/>
  <c r="CN6" i="24"/>
  <c r="CF6" i="24"/>
  <c r="BT6" i="24"/>
  <c r="CS6" i="24"/>
  <c r="CP6" i="24"/>
  <c r="CG6" i="24"/>
  <c r="CC6" i="24"/>
  <c r="BU6" i="24"/>
  <c r="CU5" i="24"/>
  <c r="CP5" i="24"/>
  <c r="CL5" i="24"/>
  <c r="CE5" i="24"/>
  <c r="BV5" i="24"/>
  <c r="BS5" i="24"/>
  <c r="BR5" i="24"/>
  <c r="CS5" i="24"/>
  <c r="CG5" i="24"/>
  <c r="CC5" i="24"/>
  <c r="BU5" i="24"/>
  <c r="BQ5" i="24"/>
  <c r="CS4" i="24"/>
  <c r="CP4" i="24"/>
  <c r="CL4" i="24"/>
  <c r="CC4" i="24"/>
  <c r="BV4" i="24"/>
  <c r="BU4" i="24"/>
  <c r="CU4" i="24"/>
  <c r="CR4" i="24"/>
  <c r="CN4" i="24"/>
  <c r="CI4" i="24"/>
  <c r="CF4" i="24"/>
  <c r="CE4" i="24"/>
  <c r="CA4" i="24"/>
  <c r="BT4" i="24"/>
  <c r="BS4" i="24"/>
  <c r="B3" i="9"/>
  <c r="C3" i="9"/>
  <c r="D3" i="9"/>
  <c r="E3" i="9"/>
  <c r="F3" i="9"/>
  <c r="G3" i="9"/>
  <c r="H3" i="9"/>
  <c r="I3" i="9"/>
  <c r="J3" i="9"/>
  <c r="K3" i="9"/>
  <c r="L3" i="9"/>
  <c r="M3" i="9"/>
  <c r="N3" i="9"/>
  <c r="O3" i="9"/>
  <c r="P3" i="9"/>
  <c r="Q3" i="9"/>
  <c r="R3" i="9"/>
  <c r="T3" i="9"/>
  <c r="U3" i="9"/>
  <c r="V3" i="9"/>
  <c r="W3" i="9"/>
  <c r="X3" i="9"/>
  <c r="Y3" i="9"/>
  <c r="Z3" i="9"/>
  <c r="AA3" i="9"/>
  <c r="AB3" i="9"/>
  <c r="AC3" i="9"/>
  <c r="AD3" i="9"/>
  <c r="AE3" i="9"/>
  <c r="AF3" i="9"/>
  <c r="B4" i="9"/>
  <c r="C4" i="9"/>
  <c r="D4" i="9"/>
  <c r="E4" i="9"/>
  <c r="F4" i="9"/>
  <c r="G4" i="9"/>
  <c r="H4" i="9"/>
  <c r="I4" i="9"/>
  <c r="J4" i="9"/>
  <c r="K4" i="9"/>
  <c r="L4" i="9"/>
  <c r="M4" i="9"/>
  <c r="N4" i="9"/>
  <c r="O4" i="9"/>
  <c r="P4" i="9"/>
  <c r="Q4" i="9"/>
  <c r="R4" i="9"/>
  <c r="S4" i="9"/>
  <c r="T4" i="9"/>
  <c r="U4" i="9"/>
  <c r="V4" i="9"/>
  <c r="W4" i="9"/>
  <c r="X4" i="9"/>
  <c r="Y4" i="9"/>
  <c r="Z4" i="9"/>
  <c r="AA4" i="9"/>
  <c r="AB4" i="9"/>
  <c r="AC4" i="9"/>
  <c r="AD4" i="9"/>
  <c r="AE4" i="9"/>
  <c r="AF4" i="9"/>
  <c r="B5" i="9"/>
  <c r="C5" i="9"/>
  <c r="D5" i="9"/>
  <c r="E5" i="9"/>
  <c r="F5" i="9"/>
  <c r="G5" i="9"/>
  <c r="H5" i="9"/>
  <c r="I5" i="9"/>
  <c r="J5" i="9"/>
  <c r="K5" i="9"/>
  <c r="L5" i="9"/>
  <c r="M5" i="9"/>
  <c r="N5" i="9"/>
  <c r="O5" i="9"/>
  <c r="P5" i="9"/>
  <c r="Q5" i="9"/>
  <c r="R5" i="9"/>
  <c r="S5" i="9"/>
  <c r="T5" i="9"/>
  <c r="U5" i="9"/>
  <c r="V5" i="9"/>
  <c r="W5" i="9"/>
  <c r="X5" i="9"/>
  <c r="Y5" i="9"/>
  <c r="Z5" i="9"/>
  <c r="AA5" i="9"/>
  <c r="AB5" i="9"/>
  <c r="AC5" i="9"/>
  <c r="AD5" i="9"/>
  <c r="AE5" i="9"/>
  <c r="AF5" i="9"/>
  <c r="B6" i="9"/>
  <c r="C6" i="9"/>
  <c r="D6" i="9"/>
  <c r="E6" i="9"/>
  <c r="F6" i="9"/>
  <c r="G6" i="9"/>
  <c r="H6" i="9"/>
  <c r="I6" i="9"/>
  <c r="J6" i="9"/>
  <c r="K6" i="9"/>
  <c r="L6" i="9"/>
  <c r="M6" i="9"/>
  <c r="N6" i="9"/>
  <c r="O6" i="9"/>
  <c r="P6" i="9"/>
  <c r="Q6" i="9"/>
  <c r="R6" i="9"/>
  <c r="S6" i="9"/>
  <c r="T6" i="9"/>
  <c r="U6" i="9"/>
  <c r="V6" i="9"/>
  <c r="W6" i="9"/>
  <c r="X6" i="9"/>
  <c r="Y6" i="9"/>
  <c r="Z6" i="9"/>
  <c r="AA6" i="9"/>
  <c r="AB6" i="9"/>
  <c r="AC6" i="9"/>
  <c r="AD6" i="9"/>
  <c r="AE6" i="9"/>
  <c r="AF6" i="9"/>
  <c r="B7" i="9"/>
  <c r="C7" i="9"/>
  <c r="D7" i="9"/>
  <c r="E7" i="9"/>
  <c r="F7" i="9"/>
  <c r="G7" i="9"/>
  <c r="H7" i="9"/>
  <c r="I7" i="9"/>
  <c r="J7" i="9"/>
  <c r="K7" i="9"/>
  <c r="L7" i="9"/>
  <c r="M7" i="9"/>
  <c r="N7" i="9"/>
  <c r="O7" i="9"/>
  <c r="P7" i="9"/>
  <c r="Q7" i="9"/>
  <c r="R7" i="9"/>
  <c r="S7" i="9"/>
  <c r="T7" i="9"/>
  <c r="U7" i="9"/>
  <c r="V7" i="9"/>
  <c r="W7" i="9"/>
  <c r="X7" i="9"/>
  <c r="Y7" i="9"/>
  <c r="Z7" i="9"/>
  <c r="AA7" i="9"/>
  <c r="AB7" i="9"/>
  <c r="AC7" i="9"/>
  <c r="AD7" i="9"/>
  <c r="AE7" i="9"/>
  <c r="AF7" i="9"/>
  <c r="B8" i="9"/>
  <c r="C8" i="9"/>
  <c r="D8" i="9"/>
  <c r="E8" i="9"/>
  <c r="F8" i="9"/>
  <c r="G8" i="9"/>
  <c r="H8" i="9"/>
  <c r="I8" i="9"/>
  <c r="J8" i="9"/>
  <c r="K8" i="9"/>
  <c r="L8" i="9"/>
  <c r="M8" i="9"/>
  <c r="N8" i="9"/>
  <c r="O8" i="9"/>
  <c r="P8" i="9"/>
  <c r="Q8" i="9"/>
  <c r="R8" i="9"/>
  <c r="S8" i="9"/>
  <c r="T8" i="9"/>
  <c r="U8" i="9"/>
  <c r="V8" i="9"/>
  <c r="W8" i="9"/>
  <c r="X8" i="9"/>
  <c r="Y8" i="9"/>
  <c r="Z8" i="9"/>
  <c r="AA8" i="9"/>
  <c r="AB8" i="9"/>
  <c r="AC8" i="9"/>
  <c r="AD8" i="9"/>
  <c r="AE8" i="9"/>
  <c r="AF8" i="9"/>
  <c r="B9" i="9"/>
  <c r="C9" i="9"/>
  <c r="D9" i="9"/>
  <c r="E9" i="9"/>
  <c r="F9" i="9"/>
  <c r="G9" i="9"/>
  <c r="H9" i="9"/>
  <c r="I9" i="9"/>
  <c r="J9" i="9"/>
  <c r="K9" i="9"/>
  <c r="L9" i="9"/>
  <c r="M9" i="9"/>
  <c r="N9" i="9"/>
  <c r="O9" i="9"/>
  <c r="P9" i="9"/>
  <c r="Q9" i="9"/>
  <c r="R9" i="9"/>
  <c r="S9" i="9"/>
  <c r="T9" i="9"/>
  <c r="U9" i="9"/>
  <c r="V9" i="9"/>
  <c r="W9" i="9"/>
  <c r="X9" i="9"/>
  <c r="Y9" i="9"/>
  <c r="Z9" i="9"/>
  <c r="AA9" i="9"/>
  <c r="AB9" i="9"/>
  <c r="AC9" i="9"/>
  <c r="AD9" i="9"/>
  <c r="AE9" i="9"/>
  <c r="AF9" i="9"/>
  <c r="B10"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AF10" i="9"/>
  <c r="B11"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AF11" i="9"/>
  <c r="B12"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AF12" i="9"/>
  <c r="B13"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AF13" i="9"/>
  <c r="B14" i="9"/>
  <c r="C14" i="9"/>
  <c r="D14" i="9"/>
  <c r="E14" i="9"/>
  <c r="F14" i="9"/>
  <c r="G14" i="9"/>
  <c r="H14" i="9"/>
  <c r="I14" i="9"/>
  <c r="J14" i="9"/>
  <c r="K14" i="9"/>
  <c r="L14" i="9"/>
  <c r="M14" i="9"/>
  <c r="N14" i="9"/>
  <c r="O14" i="9"/>
  <c r="P14" i="9"/>
  <c r="Q14" i="9"/>
  <c r="R14" i="9"/>
  <c r="S14" i="9"/>
  <c r="T14" i="9"/>
  <c r="U14" i="9"/>
  <c r="V14" i="9"/>
  <c r="W14" i="9"/>
  <c r="X14" i="9"/>
  <c r="Y14" i="9"/>
  <c r="Z14" i="9"/>
  <c r="AA14" i="9"/>
  <c r="AB14" i="9"/>
  <c r="AC14" i="9"/>
  <c r="AD14" i="9"/>
  <c r="AE14" i="9"/>
  <c r="AF14" i="9"/>
  <c r="B15"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AF15" i="9"/>
  <c r="B16" i="9"/>
  <c r="C16" i="9"/>
  <c r="D16" i="9"/>
  <c r="E16" i="9"/>
  <c r="F16" i="9"/>
  <c r="G16" i="9"/>
  <c r="H16" i="9"/>
  <c r="I16" i="9"/>
  <c r="J16" i="9"/>
  <c r="K16" i="9"/>
  <c r="L16" i="9"/>
  <c r="M16" i="9"/>
  <c r="N16" i="9"/>
  <c r="O16" i="9"/>
  <c r="P16" i="9"/>
  <c r="Q16" i="9"/>
  <c r="R16" i="9"/>
  <c r="S16" i="9"/>
  <c r="T16" i="9"/>
  <c r="U16" i="9"/>
  <c r="V16" i="9"/>
  <c r="W16" i="9"/>
  <c r="X16" i="9"/>
  <c r="Y16" i="9"/>
  <c r="Z16" i="9"/>
  <c r="AA16" i="9"/>
  <c r="AB16" i="9"/>
  <c r="AC16" i="9"/>
  <c r="AD16" i="9"/>
  <c r="AE16" i="9"/>
  <c r="AF16" i="9"/>
  <c r="B17"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AF17" i="9"/>
  <c r="B18"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AF18" i="9"/>
  <c r="B19"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AF19" i="9"/>
  <c r="B20"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AF20" i="9"/>
  <c r="B21"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AF21" i="9"/>
  <c r="B22"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AF22" i="9"/>
  <c r="B23"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AF23" i="9"/>
  <c r="B24"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AF24" i="9"/>
  <c r="B25"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AF25" i="9"/>
  <c r="B26"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AF26" i="9"/>
  <c r="B27"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AF27" i="9"/>
  <c r="B28"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AF28" i="9"/>
  <c r="B29"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AF29" i="9"/>
  <c r="B30"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AF30" i="9"/>
  <c r="CU30" i="9" s="1"/>
  <c r="B31"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AF31" i="9"/>
  <c r="B32"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AF32" i="9"/>
  <c r="B33"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AF33" i="9"/>
  <c r="B34"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AF34" i="9"/>
  <c r="B35"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AF35" i="9"/>
  <c r="B36"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AF36" i="9"/>
  <c r="B37"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AF37" i="9"/>
  <c r="B38"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AF38" i="9"/>
  <c r="B39"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AF39" i="9"/>
  <c r="B40"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AF40" i="9"/>
  <c r="B41"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AF41" i="9"/>
  <c r="B42"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AF42" i="9"/>
  <c r="B43"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AF43" i="9"/>
  <c r="B44"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AF44" i="9"/>
  <c r="B45"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AF45" i="9"/>
  <c r="B46"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AF46" i="9"/>
  <c r="B47"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AF47" i="9"/>
  <c r="B48"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AF48" i="9"/>
  <c r="B49"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AF49" i="9"/>
  <c r="B50" i="9"/>
  <c r="C50" i="9"/>
  <c r="D50" i="9"/>
  <c r="E50" i="9"/>
  <c r="F50" i="9"/>
  <c r="G50" i="9"/>
  <c r="H50" i="9"/>
  <c r="I50" i="9"/>
  <c r="J50" i="9"/>
  <c r="K50" i="9"/>
  <c r="L50" i="9"/>
  <c r="M50" i="9"/>
  <c r="N50" i="9"/>
  <c r="O50" i="9"/>
  <c r="P50" i="9"/>
  <c r="Q50" i="9"/>
  <c r="R50" i="9"/>
  <c r="S50" i="9"/>
  <c r="T50" i="9"/>
  <c r="U50" i="9"/>
  <c r="V50" i="9"/>
  <c r="W50" i="9"/>
  <c r="X50" i="9"/>
  <c r="Y50" i="9"/>
  <c r="Z50" i="9"/>
  <c r="AA50" i="9"/>
  <c r="AB50" i="9"/>
  <c r="AC50" i="9"/>
  <c r="AD50" i="9"/>
  <c r="AE50" i="9"/>
  <c r="AF50" i="9"/>
  <c r="B51" i="9"/>
  <c r="C51" i="9"/>
  <c r="D51" i="9"/>
  <c r="E51" i="9"/>
  <c r="F51" i="9"/>
  <c r="G51" i="9"/>
  <c r="H51" i="9"/>
  <c r="I51" i="9"/>
  <c r="J51" i="9"/>
  <c r="K51" i="9"/>
  <c r="L51" i="9"/>
  <c r="M51" i="9"/>
  <c r="N51" i="9"/>
  <c r="O51" i="9"/>
  <c r="P51" i="9"/>
  <c r="Q51" i="9"/>
  <c r="R51" i="9"/>
  <c r="S51" i="9"/>
  <c r="T51" i="9"/>
  <c r="U51" i="9"/>
  <c r="V51" i="9"/>
  <c r="W51" i="9"/>
  <c r="X51" i="9"/>
  <c r="Y51" i="9"/>
  <c r="Z51" i="9"/>
  <c r="AA51" i="9"/>
  <c r="AB51" i="9"/>
  <c r="AC51" i="9"/>
  <c r="AD51" i="9"/>
  <c r="AE51" i="9"/>
  <c r="AF51" i="9"/>
  <c r="B52" i="9"/>
  <c r="C52" i="9"/>
  <c r="D52" i="9"/>
  <c r="E52" i="9"/>
  <c r="F52" i="9"/>
  <c r="G52" i="9"/>
  <c r="H52" i="9"/>
  <c r="I52" i="9"/>
  <c r="J52" i="9"/>
  <c r="K52" i="9"/>
  <c r="L52" i="9"/>
  <c r="M52" i="9"/>
  <c r="N52" i="9"/>
  <c r="O52" i="9"/>
  <c r="P52" i="9"/>
  <c r="Q52" i="9"/>
  <c r="R52" i="9"/>
  <c r="S52" i="9"/>
  <c r="T52" i="9"/>
  <c r="U52" i="9"/>
  <c r="V52" i="9"/>
  <c r="W52" i="9"/>
  <c r="X52" i="9"/>
  <c r="Y52" i="9"/>
  <c r="Z52" i="9"/>
  <c r="AA52" i="9"/>
  <c r="AB52" i="9"/>
  <c r="AC52" i="9"/>
  <c r="AD52" i="9"/>
  <c r="AE52" i="9"/>
  <c r="AF52" i="9"/>
  <c r="B53" i="9"/>
  <c r="C53" i="9"/>
  <c r="D53" i="9"/>
  <c r="E53" i="9"/>
  <c r="F53" i="9"/>
  <c r="G53" i="9"/>
  <c r="H53" i="9"/>
  <c r="I53" i="9"/>
  <c r="J53" i="9"/>
  <c r="K53" i="9"/>
  <c r="L53" i="9"/>
  <c r="M53" i="9"/>
  <c r="N53" i="9"/>
  <c r="O53" i="9"/>
  <c r="P53" i="9"/>
  <c r="Q53" i="9"/>
  <c r="R53" i="9"/>
  <c r="S53" i="9"/>
  <c r="T53" i="9"/>
  <c r="U53" i="9"/>
  <c r="V53" i="9"/>
  <c r="W53" i="9"/>
  <c r="X53" i="9"/>
  <c r="Y53" i="9"/>
  <c r="Z53" i="9"/>
  <c r="AA53" i="9"/>
  <c r="AB53" i="9"/>
  <c r="AC53" i="9"/>
  <c r="AD53" i="9"/>
  <c r="AE53" i="9"/>
  <c r="AF53" i="9"/>
  <c r="A5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3" i="9"/>
  <c r="C73" i="12"/>
  <c r="D73" i="12"/>
  <c r="E73" i="12"/>
  <c r="F73" i="12"/>
  <c r="G73" i="12"/>
  <c r="H73" i="12"/>
  <c r="I73" i="12"/>
  <c r="J73" i="12"/>
  <c r="K73" i="12"/>
  <c r="L73" i="12"/>
  <c r="M73" i="12"/>
  <c r="N73" i="12"/>
  <c r="O73" i="12"/>
  <c r="P73" i="12"/>
  <c r="Q73" i="12"/>
  <c r="R73" i="12"/>
  <c r="S73" i="12"/>
  <c r="T73" i="12"/>
  <c r="U73" i="12"/>
  <c r="V73" i="12"/>
  <c r="W73" i="12"/>
  <c r="X73" i="12"/>
  <c r="Y73" i="12"/>
  <c r="Z73" i="12"/>
  <c r="AA73" i="12"/>
  <c r="AB73" i="12"/>
  <c r="AC73" i="12"/>
  <c r="AD73" i="12"/>
  <c r="AE73" i="12"/>
  <c r="AF73" i="12"/>
  <c r="D74" i="12"/>
  <c r="H74" i="12"/>
  <c r="L74" i="12"/>
  <c r="P74" i="12"/>
  <c r="T74" i="12"/>
  <c r="X74" i="12"/>
  <c r="AB74" i="12"/>
  <c r="AF74" i="12"/>
  <c r="C75" i="12"/>
  <c r="C74" i="12" s="1"/>
  <c r="D75" i="12"/>
  <c r="E75" i="12"/>
  <c r="E74" i="12" s="1"/>
  <c r="F75" i="12"/>
  <c r="F74" i="12" s="1"/>
  <c r="G75" i="12"/>
  <c r="G74" i="12" s="1"/>
  <c r="H75" i="12"/>
  <c r="I75" i="12"/>
  <c r="I74" i="12" s="1"/>
  <c r="J75" i="12"/>
  <c r="J74" i="12" s="1"/>
  <c r="K75" i="12"/>
  <c r="K74" i="12" s="1"/>
  <c r="L75" i="12"/>
  <c r="M75" i="12"/>
  <c r="M74" i="12" s="1"/>
  <c r="N75" i="12"/>
  <c r="N74" i="12" s="1"/>
  <c r="O75" i="12"/>
  <c r="O74" i="12" s="1"/>
  <c r="P75" i="12"/>
  <c r="Q75" i="12"/>
  <c r="Q74" i="12" s="1"/>
  <c r="R75" i="12"/>
  <c r="R74" i="12" s="1"/>
  <c r="S75" i="12"/>
  <c r="S74" i="12" s="1"/>
  <c r="T75" i="12"/>
  <c r="U75" i="12"/>
  <c r="U74" i="12" s="1"/>
  <c r="V75" i="12"/>
  <c r="V74" i="12" s="1"/>
  <c r="W75" i="12"/>
  <c r="W74" i="12" s="1"/>
  <c r="X75" i="12"/>
  <c r="Y75" i="12"/>
  <c r="Y74" i="12" s="1"/>
  <c r="Z75" i="12"/>
  <c r="Z74" i="12" s="1"/>
  <c r="AA75" i="12"/>
  <c r="AA74" i="12" s="1"/>
  <c r="AB75" i="12"/>
  <c r="AC75" i="12"/>
  <c r="AC74" i="12" s="1"/>
  <c r="AD75" i="12"/>
  <c r="AD74" i="12" s="1"/>
  <c r="AE75" i="12"/>
  <c r="AE74" i="12" s="1"/>
  <c r="AF75" i="12"/>
  <c r="D76" i="12"/>
  <c r="H76" i="12"/>
  <c r="L76" i="12"/>
  <c r="P76" i="12"/>
  <c r="T76" i="12"/>
  <c r="X76" i="12"/>
  <c r="AB76" i="12"/>
  <c r="AF76" i="12"/>
  <c r="C77" i="12"/>
  <c r="C76" i="12" s="1"/>
  <c r="D77" i="12"/>
  <c r="E77" i="12"/>
  <c r="E76" i="12" s="1"/>
  <c r="F77" i="12"/>
  <c r="F76" i="12" s="1"/>
  <c r="G77" i="12"/>
  <c r="G76" i="12" s="1"/>
  <c r="H77" i="12"/>
  <c r="I77" i="12"/>
  <c r="I76" i="12" s="1"/>
  <c r="J77" i="12"/>
  <c r="J76" i="12" s="1"/>
  <c r="K77" i="12"/>
  <c r="K76" i="12" s="1"/>
  <c r="L77" i="12"/>
  <c r="M77" i="12"/>
  <c r="M76" i="12" s="1"/>
  <c r="N77" i="12"/>
  <c r="N76" i="12" s="1"/>
  <c r="O77" i="12"/>
  <c r="O76" i="12" s="1"/>
  <c r="P77" i="12"/>
  <c r="Q77" i="12"/>
  <c r="Q76" i="12" s="1"/>
  <c r="R77" i="12"/>
  <c r="R76" i="12" s="1"/>
  <c r="S77" i="12"/>
  <c r="S76" i="12" s="1"/>
  <c r="T77" i="12"/>
  <c r="U77" i="12"/>
  <c r="U76" i="12" s="1"/>
  <c r="V77" i="12"/>
  <c r="V76" i="12" s="1"/>
  <c r="W77" i="12"/>
  <c r="W76" i="12" s="1"/>
  <c r="X77" i="12"/>
  <c r="Y77" i="12"/>
  <c r="Y76" i="12" s="1"/>
  <c r="Z77" i="12"/>
  <c r="Z76" i="12" s="1"/>
  <c r="AA77" i="12"/>
  <c r="AA76" i="12" s="1"/>
  <c r="AB77" i="12"/>
  <c r="AC77" i="12"/>
  <c r="AC76" i="12" s="1"/>
  <c r="AD77" i="12"/>
  <c r="AD76" i="12" s="1"/>
  <c r="AE77" i="12"/>
  <c r="AE76" i="12" s="1"/>
  <c r="AF77" i="12"/>
  <c r="D78" i="12"/>
  <c r="H78" i="12"/>
  <c r="L78" i="12"/>
  <c r="P78" i="12"/>
  <c r="T78" i="12"/>
  <c r="X78" i="12"/>
  <c r="AB78" i="12"/>
  <c r="AF78" i="12"/>
  <c r="C79" i="12"/>
  <c r="C78" i="12" s="1"/>
  <c r="D79" i="12"/>
  <c r="E79" i="12"/>
  <c r="E78" i="12" s="1"/>
  <c r="F79" i="12"/>
  <c r="F78" i="12" s="1"/>
  <c r="G79" i="12"/>
  <c r="G78" i="12" s="1"/>
  <c r="H79" i="12"/>
  <c r="I79" i="12"/>
  <c r="I78" i="12" s="1"/>
  <c r="J79" i="12"/>
  <c r="J78" i="12" s="1"/>
  <c r="K79" i="12"/>
  <c r="K78" i="12" s="1"/>
  <c r="L79" i="12"/>
  <c r="M79" i="12"/>
  <c r="M78" i="12" s="1"/>
  <c r="N79" i="12"/>
  <c r="N78" i="12" s="1"/>
  <c r="O79" i="12"/>
  <c r="O78" i="12" s="1"/>
  <c r="P79" i="12"/>
  <c r="Q79" i="12"/>
  <c r="Q78" i="12" s="1"/>
  <c r="R79" i="12"/>
  <c r="R78" i="12" s="1"/>
  <c r="S79" i="12"/>
  <c r="S78" i="12" s="1"/>
  <c r="T79" i="12"/>
  <c r="U79" i="12"/>
  <c r="U78" i="12" s="1"/>
  <c r="V79" i="12"/>
  <c r="V78" i="12" s="1"/>
  <c r="W79" i="12"/>
  <c r="W78" i="12" s="1"/>
  <c r="X79" i="12"/>
  <c r="Y79" i="12"/>
  <c r="Y78" i="12" s="1"/>
  <c r="Z79" i="12"/>
  <c r="Z78" i="12" s="1"/>
  <c r="AA79" i="12"/>
  <c r="AA78" i="12" s="1"/>
  <c r="AB79" i="12"/>
  <c r="AC79" i="12"/>
  <c r="AC78" i="12" s="1"/>
  <c r="AD79" i="12"/>
  <c r="AD78" i="12" s="1"/>
  <c r="AE79" i="12"/>
  <c r="AE78" i="12" s="1"/>
  <c r="AF79" i="12"/>
  <c r="D80" i="12"/>
  <c r="H80" i="12"/>
  <c r="L80" i="12"/>
  <c r="P80" i="12"/>
  <c r="T80" i="12"/>
  <c r="X80" i="12"/>
  <c r="AB80" i="12"/>
  <c r="AF80" i="12"/>
  <c r="C81" i="12"/>
  <c r="C80" i="12" s="1"/>
  <c r="D81" i="12"/>
  <c r="E81" i="12"/>
  <c r="E80" i="12" s="1"/>
  <c r="F81" i="12"/>
  <c r="F80" i="12" s="1"/>
  <c r="G81" i="12"/>
  <c r="G80" i="12" s="1"/>
  <c r="H81" i="12"/>
  <c r="I81" i="12"/>
  <c r="I80" i="12" s="1"/>
  <c r="J81" i="12"/>
  <c r="J80" i="12" s="1"/>
  <c r="K81" i="12"/>
  <c r="K80" i="12" s="1"/>
  <c r="L81" i="12"/>
  <c r="M81" i="12"/>
  <c r="M80" i="12" s="1"/>
  <c r="N81" i="12"/>
  <c r="N80" i="12" s="1"/>
  <c r="O81" i="12"/>
  <c r="O80" i="12" s="1"/>
  <c r="P81" i="12"/>
  <c r="Q81" i="12"/>
  <c r="Q80" i="12" s="1"/>
  <c r="R81" i="12"/>
  <c r="R80" i="12" s="1"/>
  <c r="S81" i="12"/>
  <c r="S80" i="12" s="1"/>
  <c r="T81" i="12"/>
  <c r="U81" i="12"/>
  <c r="U80" i="12" s="1"/>
  <c r="V81" i="12"/>
  <c r="V80" i="12" s="1"/>
  <c r="W81" i="12"/>
  <c r="W80" i="12" s="1"/>
  <c r="X81" i="12"/>
  <c r="Y81" i="12"/>
  <c r="Y80" i="12" s="1"/>
  <c r="Z81" i="12"/>
  <c r="Z80" i="12" s="1"/>
  <c r="AA81" i="12"/>
  <c r="AA80" i="12" s="1"/>
  <c r="AB81" i="12"/>
  <c r="AC81" i="12"/>
  <c r="AC80" i="12" s="1"/>
  <c r="AD81" i="12"/>
  <c r="AD80" i="12" s="1"/>
  <c r="AE81" i="12"/>
  <c r="AE80" i="12" s="1"/>
  <c r="AF81" i="12"/>
  <c r="C82" i="12"/>
  <c r="D82" i="12"/>
  <c r="E82" i="12"/>
  <c r="F82" i="12"/>
  <c r="G82" i="12"/>
  <c r="H82" i="12"/>
  <c r="I82" i="12"/>
  <c r="J82" i="12"/>
  <c r="K82" i="12"/>
  <c r="L82" i="12"/>
  <c r="M82" i="12"/>
  <c r="N82" i="12"/>
  <c r="O82" i="12"/>
  <c r="P82" i="12"/>
  <c r="Q82" i="12"/>
  <c r="R82" i="12"/>
  <c r="S82" i="12"/>
  <c r="T82" i="12"/>
  <c r="U82" i="12"/>
  <c r="V82" i="12"/>
  <c r="W82" i="12"/>
  <c r="X82" i="12"/>
  <c r="Y82" i="12"/>
  <c r="Z82" i="12"/>
  <c r="AA82" i="12"/>
  <c r="AB82" i="12"/>
  <c r="AC82" i="12"/>
  <c r="AD82" i="12"/>
  <c r="AE82" i="12"/>
  <c r="AF82" i="12"/>
  <c r="B80" i="12"/>
  <c r="B78" i="12"/>
  <c r="B76" i="12"/>
  <c r="B74" i="12"/>
  <c r="B72" i="12"/>
  <c r="B73" i="12"/>
  <c r="B77" i="12"/>
  <c r="B79" i="12"/>
  <c r="B81" i="12"/>
  <c r="B82" i="12"/>
  <c r="B75" i="12"/>
  <c r="E3" i="12"/>
  <c r="F3" i="12"/>
  <c r="G3" i="12"/>
  <c r="H3" i="12"/>
  <c r="I3" i="12"/>
  <c r="J3" i="12"/>
  <c r="K3" i="12"/>
  <c r="L3" i="12"/>
  <c r="M3" i="12"/>
  <c r="N3" i="12"/>
  <c r="O3" i="12"/>
  <c r="P3" i="12"/>
  <c r="Q3" i="12"/>
  <c r="R3" i="12"/>
  <c r="S3" i="12"/>
  <c r="T3" i="12"/>
  <c r="U3" i="12"/>
  <c r="V3" i="12"/>
  <c r="W3" i="12"/>
  <c r="X3" i="12"/>
  <c r="Y3" i="12"/>
  <c r="Z3" i="12"/>
  <c r="AA3" i="12"/>
  <c r="AB3" i="12"/>
  <c r="AC3" i="12"/>
  <c r="AD3" i="12"/>
  <c r="AE3" i="12"/>
  <c r="AF3" i="12"/>
  <c r="E4" i="12"/>
  <c r="F4" i="12"/>
  <c r="G4" i="12"/>
  <c r="H4" i="12"/>
  <c r="I4" i="12"/>
  <c r="J4" i="12"/>
  <c r="K4" i="12"/>
  <c r="L4" i="12"/>
  <c r="M4" i="12"/>
  <c r="N4" i="12"/>
  <c r="O4" i="12"/>
  <c r="P4" i="12"/>
  <c r="Q4" i="12"/>
  <c r="R4" i="12"/>
  <c r="S4" i="12"/>
  <c r="T4" i="12"/>
  <c r="U4" i="12"/>
  <c r="V4" i="12"/>
  <c r="W4" i="12"/>
  <c r="X4" i="12"/>
  <c r="Y4" i="12"/>
  <c r="Z4" i="12"/>
  <c r="AA4" i="12"/>
  <c r="AB4" i="12"/>
  <c r="AC4" i="12"/>
  <c r="AD4" i="12"/>
  <c r="AE4" i="12"/>
  <c r="AF4" i="12"/>
  <c r="E5" i="12"/>
  <c r="F5" i="12"/>
  <c r="G5" i="12"/>
  <c r="H5" i="12"/>
  <c r="I5" i="12"/>
  <c r="J5" i="12"/>
  <c r="K5" i="12"/>
  <c r="L5" i="12"/>
  <c r="M5" i="12"/>
  <c r="N5" i="12"/>
  <c r="O5" i="12"/>
  <c r="P5" i="12"/>
  <c r="Q5" i="12"/>
  <c r="R5" i="12"/>
  <c r="S5" i="12"/>
  <c r="T5" i="12"/>
  <c r="U5" i="12"/>
  <c r="V5" i="12"/>
  <c r="W5" i="12"/>
  <c r="X5" i="12"/>
  <c r="Y5" i="12"/>
  <c r="Z5" i="12"/>
  <c r="AA5" i="12"/>
  <c r="AB5" i="12"/>
  <c r="AC5" i="12"/>
  <c r="AD5" i="12"/>
  <c r="AE5" i="12"/>
  <c r="AF5" i="12"/>
  <c r="E6" i="12"/>
  <c r="F6" i="12"/>
  <c r="G6" i="12"/>
  <c r="H6" i="12"/>
  <c r="I6" i="12"/>
  <c r="J6" i="12"/>
  <c r="K6" i="12"/>
  <c r="L6" i="12"/>
  <c r="M6" i="12"/>
  <c r="N6" i="12"/>
  <c r="O6" i="12"/>
  <c r="P6" i="12"/>
  <c r="Q6" i="12"/>
  <c r="R6" i="12"/>
  <c r="S6" i="12"/>
  <c r="T6" i="12"/>
  <c r="U6" i="12"/>
  <c r="V6" i="12"/>
  <c r="W6" i="12"/>
  <c r="X6" i="12"/>
  <c r="Y6" i="12"/>
  <c r="Z6" i="12"/>
  <c r="AA6" i="12"/>
  <c r="AB6" i="12"/>
  <c r="AC6" i="12"/>
  <c r="AD6" i="12"/>
  <c r="AE6" i="12"/>
  <c r="AF6" i="12"/>
  <c r="E7" i="12"/>
  <c r="F7" i="12"/>
  <c r="G7" i="12"/>
  <c r="H7" i="12"/>
  <c r="I7" i="12"/>
  <c r="J7" i="12"/>
  <c r="K7" i="12"/>
  <c r="L7" i="12"/>
  <c r="M7" i="12"/>
  <c r="N7" i="12"/>
  <c r="O7" i="12"/>
  <c r="P7" i="12"/>
  <c r="Q7" i="12"/>
  <c r="R7" i="12"/>
  <c r="S7" i="12"/>
  <c r="T7" i="12"/>
  <c r="U7" i="12"/>
  <c r="V7" i="12"/>
  <c r="W7" i="12"/>
  <c r="X7" i="12"/>
  <c r="Y7" i="12"/>
  <c r="Z7" i="12"/>
  <c r="AA7" i="12"/>
  <c r="AB7" i="12"/>
  <c r="AC7" i="12"/>
  <c r="AD7" i="12"/>
  <c r="AE7" i="12"/>
  <c r="AF7" i="12"/>
  <c r="E8" i="12"/>
  <c r="F8" i="12"/>
  <c r="G8" i="12"/>
  <c r="H8" i="12"/>
  <c r="I8" i="12"/>
  <c r="J8" i="12"/>
  <c r="K8" i="12"/>
  <c r="L8" i="12"/>
  <c r="M8" i="12"/>
  <c r="N8" i="12"/>
  <c r="O8" i="12"/>
  <c r="P8" i="12"/>
  <c r="Q8" i="12"/>
  <c r="R8" i="12"/>
  <c r="S8" i="12"/>
  <c r="T8" i="12"/>
  <c r="U8" i="12"/>
  <c r="V8" i="12"/>
  <c r="W8" i="12"/>
  <c r="X8" i="12"/>
  <c r="Y8" i="12"/>
  <c r="Z8" i="12"/>
  <c r="AA8" i="12"/>
  <c r="AB8" i="12"/>
  <c r="AC8" i="12"/>
  <c r="AD8" i="12"/>
  <c r="AE8" i="12"/>
  <c r="AF8" i="12"/>
  <c r="E9" i="12"/>
  <c r="F9" i="12"/>
  <c r="G9" i="12"/>
  <c r="H9" i="12"/>
  <c r="I9" i="12"/>
  <c r="J9" i="12"/>
  <c r="K9" i="12"/>
  <c r="L9" i="12"/>
  <c r="M9" i="12"/>
  <c r="N9" i="12"/>
  <c r="O9" i="12"/>
  <c r="P9" i="12"/>
  <c r="Q9" i="12"/>
  <c r="R9" i="12"/>
  <c r="S9" i="12"/>
  <c r="T9" i="12"/>
  <c r="U9" i="12"/>
  <c r="V9" i="12"/>
  <c r="W9" i="12"/>
  <c r="X9" i="12"/>
  <c r="Y9" i="12"/>
  <c r="Z9" i="12"/>
  <c r="AA9" i="12"/>
  <c r="AB9" i="12"/>
  <c r="AC9" i="12"/>
  <c r="AD9" i="12"/>
  <c r="AE9" i="12"/>
  <c r="AF9" i="12"/>
  <c r="E10" i="12"/>
  <c r="F10" i="12"/>
  <c r="G10" i="12"/>
  <c r="H10" i="12"/>
  <c r="I10" i="12"/>
  <c r="J10" i="12"/>
  <c r="K10" i="12"/>
  <c r="L10" i="12"/>
  <c r="M10" i="12"/>
  <c r="N10" i="12"/>
  <c r="O10" i="12"/>
  <c r="P10" i="12"/>
  <c r="Q10" i="12"/>
  <c r="R10" i="12"/>
  <c r="S10" i="12"/>
  <c r="T10" i="12"/>
  <c r="U10" i="12"/>
  <c r="V10" i="12"/>
  <c r="W10" i="12"/>
  <c r="X10" i="12"/>
  <c r="Y10" i="12"/>
  <c r="Z10" i="12"/>
  <c r="AA10" i="12"/>
  <c r="AB10" i="12"/>
  <c r="AC10" i="12"/>
  <c r="AD10" i="12"/>
  <c r="AE10" i="12"/>
  <c r="AF10" i="12"/>
  <c r="E11" i="12"/>
  <c r="F11" i="12"/>
  <c r="G11" i="12"/>
  <c r="H11" i="12"/>
  <c r="I11" i="12"/>
  <c r="J11" i="12"/>
  <c r="K11" i="12"/>
  <c r="L11" i="12"/>
  <c r="M11" i="12"/>
  <c r="N11" i="12"/>
  <c r="O11" i="12"/>
  <c r="P11" i="12"/>
  <c r="Q11" i="12"/>
  <c r="R11" i="12"/>
  <c r="S11" i="12"/>
  <c r="T11" i="12"/>
  <c r="U11" i="12"/>
  <c r="V11" i="12"/>
  <c r="W11" i="12"/>
  <c r="X11" i="12"/>
  <c r="Y11" i="12"/>
  <c r="Z11" i="12"/>
  <c r="AA11" i="12"/>
  <c r="AB11" i="12"/>
  <c r="AC11" i="12"/>
  <c r="AD11" i="12"/>
  <c r="AE11" i="12"/>
  <c r="AF11" i="12"/>
  <c r="E12" i="12"/>
  <c r="F12" i="12"/>
  <c r="G12" i="12"/>
  <c r="H12" i="12"/>
  <c r="I12" i="12"/>
  <c r="J12" i="12"/>
  <c r="K12" i="12"/>
  <c r="L12" i="12"/>
  <c r="M12" i="12"/>
  <c r="N12" i="12"/>
  <c r="O12" i="12"/>
  <c r="P12" i="12"/>
  <c r="Q12" i="12"/>
  <c r="R12" i="12"/>
  <c r="S12" i="12"/>
  <c r="T12" i="12"/>
  <c r="U12" i="12"/>
  <c r="V12" i="12"/>
  <c r="W12" i="12"/>
  <c r="X12" i="12"/>
  <c r="Y12" i="12"/>
  <c r="Z12" i="12"/>
  <c r="AA12" i="12"/>
  <c r="AB12" i="12"/>
  <c r="AC12" i="12"/>
  <c r="AD12" i="12"/>
  <c r="AE12" i="12"/>
  <c r="AF12" i="12"/>
  <c r="E13" i="12"/>
  <c r="F13" i="12"/>
  <c r="G13" i="12"/>
  <c r="H13" i="12"/>
  <c r="I13" i="12"/>
  <c r="J13" i="12"/>
  <c r="K13" i="12"/>
  <c r="L13" i="12"/>
  <c r="M13" i="12"/>
  <c r="N13" i="12"/>
  <c r="O13" i="12"/>
  <c r="P13" i="12"/>
  <c r="Q13" i="12"/>
  <c r="R13" i="12"/>
  <c r="S13" i="12"/>
  <c r="T13" i="12"/>
  <c r="U13" i="12"/>
  <c r="V13" i="12"/>
  <c r="W13" i="12"/>
  <c r="X13" i="12"/>
  <c r="Y13" i="12"/>
  <c r="Z13" i="12"/>
  <c r="AA13" i="12"/>
  <c r="AB13" i="12"/>
  <c r="AC13" i="12"/>
  <c r="AD13" i="12"/>
  <c r="AE13" i="12"/>
  <c r="AF13" i="12"/>
  <c r="E14" i="12"/>
  <c r="F14" i="12"/>
  <c r="G14" i="12"/>
  <c r="H14" i="12"/>
  <c r="I14" i="12"/>
  <c r="J14" i="12"/>
  <c r="K14" i="12"/>
  <c r="L14" i="12"/>
  <c r="M14" i="12"/>
  <c r="N14" i="12"/>
  <c r="O14" i="12"/>
  <c r="P14" i="12"/>
  <c r="Q14" i="12"/>
  <c r="R14" i="12"/>
  <c r="S14" i="12"/>
  <c r="T14" i="12"/>
  <c r="U14" i="12"/>
  <c r="V14" i="12"/>
  <c r="W14" i="12"/>
  <c r="X14" i="12"/>
  <c r="Y14" i="12"/>
  <c r="Z14" i="12"/>
  <c r="AA14" i="12"/>
  <c r="AB14" i="12"/>
  <c r="AC14" i="12"/>
  <c r="AD14" i="12"/>
  <c r="AE14" i="12"/>
  <c r="AF14" i="12"/>
  <c r="E15" i="12"/>
  <c r="F15" i="12"/>
  <c r="G15" i="12"/>
  <c r="H15" i="12"/>
  <c r="I15" i="12"/>
  <c r="J15" i="12"/>
  <c r="K15" i="12"/>
  <c r="L15" i="12"/>
  <c r="M15" i="12"/>
  <c r="N15" i="12"/>
  <c r="O15" i="12"/>
  <c r="P15" i="12"/>
  <c r="Q15" i="12"/>
  <c r="R15" i="12"/>
  <c r="S15" i="12"/>
  <c r="T15" i="12"/>
  <c r="U15" i="12"/>
  <c r="V15" i="12"/>
  <c r="W15" i="12"/>
  <c r="X15" i="12"/>
  <c r="Y15" i="12"/>
  <c r="Z15" i="12"/>
  <c r="AA15" i="12"/>
  <c r="AB15" i="12"/>
  <c r="AC15" i="12"/>
  <c r="AD15" i="12"/>
  <c r="AE15" i="12"/>
  <c r="AF15" i="12"/>
  <c r="E16" i="12"/>
  <c r="F16" i="12"/>
  <c r="G16" i="12"/>
  <c r="H16" i="12"/>
  <c r="I16" i="12"/>
  <c r="J16" i="12"/>
  <c r="K16" i="12"/>
  <c r="L16" i="12"/>
  <c r="M16" i="12"/>
  <c r="N16" i="12"/>
  <c r="O16" i="12"/>
  <c r="P16" i="12"/>
  <c r="Q16" i="12"/>
  <c r="R16" i="12"/>
  <c r="S16" i="12"/>
  <c r="T16" i="12"/>
  <c r="U16" i="12"/>
  <c r="V16" i="12"/>
  <c r="W16" i="12"/>
  <c r="X16" i="12"/>
  <c r="Y16" i="12"/>
  <c r="Z16" i="12"/>
  <c r="AA16" i="12"/>
  <c r="AB16" i="12"/>
  <c r="AC16" i="12"/>
  <c r="AD16" i="12"/>
  <c r="AE16" i="12"/>
  <c r="AF16" i="12"/>
  <c r="E17" i="12"/>
  <c r="F17" i="12"/>
  <c r="G17" i="12"/>
  <c r="H17" i="12"/>
  <c r="I17" i="12"/>
  <c r="J17" i="12"/>
  <c r="K17" i="12"/>
  <c r="L17" i="12"/>
  <c r="M17" i="12"/>
  <c r="N17" i="12"/>
  <c r="O17" i="12"/>
  <c r="P17" i="12"/>
  <c r="Q17" i="12"/>
  <c r="R17" i="12"/>
  <c r="S17" i="12"/>
  <c r="T17" i="12"/>
  <c r="U17" i="12"/>
  <c r="V17" i="12"/>
  <c r="W17" i="12"/>
  <c r="X17" i="12"/>
  <c r="Y17" i="12"/>
  <c r="Z17" i="12"/>
  <c r="AA17" i="12"/>
  <c r="AB17" i="12"/>
  <c r="AC17" i="12"/>
  <c r="AD17" i="12"/>
  <c r="AE17" i="12"/>
  <c r="AF17" i="12"/>
  <c r="E18" i="12"/>
  <c r="F18" i="12"/>
  <c r="G18" i="12"/>
  <c r="H18" i="12"/>
  <c r="I18" i="12"/>
  <c r="J18" i="12"/>
  <c r="K18" i="12"/>
  <c r="L18" i="12"/>
  <c r="M18" i="12"/>
  <c r="N18" i="12"/>
  <c r="O18" i="12"/>
  <c r="P18" i="12"/>
  <c r="Q18" i="12"/>
  <c r="R18" i="12"/>
  <c r="S18" i="12"/>
  <c r="T18" i="12"/>
  <c r="U18" i="12"/>
  <c r="V18" i="12"/>
  <c r="W18" i="12"/>
  <c r="X18" i="12"/>
  <c r="Y18" i="12"/>
  <c r="Z18" i="12"/>
  <c r="AA18" i="12"/>
  <c r="AB18" i="12"/>
  <c r="AC18" i="12"/>
  <c r="AD18" i="12"/>
  <c r="AE18" i="12"/>
  <c r="AF18" i="12"/>
  <c r="E19" i="12"/>
  <c r="F19" i="12"/>
  <c r="G19" i="12"/>
  <c r="H19" i="12"/>
  <c r="I19" i="12"/>
  <c r="J19" i="12"/>
  <c r="K19" i="12"/>
  <c r="L19" i="12"/>
  <c r="M19" i="12"/>
  <c r="N19" i="12"/>
  <c r="O19" i="12"/>
  <c r="P19" i="12"/>
  <c r="Q19" i="12"/>
  <c r="R19" i="12"/>
  <c r="S19" i="12"/>
  <c r="T19" i="12"/>
  <c r="U19" i="12"/>
  <c r="V19" i="12"/>
  <c r="W19" i="12"/>
  <c r="X19" i="12"/>
  <c r="Y19" i="12"/>
  <c r="Z19" i="12"/>
  <c r="AA19" i="12"/>
  <c r="AB19" i="12"/>
  <c r="AC19" i="12"/>
  <c r="AD19" i="12"/>
  <c r="AE19" i="12"/>
  <c r="AF19" i="12"/>
  <c r="E20" i="12"/>
  <c r="F20" i="12"/>
  <c r="G20" i="12"/>
  <c r="H20" i="12"/>
  <c r="I20" i="12"/>
  <c r="J20" i="12"/>
  <c r="K20" i="12"/>
  <c r="L20" i="12"/>
  <c r="M20" i="12"/>
  <c r="N20" i="12"/>
  <c r="O20" i="12"/>
  <c r="P20" i="12"/>
  <c r="Q20" i="12"/>
  <c r="R20" i="12"/>
  <c r="S20" i="12"/>
  <c r="T20" i="12"/>
  <c r="U20" i="12"/>
  <c r="V20" i="12"/>
  <c r="W20" i="12"/>
  <c r="X20" i="12"/>
  <c r="Y20" i="12"/>
  <c r="Z20" i="12"/>
  <c r="AA20" i="12"/>
  <c r="AB20" i="12"/>
  <c r="AC20" i="12"/>
  <c r="AD20" i="12"/>
  <c r="AE20" i="12"/>
  <c r="AF20" i="12"/>
  <c r="E21" i="12"/>
  <c r="F21" i="12"/>
  <c r="G21" i="12"/>
  <c r="H21" i="12"/>
  <c r="I21" i="12"/>
  <c r="J21" i="12"/>
  <c r="K21" i="12"/>
  <c r="L21" i="12"/>
  <c r="M21" i="12"/>
  <c r="N21" i="12"/>
  <c r="O21" i="12"/>
  <c r="P21" i="12"/>
  <c r="Q21" i="12"/>
  <c r="R21" i="12"/>
  <c r="S21" i="12"/>
  <c r="T21" i="12"/>
  <c r="U21" i="12"/>
  <c r="V21" i="12"/>
  <c r="W21" i="12"/>
  <c r="X21" i="12"/>
  <c r="Y21" i="12"/>
  <c r="Z21" i="12"/>
  <c r="AA21" i="12"/>
  <c r="AB21" i="12"/>
  <c r="AC21" i="12"/>
  <c r="AD21" i="12"/>
  <c r="AE21" i="12"/>
  <c r="AF21" i="12"/>
  <c r="E22" i="12"/>
  <c r="F22" i="12"/>
  <c r="G22" i="12"/>
  <c r="H22" i="12"/>
  <c r="I22" i="12"/>
  <c r="J22" i="12"/>
  <c r="K22" i="12"/>
  <c r="L22" i="12"/>
  <c r="M22" i="12"/>
  <c r="N22" i="12"/>
  <c r="O22" i="12"/>
  <c r="P22" i="12"/>
  <c r="Q22" i="12"/>
  <c r="R22" i="12"/>
  <c r="S22" i="12"/>
  <c r="T22" i="12"/>
  <c r="U22" i="12"/>
  <c r="V22" i="12"/>
  <c r="W22" i="12"/>
  <c r="X22" i="12"/>
  <c r="Y22" i="12"/>
  <c r="Z22" i="12"/>
  <c r="AA22" i="12"/>
  <c r="AB22" i="12"/>
  <c r="AC22" i="12"/>
  <c r="AD22" i="12"/>
  <c r="AE22" i="12"/>
  <c r="AF22" i="12"/>
  <c r="E23" i="12"/>
  <c r="F23" i="12"/>
  <c r="G23" i="12"/>
  <c r="H23" i="12"/>
  <c r="I23" i="12"/>
  <c r="J23" i="12"/>
  <c r="K23" i="12"/>
  <c r="L23" i="12"/>
  <c r="M23" i="12"/>
  <c r="N23" i="12"/>
  <c r="O23" i="12"/>
  <c r="P23" i="12"/>
  <c r="Q23" i="12"/>
  <c r="R23" i="12"/>
  <c r="S23" i="12"/>
  <c r="T23" i="12"/>
  <c r="U23" i="12"/>
  <c r="V23" i="12"/>
  <c r="W23" i="12"/>
  <c r="X23" i="12"/>
  <c r="Y23" i="12"/>
  <c r="Z23" i="12"/>
  <c r="AA23" i="12"/>
  <c r="AB23" i="12"/>
  <c r="AC23" i="12"/>
  <c r="AD23" i="12"/>
  <c r="AE23" i="12"/>
  <c r="AF23" i="12"/>
  <c r="E24" i="12"/>
  <c r="F24" i="12"/>
  <c r="G24" i="12"/>
  <c r="H24" i="12"/>
  <c r="I24" i="12"/>
  <c r="J24" i="12"/>
  <c r="K24" i="12"/>
  <c r="L24" i="12"/>
  <c r="M24" i="12"/>
  <c r="N24" i="12"/>
  <c r="O24" i="12"/>
  <c r="P24" i="12"/>
  <c r="Q24" i="12"/>
  <c r="R24" i="12"/>
  <c r="S24" i="12"/>
  <c r="T24" i="12"/>
  <c r="U24" i="12"/>
  <c r="V24" i="12"/>
  <c r="W24" i="12"/>
  <c r="X24" i="12"/>
  <c r="Y24" i="12"/>
  <c r="Z24" i="12"/>
  <c r="AA24" i="12"/>
  <c r="AB24" i="12"/>
  <c r="AC24" i="12"/>
  <c r="AD24" i="12"/>
  <c r="AE24" i="12"/>
  <c r="AF24" i="12"/>
  <c r="E25" i="12"/>
  <c r="F25" i="12"/>
  <c r="G25" i="12"/>
  <c r="H25" i="12"/>
  <c r="I25" i="12"/>
  <c r="J25" i="12"/>
  <c r="K25" i="12"/>
  <c r="L25" i="12"/>
  <c r="M25" i="12"/>
  <c r="N25" i="12"/>
  <c r="O25" i="12"/>
  <c r="P25" i="12"/>
  <c r="Q25" i="12"/>
  <c r="R25" i="12"/>
  <c r="S25" i="12"/>
  <c r="T25" i="12"/>
  <c r="U25" i="12"/>
  <c r="V25" i="12"/>
  <c r="W25" i="12"/>
  <c r="X25" i="12"/>
  <c r="Y25" i="12"/>
  <c r="Z25" i="12"/>
  <c r="AA25" i="12"/>
  <c r="AB25" i="12"/>
  <c r="AC25" i="12"/>
  <c r="AD25" i="12"/>
  <c r="AE25" i="12"/>
  <c r="AF25" i="12"/>
  <c r="E26" i="12"/>
  <c r="F26" i="12"/>
  <c r="G26" i="12"/>
  <c r="H26" i="12"/>
  <c r="I26" i="12"/>
  <c r="J26" i="12"/>
  <c r="K26" i="12"/>
  <c r="L26" i="12"/>
  <c r="M26" i="12"/>
  <c r="N26" i="12"/>
  <c r="O26" i="12"/>
  <c r="P26" i="12"/>
  <c r="Q26" i="12"/>
  <c r="R26" i="12"/>
  <c r="S26" i="12"/>
  <c r="T26" i="12"/>
  <c r="U26" i="12"/>
  <c r="V26" i="12"/>
  <c r="W26" i="12"/>
  <c r="X26" i="12"/>
  <c r="Y26" i="12"/>
  <c r="Z26" i="12"/>
  <c r="AA26" i="12"/>
  <c r="AB26" i="12"/>
  <c r="AC26" i="12"/>
  <c r="AD26" i="12"/>
  <c r="AE26" i="12"/>
  <c r="AF26" i="12"/>
  <c r="E27" i="12"/>
  <c r="F27" i="12"/>
  <c r="G27" i="12"/>
  <c r="H27" i="12"/>
  <c r="I27" i="12"/>
  <c r="J27" i="12"/>
  <c r="K27" i="12"/>
  <c r="L27" i="12"/>
  <c r="M27" i="12"/>
  <c r="N27" i="12"/>
  <c r="O27" i="12"/>
  <c r="P27" i="12"/>
  <c r="Q27" i="12"/>
  <c r="R27" i="12"/>
  <c r="S27" i="12"/>
  <c r="T27" i="12"/>
  <c r="U27" i="12"/>
  <c r="V27" i="12"/>
  <c r="W27" i="12"/>
  <c r="X27" i="12"/>
  <c r="Y27" i="12"/>
  <c r="Z27" i="12"/>
  <c r="AA27" i="12"/>
  <c r="AB27" i="12"/>
  <c r="AC27" i="12"/>
  <c r="AD27" i="12"/>
  <c r="AE27" i="12"/>
  <c r="AF27" i="12"/>
  <c r="E28" i="12"/>
  <c r="F28" i="12"/>
  <c r="G28" i="12"/>
  <c r="H28" i="12"/>
  <c r="I28" i="12"/>
  <c r="J28" i="12"/>
  <c r="K28" i="12"/>
  <c r="L28" i="12"/>
  <c r="M28" i="12"/>
  <c r="N28" i="12"/>
  <c r="O28" i="12"/>
  <c r="P28" i="12"/>
  <c r="Q28" i="12"/>
  <c r="R28" i="12"/>
  <c r="S28" i="12"/>
  <c r="T28" i="12"/>
  <c r="U28" i="12"/>
  <c r="V28" i="12"/>
  <c r="W28" i="12"/>
  <c r="X28" i="12"/>
  <c r="Y28" i="12"/>
  <c r="Z28" i="12"/>
  <c r="AA28" i="12"/>
  <c r="AB28" i="12"/>
  <c r="AC28" i="12"/>
  <c r="AD28" i="12"/>
  <c r="AE28" i="12"/>
  <c r="AF28" i="12"/>
  <c r="E29" i="12"/>
  <c r="F29" i="12"/>
  <c r="G29" i="12"/>
  <c r="H29" i="12"/>
  <c r="I29" i="12"/>
  <c r="J29" i="12"/>
  <c r="K29" i="12"/>
  <c r="L29" i="12"/>
  <c r="M29" i="12"/>
  <c r="N29" i="12"/>
  <c r="O29" i="12"/>
  <c r="P29" i="12"/>
  <c r="Q29" i="12"/>
  <c r="R29" i="12"/>
  <c r="S29" i="12"/>
  <c r="T29" i="12"/>
  <c r="U29" i="12"/>
  <c r="V29" i="12"/>
  <c r="W29" i="12"/>
  <c r="X29" i="12"/>
  <c r="Y29" i="12"/>
  <c r="Z29" i="12"/>
  <c r="AA29" i="12"/>
  <c r="AB29" i="12"/>
  <c r="AC29" i="12"/>
  <c r="AD29" i="12"/>
  <c r="AE29" i="12"/>
  <c r="AF29" i="12"/>
  <c r="D3" i="12"/>
  <c r="D4" i="12"/>
  <c r="D5" i="12"/>
  <c r="D6" i="12"/>
  <c r="D7" i="12"/>
  <c r="D8" i="12"/>
  <c r="D9" i="12"/>
  <c r="D10" i="12"/>
  <c r="D11" i="12"/>
  <c r="D12" i="12"/>
  <c r="D13" i="12"/>
  <c r="D14" i="12"/>
  <c r="D15" i="12"/>
  <c r="D16" i="12"/>
  <c r="D17" i="12"/>
  <c r="D18" i="12"/>
  <c r="D19" i="12"/>
  <c r="D20" i="12"/>
  <c r="D21" i="12"/>
  <c r="D22" i="12"/>
  <c r="D23" i="12"/>
  <c r="D24" i="12"/>
  <c r="D25" i="12"/>
  <c r="D26" i="12"/>
  <c r="D27" i="12"/>
  <c r="D28" i="12"/>
  <c r="D29"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A5" i="12"/>
  <c r="B5" i="12"/>
  <c r="A6" i="12"/>
  <c r="B6" i="12"/>
  <c r="A7" i="12"/>
  <c r="B7" i="12"/>
  <c r="A8" i="12"/>
  <c r="B8" i="12"/>
  <c r="A9" i="12"/>
  <c r="B9" i="12"/>
  <c r="A10" i="12"/>
  <c r="B10" i="12"/>
  <c r="A11" i="12"/>
  <c r="B11" i="12"/>
  <c r="A12" i="12"/>
  <c r="B12" i="12"/>
  <c r="A13" i="12"/>
  <c r="B13" i="12"/>
  <c r="A14" i="12"/>
  <c r="B14" i="12"/>
  <c r="A15" i="12"/>
  <c r="B15" i="12"/>
  <c r="A16" i="12"/>
  <c r="B16" i="12"/>
  <c r="A17" i="12"/>
  <c r="B17" i="12"/>
  <c r="A18" i="12"/>
  <c r="B18" i="12"/>
  <c r="A19" i="12"/>
  <c r="B19" i="12"/>
  <c r="A20" i="12"/>
  <c r="B20" i="12"/>
  <c r="A21" i="12"/>
  <c r="B21" i="12"/>
  <c r="A22" i="12"/>
  <c r="B22" i="12"/>
  <c r="A23" i="12"/>
  <c r="B23" i="12"/>
  <c r="A24" i="12"/>
  <c r="B24" i="12"/>
  <c r="A25" i="12"/>
  <c r="B25" i="12"/>
  <c r="A26" i="12"/>
  <c r="B26" i="12"/>
  <c r="A27" i="12"/>
  <c r="B27" i="12"/>
  <c r="A28" i="12"/>
  <c r="B28" i="12"/>
  <c r="A29" i="12"/>
  <c r="B29" i="12"/>
  <c r="A3" i="12"/>
  <c r="A4" i="12"/>
  <c r="B3" i="12"/>
  <c r="F73" i="16"/>
  <c r="F72" i="16" s="1"/>
  <c r="N73" i="16"/>
  <c r="N72" i="16" s="1"/>
  <c r="R73" i="16"/>
  <c r="R72" i="16" s="1"/>
  <c r="AD73" i="16"/>
  <c r="AD72" i="16" s="1"/>
  <c r="F75" i="16"/>
  <c r="F74" i="16" s="1"/>
  <c r="N75" i="16"/>
  <c r="N74" i="16" s="1"/>
  <c r="AD75" i="16"/>
  <c r="AD74" i="16" s="1"/>
  <c r="E77" i="16"/>
  <c r="E76" i="16" s="1"/>
  <c r="Q77" i="16"/>
  <c r="Q76" i="16" s="1"/>
  <c r="R77" i="16"/>
  <c r="R76" i="16" s="1"/>
  <c r="Y77" i="16"/>
  <c r="Y76" i="16" s="1"/>
  <c r="AC77" i="16"/>
  <c r="AC76" i="16" s="1"/>
  <c r="AC78" i="16"/>
  <c r="E79" i="16"/>
  <c r="E78" i="16" s="1"/>
  <c r="F79" i="16"/>
  <c r="F78" i="16" s="1"/>
  <c r="N79" i="16"/>
  <c r="N78" i="16" s="1"/>
  <c r="Q79" i="16"/>
  <c r="Q78" i="16" s="1"/>
  <c r="R79" i="16"/>
  <c r="R78" i="16" s="1"/>
  <c r="Y79" i="16"/>
  <c r="Y78" i="16" s="1"/>
  <c r="AC79" i="16"/>
  <c r="AD79" i="16"/>
  <c r="AD78" i="16" s="1"/>
  <c r="P80" i="16"/>
  <c r="AF80" i="16"/>
  <c r="B39" i="16"/>
  <c r="B38" i="16" s="1"/>
  <c r="A35" i="16"/>
  <c r="D82" i="16"/>
  <c r="H82" i="16"/>
  <c r="I82" i="16"/>
  <c r="L82" i="16"/>
  <c r="P82" i="16"/>
  <c r="Q82" i="16"/>
  <c r="T82" i="16"/>
  <c r="X82" i="16"/>
  <c r="Y82" i="16"/>
  <c r="AB82" i="16"/>
  <c r="AF82" i="16"/>
  <c r="B75" i="16"/>
  <c r="B74" i="16" s="1"/>
  <c r="B81" i="16"/>
  <c r="B80" i="16" s="1"/>
  <c r="C81" i="16"/>
  <c r="C80" i="16" s="1"/>
  <c r="F81" i="16"/>
  <c r="F80" i="16" s="1"/>
  <c r="G81" i="16"/>
  <c r="G80" i="16" s="1"/>
  <c r="N81" i="16"/>
  <c r="N80" i="16" s="1"/>
  <c r="R81" i="16"/>
  <c r="R80" i="16" s="1"/>
  <c r="W81" i="16"/>
  <c r="W80" i="16" s="1"/>
  <c r="AA81" i="16"/>
  <c r="AA80" i="16" s="1"/>
  <c r="AD81" i="16"/>
  <c r="AD80" i="16" s="1"/>
  <c r="B3" i="16"/>
  <c r="C3" i="16"/>
  <c r="D3" i="16"/>
  <c r="E3" i="16"/>
  <c r="F3" i="16"/>
  <c r="G3" i="16"/>
  <c r="H3" i="16"/>
  <c r="I3" i="16"/>
  <c r="J3" i="16"/>
  <c r="K3" i="16"/>
  <c r="L3" i="16"/>
  <c r="M3" i="16"/>
  <c r="N3" i="16"/>
  <c r="O3" i="16"/>
  <c r="P3" i="16"/>
  <c r="Q3" i="16"/>
  <c r="R3" i="16"/>
  <c r="S3" i="16"/>
  <c r="T3" i="16"/>
  <c r="U3" i="16"/>
  <c r="V3" i="16"/>
  <c r="W3" i="16"/>
  <c r="X3" i="16"/>
  <c r="Y3" i="16"/>
  <c r="Z3" i="16"/>
  <c r="AA3" i="16"/>
  <c r="AB3" i="16"/>
  <c r="AC3" i="16"/>
  <c r="AD3" i="16"/>
  <c r="AE3" i="16"/>
  <c r="AF3" i="16"/>
  <c r="B4" i="16"/>
  <c r="B33" i="16" s="1"/>
  <c r="C4" i="16"/>
  <c r="D4" i="16"/>
  <c r="E4" i="16"/>
  <c r="F4" i="16"/>
  <c r="G4" i="16"/>
  <c r="L4" i="16"/>
  <c r="N4" i="16"/>
  <c r="P4" i="16"/>
  <c r="Q4" i="16"/>
  <c r="R4" i="16"/>
  <c r="T4" i="16"/>
  <c r="W4" i="16"/>
  <c r="Y4" i="16"/>
  <c r="AA4" i="16"/>
  <c r="AC4" i="16"/>
  <c r="AD4" i="16"/>
  <c r="AF4" i="16"/>
  <c r="B5" i="16"/>
  <c r="B35" i="16" s="1"/>
  <c r="B34" i="16" s="1"/>
  <c r="C5" i="16"/>
  <c r="D5" i="16"/>
  <c r="E5" i="16"/>
  <c r="F5" i="16"/>
  <c r="G5" i="16"/>
  <c r="L5" i="16"/>
  <c r="N5" i="16"/>
  <c r="P5" i="16"/>
  <c r="Q5" i="16"/>
  <c r="R5" i="16"/>
  <c r="T5" i="16"/>
  <c r="W5" i="16"/>
  <c r="Y5" i="16"/>
  <c r="AA5" i="16"/>
  <c r="AC5" i="16"/>
  <c r="AD5" i="16"/>
  <c r="AF5" i="16"/>
  <c r="B6" i="16"/>
  <c r="B37" i="16" s="1"/>
  <c r="B36" i="16" s="1"/>
  <c r="C6" i="16"/>
  <c r="D6" i="16"/>
  <c r="E6" i="16"/>
  <c r="F6" i="16"/>
  <c r="G6" i="16"/>
  <c r="L6" i="16"/>
  <c r="N6" i="16"/>
  <c r="P6" i="16"/>
  <c r="Q6" i="16"/>
  <c r="R6" i="16"/>
  <c r="T6" i="16"/>
  <c r="W6" i="16"/>
  <c r="Y6" i="16"/>
  <c r="AA6" i="16"/>
  <c r="AC6" i="16"/>
  <c r="AD6" i="16"/>
  <c r="AF6" i="16"/>
  <c r="B7" i="16"/>
  <c r="C7" i="16"/>
  <c r="D7" i="16"/>
  <c r="E7" i="16"/>
  <c r="F7" i="16"/>
  <c r="G7" i="16"/>
  <c r="L7" i="16"/>
  <c r="N7" i="16"/>
  <c r="P7" i="16"/>
  <c r="Q7" i="16"/>
  <c r="R7" i="16"/>
  <c r="T7" i="16"/>
  <c r="W7" i="16"/>
  <c r="Y7" i="16"/>
  <c r="AA7" i="16"/>
  <c r="AC7" i="16"/>
  <c r="AD7" i="16"/>
  <c r="AF7" i="16"/>
  <c r="B8" i="16"/>
  <c r="B41" i="16" s="1"/>
  <c r="B40" i="16" s="1"/>
  <c r="C8" i="16"/>
  <c r="D8" i="16"/>
  <c r="E8" i="16"/>
  <c r="F8" i="16"/>
  <c r="G8" i="16"/>
  <c r="L8" i="16"/>
  <c r="N8" i="16"/>
  <c r="P8" i="16"/>
  <c r="Q8" i="16"/>
  <c r="R8" i="16"/>
  <c r="T8" i="16"/>
  <c r="W8" i="16"/>
  <c r="Y8" i="16"/>
  <c r="AA8" i="16"/>
  <c r="AC8" i="16"/>
  <c r="AD8" i="16"/>
  <c r="AF8" i="16"/>
  <c r="B9" i="16"/>
  <c r="C9" i="16"/>
  <c r="D9" i="16"/>
  <c r="E9" i="16"/>
  <c r="F9" i="16"/>
  <c r="G9" i="16"/>
  <c r="L9" i="16"/>
  <c r="N9" i="16"/>
  <c r="P9" i="16"/>
  <c r="Q9" i="16"/>
  <c r="R9" i="16"/>
  <c r="T9" i="16"/>
  <c r="W9" i="16"/>
  <c r="Y9" i="16"/>
  <c r="AA9" i="16"/>
  <c r="AC9" i="16"/>
  <c r="AD9" i="16"/>
  <c r="AF9" i="16"/>
  <c r="B10" i="16"/>
  <c r="C10" i="16"/>
  <c r="D10" i="16"/>
  <c r="E10" i="16"/>
  <c r="F10" i="16"/>
  <c r="G10" i="16"/>
  <c r="L10" i="16"/>
  <c r="N10" i="16"/>
  <c r="P10" i="16"/>
  <c r="Q10" i="16"/>
  <c r="R10" i="16"/>
  <c r="T10" i="16"/>
  <c r="W10" i="16"/>
  <c r="Y10" i="16"/>
  <c r="AA10" i="16"/>
  <c r="AC10" i="16"/>
  <c r="AD10" i="16"/>
  <c r="AF10" i="16"/>
  <c r="B11" i="16"/>
  <c r="C11" i="16"/>
  <c r="D11" i="16"/>
  <c r="E11" i="16"/>
  <c r="F11" i="16"/>
  <c r="G11" i="16"/>
  <c r="L11" i="16"/>
  <c r="N11" i="16"/>
  <c r="P11" i="16"/>
  <c r="Q11" i="16"/>
  <c r="R11" i="16"/>
  <c r="T11" i="16"/>
  <c r="W11" i="16"/>
  <c r="Y11" i="16"/>
  <c r="AA11" i="16"/>
  <c r="AC11" i="16"/>
  <c r="AD11" i="16"/>
  <c r="AF11" i="16"/>
  <c r="B12" i="16"/>
  <c r="C12" i="16"/>
  <c r="D12" i="16"/>
  <c r="E12" i="16"/>
  <c r="F12" i="16"/>
  <c r="G12" i="16"/>
  <c r="L12" i="16"/>
  <c r="N12" i="16"/>
  <c r="P12" i="16"/>
  <c r="Q12" i="16"/>
  <c r="R12" i="16"/>
  <c r="T12" i="16"/>
  <c r="W12" i="16"/>
  <c r="Y12" i="16"/>
  <c r="AA12" i="16"/>
  <c r="AC12" i="16"/>
  <c r="AD12" i="16"/>
  <c r="AF12" i="16"/>
  <c r="B13" i="16"/>
  <c r="C13" i="16"/>
  <c r="D13" i="16"/>
  <c r="E13" i="16"/>
  <c r="F13" i="16"/>
  <c r="G13" i="16"/>
  <c r="L13" i="16"/>
  <c r="N13" i="16"/>
  <c r="P13" i="16"/>
  <c r="Q13" i="16"/>
  <c r="R13" i="16"/>
  <c r="T13" i="16"/>
  <c r="W13" i="16"/>
  <c r="Y13" i="16"/>
  <c r="AA13" i="16"/>
  <c r="AC13" i="16"/>
  <c r="AD13" i="16"/>
  <c r="AF13" i="16"/>
  <c r="B14" i="16"/>
  <c r="C14" i="16"/>
  <c r="D14" i="16"/>
  <c r="E14" i="16"/>
  <c r="F14" i="16"/>
  <c r="G14" i="16"/>
  <c r="L14" i="16"/>
  <c r="N14" i="16"/>
  <c r="P14" i="16"/>
  <c r="Q14" i="16"/>
  <c r="R14" i="16"/>
  <c r="T14" i="16"/>
  <c r="W14" i="16"/>
  <c r="Y14" i="16"/>
  <c r="AA14" i="16"/>
  <c r="AC14" i="16"/>
  <c r="AD14" i="16"/>
  <c r="AF14" i="16"/>
  <c r="B15" i="16"/>
  <c r="C15" i="16"/>
  <c r="D15" i="16"/>
  <c r="E15" i="16"/>
  <c r="F15" i="16"/>
  <c r="G15" i="16"/>
  <c r="L15" i="16"/>
  <c r="N15" i="16"/>
  <c r="P15" i="16"/>
  <c r="Q15" i="16"/>
  <c r="R15" i="16"/>
  <c r="T15" i="16"/>
  <c r="W15" i="16"/>
  <c r="Y15" i="16"/>
  <c r="AA15" i="16"/>
  <c r="AC15" i="16"/>
  <c r="AD15" i="16"/>
  <c r="AF15" i="16"/>
  <c r="B16" i="16"/>
  <c r="C16" i="16"/>
  <c r="D16" i="16"/>
  <c r="E16" i="16"/>
  <c r="F16" i="16"/>
  <c r="G16" i="16"/>
  <c r="L16" i="16"/>
  <c r="N16" i="16"/>
  <c r="P16" i="16"/>
  <c r="Q16" i="16"/>
  <c r="R16" i="16"/>
  <c r="T16" i="16"/>
  <c r="W16" i="16"/>
  <c r="Y16" i="16"/>
  <c r="AA16" i="16"/>
  <c r="AC16" i="16"/>
  <c r="AD16" i="16"/>
  <c r="AF16" i="16"/>
  <c r="B17" i="16"/>
  <c r="C17" i="16"/>
  <c r="D17" i="16"/>
  <c r="E17" i="16"/>
  <c r="F17" i="16"/>
  <c r="G17" i="16"/>
  <c r="L17" i="16"/>
  <c r="N17" i="16"/>
  <c r="P17" i="16"/>
  <c r="Q17" i="16"/>
  <c r="R17" i="16"/>
  <c r="T17" i="16"/>
  <c r="W17" i="16"/>
  <c r="Y17" i="16"/>
  <c r="AA17" i="16"/>
  <c r="AC17" i="16"/>
  <c r="AD17" i="16"/>
  <c r="AF17" i="16"/>
  <c r="B18" i="16"/>
  <c r="C18" i="16"/>
  <c r="D18" i="16"/>
  <c r="E18" i="16"/>
  <c r="F18" i="16"/>
  <c r="G18" i="16"/>
  <c r="L18" i="16"/>
  <c r="N18" i="16"/>
  <c r="P18" i="16"/>
  <c r="Q18" i="16"/>
  <c r="R18" i="16"/>
  <c r="T18" i="16"/>
  <c r="W18" i="16"/>
  <c r="Y18" i="16"/>
  <c r="AA18" i="16"/>
  <c r="AC18" i="16"/>
  <c r="AD18" i="16"/>
  <c r="AF18" i="16"/>
  <c r="B19" i="16"/>
  <c r="C19" i="16"/>
  <c r="D19" i="16"/>
  <c r="E19" i="16"/>
  <c r="F19" i="16"/>
  <c r="G19" i="16"/>
  <c r="L19" i="16"/>
  <c r="N19" i="16"/>
  <c r="P19" i="16"/>
  <c r="Q19" i="16"/>
  <c r="R19" i="16"/>
  <c r="T19" i="16"/>
  <c r="W19" i="16"/>
  <c r="Y19" i="16"/>
  <c r="AA19" i="16"/>
  <c r="AC19" i="16"/>
  <c r="AD19" i="16"/>
  <c r="AF19" i="16"/>
  <c r="B20" i="16"/>
  <c r="C20" i="16"/>
  <c r="D20" i="16"/>
  <c r="E20" i="16"/>
  <c r="F20" i="16"/>
  <c r="G20" i="16"/>
  <c r="L20" i="16"/>
  <c r="N20" i="16"/>
  <c r="P20" i="16"/>
  <c r="Q20" i="16"/>
  <c r="R20" i="16"/>
  <c r="T20" i="16"/>
  <c r="W20" i="16"/>
  <c r="Y20" i="16"/>
  <c r="AA20" i="16"/>
  <c r="AC20" i="16"/>
  <c r="AD20" i="16"/>
  <c r="AF20" i="16"/>
  <c r="B21" i="16"/>
  <c r="C21" i="16"/>
  <c r="D21" i="16"/>
  <c r="E21" i="16"/>
  <c r="F21" i="16"/>
  <c r="G21" i="16"/>
  <c r="L21" i="16"/>
  <c r="N21" i="16"/>
  <c r="P21" i="16"/>
  <c r="Q21" i="16"/>
  <c r="R21" i="16"/>
  <c r="T21" i="16"/>
  <c r="W21" i="16"/>
  <c r="Y21" i="16"/>
  <c r="AA21" i="16"/>
  <c r="AC21" i="16"/>
  <c r="AD21" i="16"/>
  <c r="AF21" i="16"/>
  <c r="B22" i="16"/>
  <c r="C22" i="16"/>
  <c r="D22" i="16"/>
  <c r="E22" i="16"/>
  <c r="F22" i="16"/>
  <c r="G22" i="16"/>
  <c r="L22" i="16"/>
  <c r="N22" i="16"/>
  <c r="P22" i="16"/>
  <c r="Q22" i="16"/>
  <c r="R22" i="16"/>
  <c r="T22" i="16"/>
  <c r="W22" i="16"/>
  <c r="Y22" i="16"/>
  <c r="AA22" i="16"/>
  <c r="AC22" i="16"/>
  <c r="AD22" i="16"/>
  <c r="AF22" i="16"/>
  <c r="B23" i="16"/>
  <c r="C23" i="16"/>
  <c r="D23" i="16"/>
  <c r="E23" i="16"/>
  <c r="F23" i="16"/>
  <c r="G23" i="16"/>
  <c r="L23" i="16"/>
  <c r="N23" i="16"/>
  <c r="P23" i="16"/>
  <c r="Q23" i="16"/>
  <c r="R23" i="16"/>
  <c r="T23" i="16"/>
  <c r="W23" i="16"/>
  <c r="Y23" i="16"/>
  <c r="AA23" i="16"/>
  <c r="AC23" i="16"/>
  <c r="AD23" i="16"/>
  <c r="AF23" i="16"/>
  <c r="B24" i="16"/>
  <c r="C24" i="16"/>
  <c r="C73" i="16" s="1"/>
  <c r="C72" i="16" s="1"/>
  <c r="D24" i="16"/>
  <c r="D73" i="16" s="1"/>
  <c r="D72" i="16" s="1"/>
  <c r="E24" i="16"/>
  <c r="E73" i="16" s="1"/>
  <c r="E72" i="16" s="1"/>
  <c r="F24" i="16"/>
  <c r="G24" i="16"/>
  <c r="G73" i="16" s="1"/>
  <c r="G72" i="16" s="1"/>
  <c r="L24" i="16"/>
  <c r="L73" i="16" s="1"/>
  <c r="L72" i="16" s="1"/>
  <c r="N24" i="16"/>
  <c r="P24" i="16"/>
  <c r="P73" i="16" s="1"/>
  <c r="P72" i="16" s="1"/>
  <c r="Q24" i="16"/>
  <c r="Q73" i="16" s="1"/>
  <c r="Q72" i="16" s="1"/>
  <c r="R24" i="16"/>
  <c r="T24" i="16"/>
  <c r="T73" i="16" s="1"/>
  <c r="T72" i="16" s="1"/>
  <c r="W24" i="16"/>
  <c r="W73" i="16" s="1"/>
  <c r="W72" i="16" s="1"/>
  <c r="Y24" i="16"/>
  <c r="Y73" i="16" s="1"/>
  <c r="Y72" i="16" s="1"/>
  <c r="AA24" i="16"/>
  <c r="AA73" i="16" s="1"/>
  <c r="AA72" i="16" s="1"/>
  <c r="AC24" i="16"/>
  <c r="AC73" i="16" s="1"/>
  <c r="AC72" i="16" s="1"/>
  <c r="AD24" i="16"/>
  <c r="AF24" i="16"/>
  <c r="AF73" i="16" s="1"/>
  <c r="AF72" i="16" s="1"/>
  <c r="B25" i="16"/>
  <c r="C25" i="16"/>
  <c r="C75" i="16" s="1"/>
  <c r="C74" i="16" s="1"/>
  <c r="D25" i="16"/>
  <c r="D75" i="16" s="1"/>
  <c r="D74" i="16" s="1"/>
  <c r="E25" i="16"/>
  <c r="E75" i="16" s="1"/>
  <c r="E74" i="16" s="1"/>
  <c r="F25" i="16"/>
  <c r="G25" i="16"/>
  <c r="G75" i="16" s="1"/>
  <c r="G74" i="16" s="1"/>
  <c r="L25" i="16"/>
  <c r="L75" i="16" s="1"/>
  <c r="L74" i="16" s="1"/>
  <c r="N25" i="16"/>
  <c r="P25" i="16"/>
  <c r="P75" i="16" s="1"/>
  <c r="P74" i="16" s="1"/>
  <c r="Q25" i="16"/>
  <c r="Q75" i="16" s="1"/>
  <c r="Q74" i="16" s="1"/>
  <c r="R25" i="16"/>
  <c r="R75" i="16" s="1"/>
  <c r="R74" i="16" s="1"/>
  <c r="T25" i="16"/>
  <c r="T75" i="16" s="1"/>
  <c r="T74" i="16" s="1"/>
  <c r="W25" i="16"/>
  <c r="W75" i="16" s="1"/>
  <c r="W74" i="16" s="1"/>
  <c r="Y25" i="16"/>
  <c r="Y75" i="16" s="1"/>
  <c r="Y74" i="16" s="1"/>
  <c r="AA25" i="16"/>
  <c r="AA75" i="16" s="1"/>
  <c r="AA74" i="16" s="1"/>
  <c r="AC25" i="16"/>
  <c r="AC75" i="16" s="1"/>
  <c r="AC74" i="16" s="1"/>
  <c r="AD25" i="16"/>
  <c r="AF25" i="16"/>
  <c r="AF75" i="16" s="1"/>
  <c r="AF74" i="16" s="1"/>
  <c r="B26" i="16"/>
  <c r="B77" i="16" s="1"/>
  <c r="B76" i="16" s="1"/>
  <c r="C26" i="16"/>
  <c r="C77" i="16" s="1"/>
  <c r="C76" i="16" s="1"/>
  <c r="D26" i="16"/>
  <c r="D77" i="16" s="1"/>
  <c r="D76" i="16" s="1"/>
  <c r="E26" i="16"/>
  <c r="F26" i="16"/>
  <c r="F77" i="16" s="1"/>
  <c r="F76" i="16" s="1"/>
  <c r="G26" i="16"/>
  <c r="G77" i="16" s="1"/>
  <c r="G76" i="16" s="1"/>
  <c r="L26" i="16"/>
  <c r="L77" i="16" s="1"/>
  <c r="L76" i="16" s="1"/>
  <c r="N26" i="16"/>
  <c r="N77" i="16" s="1"/>
  <c r="N76" i="16" s="1"/>
  <c r="P26" i="16"/>
  <c r="P77" i="16" s="1"/>
  <c r="P76" i="16" s="1"/>
  <c r="Q26" i="16"/>
  <c r="R26" i="16"/>
  <c r="T26" i="16"/>
  <c r="T77" i="16" s="1"/>
  <c r="T76" i="16" s="1"/>
  <c r="W26" i="16"/>
  <c r="W77" i="16" s="1"/>
  <c r="W76" i="16" s="1"/>
  <c r="Y26" i="16"/>
  <c r="AA26" i="16"/>
  <c r="AA77" i="16" s="1"/>
  <c r="AA76" i="16" s="1"/>
  <c r="AC26" i="16"/>
  <c r="AD26" i="16"/>
  <c r="AD77" i="16" s="1"/>
  <c r="AD76" i="16" s="1"/>
  <c r="AF26" i="16"/>
  <c r="AF77" i="16" s="1"/>
  <c r="AF76" i="16" s="1"/>
  <c r="B27" i="16"/>
  <c r="B79" i="16" s="1"/>
  <c r="B78" i="16" s="1"/>
  <c r="C27" i="16"/>
  <c r="C79" i="16" s="1"/>
  <c r="C78" i="16" s="1"/>
  <c r="D27" i="16"/>
  <c r="D79" i="16" s="1"/>
  <c r="D78" i="16" s="1"/>
  <c r="E27" i="16"/>
  <c r="F27" i="16"/>
  <c r="G27" i="16"/>
  <c r="G79" i="16" s="1"/>
  <c r="G78" i="16" s="1"/>
  <c r="L27" i="16"/>
  <c r="L79" i="16" s="1"/>
  <c r="L78" i="16" s="1"/>
  <c r="N27" i="16"/>
  <c r="P27" i="16"/>
  <c r="P79" i="16" s="1"/>
  <c r="P78" i="16" s="1"/>
  <c r="Q27" i="16"/>
  <c r="R27" i="16"/>
  <c r="T27" i="16"/>
  <c r="T79" i="16" s="1"/>
  <c r="T78" i="16" s="1"/>
  <c r="W27" i="16"/>
  <c r="W79" i="16" s="1"/>
  <c r="W78" i="16" s="1"/>
  <c r="Y27" i="16"/>
  <c r="AA27" i="16"/>
  <c r="AA79" i="16" s="1"/>
  <c r="AA78" i="16" s="1"/>
  <c r="AC27" i="16"/>
  <c r="AD27" i="16"/>
  <c r="AF27" i="16"/>
  <c r="AF79" i="16" s="1"/>
  <c r="AF78" i="16" s="1"/>
  <c r="B28" i="16"/>
  <c r="C28" i="16"/>
  <c r="D28" i="16"/>
  <c r="D81" i="16" s="1"/>
  <c r="D80" i="16" s="1"/>
  <c r="E28" i="16"/>
  <c r="E81" i="16" s="1"/>
  <c r="E80" i="16" s="1"/>
  <c r="F28" i="16"/>
  <c r="G28" i="16"/>
  <c r="L28" i="16"/>
  <c r="L81" i="16" s="1"/>
  <c r="L80" i="16" s="1"/>
  <c r="N28" i="16"/>
  <c r="P28" i="16"/>
  <c r="P81" i="16" s="1"/>
  <c r="Q28" i="16"/>
  <c r="Q81" i="16" s="1"/>
  <c r="Q80" i="16" s="1"/>
  <c r="R28" i="16"/>
  <c r="T28" i="16"/>
  <c r="T81" i="16" s="1"/>
  <c r="T80" i="16" s="1"/>
  <c r="W28" i="16"/>
  <c r="Y28" i="16"/>
  <c r="Y81" i="16" s="1"/>
  <c r="Y80" i="16" s="1"/>
  <c r="AA28" i="16"/>
  <c r="AC28" i="16"/>
  <c r="AC81" i="16" s="1"/>
  <c r="AC80" i="16" s="1"/>
  <c r="AD28" i="16"/>
  <c r="AF28" i="16"/>
  <c r="AF81" i="16" s="1"/>
  <c r="B29" i="16"/>
  <c r="B82" i="16" s="1"/>
  <c r="C29" i="16"/>
  <c r="C82" i="16" s="1"/>
  <c r="D29" i="16"/>
  <c r="E29" i="16"/>
  <c r="E82" i="16" s="1"/>
  <c r="F29" i="16"/>
  <c r="F82" i="16" s="1"/>
  <c r="G29" i="16"/>
  <c r="G82" i="16" s="1"/>
  <c r="H29" i="16"/>
  <c r="I29" i="16"/>
  <c r="J29" i="16"/>
  <c r="J82" i="16" s="1"/>
  <c r="K29" i="16"/>
  <c r="K82" i="16" s="1"/>
  <c r="L29" i="16"/>
  <c r="M29" i="16"/>
  <c r="M82" i="16" s="1"/>
  <c r="N29" i="16"/>
  <c r="N82" i="16" s="1"/>
  <c r="O29" i="16"/>
  <c r="O82" i="16" s="1"/>
  <c r="P29" i="16"/>
  <c r="Q29" i="16"/>
  <c r="R29" i="16"/>
  <c r="R82" i="16" s="1"/>
  <c r="S29" i="16"/>
  <c r="S82" i="16" s="1"/>
  <c r="T29" i="16"/>
  <c r="U29" i="16"/>
  <c r="U82" i="16" s="1"/>
  <c r="V29" i="16"/>
  <c r="V82" i="16" s="1"/>
  <c r="W29" i="16"/>
  <c r="W82" i="16" s="1"/>
  <c r="X29" i="16"/>
  <c r="Y29" i="16"/>
  <c r="Z29" i="16"/>
  <c r="Z82" i="16" s="1"/>
  <c r="AA29" i="16"/>
  <c r="AA82" i="16" s="1"/>
  <c r="AB29" i="16"/>
  <c r="AC29" i="16"/>
  <c r="AC82" i="16" s="1"/>
  <c r="AD29" i="16"/>
  <c r="AD82" i="16" s="1"/>
  <c r="AE29" i="16"/>
  <c r="AE82" i="16" s="1"/>
  <c r="AF29" i="16"/>
  <c r="A4" i="16"/>
  <c r="A5" i="16"/>
  <c r="A6" i="16"/>
  <c r="A37" i="16" s="1"/>
  <c r="A7" i="16"/>
  <c r="A8" i="16"/>
  <c r="A9" i="16"/>
  <c r="A10" i="16"/>
  <c r="A11" i="16"/>
  <c r="A12" i="16"/>
  <c r="A13" i="16"/>
  <c r="A14" i="16"/>
  <c r="A15" i="16"/>
  <c r="A16" i="16"/>
  <c r="A17" i="16"/>
  <c r="A18" i="16"/>
  <c r="A19" i="16"/>
  <c r="A20" i="16"/>
  <c r="A21" i="16"/>
  <c r="A22" i="16"/>
  <c r="A23" i="16"/>
  <c r="A24" i="16"/>
  <c r="A25" i="16"/>
  <c r="A26" i="16"/>
  <c r="A27" i="16"/>
  <c r="A28" i="16"/>
  <c r="A29" i="16"/>
  <c r="A3" i="16"/>
  <c r="AB5" i="5"/>
  <c r="AC4" i="5"/>
  <c r="AD4" i="5"/>
  <c r="AE4" i="5"/>
  <c r="AF4" i="5"/>
  <c r="AG4" i="5"/>
  <c r="AH4" i="5"/>
  <c r="AI4" i="5"/>
  <c r="AJ4" i="5"/>
  <c r="AK4" i="5"/>
  <c r="AL4" i="5"/>
  <c r="AM4" i="5"/>
  <c r="AN4" i="5"/>
  <c r="AO4" i="5"/>
  <c r="AP4" i="5"/>
  <c r="AQ4" i="5"/>
  <c r="AR4" i="5"/>
  <c r="AS4" i="5"/>
  <c r="AT4" i="5"/>
  <c r="AU4" i="5"/>
  <c r="AV4" i="5"/>
  <c r="AW4" i="5"/>
  <c r="AX4" i="5"/>
  <c r="AY4" i="5"/>
  <c r="AZ4" i="5"/>
  <c r="BA4" i="5"/>
  <c r="AC5" i="5"/>
  <c r="AD5" i="5"/>
  <c r="AE5" i="5"/>
  <c r="AF5" i="5"/>
  <c r="AG5" i="5"/>
  <c r="AH5" i="5"/>
  <c r="AI5" i="5"/>
  <c r="AJ5" i="5"/>
  <c r="AK5" i="5"/>
  <c r="AL5" i="5"/>
  <c r="AM5" i="5"/>
  <c r="AN5" i="5"/>
  <c r="AO5" i="5"/>
  <c r="AP5" i="5"/>
  <c r="AQ5" i="5"/>
  <c r="AR5" i="5"/>
  <c r="AS5" i="5"/>
  <c r="AT5" i="5"/>
  <c r="AU5" i="5"/>
  <c r="AV5" i="5"/>
  <c r="AW5" i="5"/>
  <c r="AX5" i="5"/>
  <c r="AY5" i="5"/>
  <c r="AZ5" i="5"/>
  <c r="BA5" i="5"/>
  <c r="AC6" i="5"/>
  <c r="AD6" i="5"/>
  <c r="AE6" i="5"/>
  <c r="AF6" i="5"/>
  <c r="AG6" i="5"/>
  <c r="AH6" i="5"/>
  <c r="AI6" i="5"/>
  <c r="AJ6" i="5"/>
  <c r="AK6" i="5"/>
  <c r="AL6" i="5"/>
  <c r="AM6" i="5"/>
  <c r="AN6" i="5"/>
  <c r="AO6" i="5"/>
  <c r="AP6" i="5"/>
  <c r="AQ6" i="5"/>
  <c r="AR6" i="5"/>
  <c r="AS6" i="5"/>
  <c r="AT6" i="5"/>
  <c r="AU6" i="5"/>
  <c r="AV6" i="5"/>
  <c r="AW6" i="5"/>
  <c r="AX6" i="5"/>
  <c r="AY6" i="5"/>
  <c r="AZ6" i="5"/>
  <c r="BA6" i="5"/>
  <c r="AC7" i="5"/>
  <c r="AD7" i="5"/>
  <c r="AE7" i="5"/>
  <c r="AF7" i="5"/>
  <c r="AG7" i="5"/>
  <c r="AH7" i="5"/>
  <c r="AI7" i="5"/>
  <c r="AJ7" i="5"/>
  <c r="AK7" i="5"/>
  <c r="AL7" i="5"/>
  <c r="AM7" i="5"/>
  <c r="AN7" i="5"/>
  <c r="AO7" i="5"/>
  <c r="AP7" i="5"/>
  <c r="AQ7" i="5"/>
  <c r="AR7" i="5"/>
  <c r="AS7" i="5"/>
  <c r="AT7" i="5"/>
  <c r="AU7" i="5"/>
  <c r="AV7" i="5"/>
  <c r="AW7" i="5"/>
  <c r="AX7" i="5"/>
  <c r="AY7" i="5"/>
  <c r="AZ7" i="5"/>
  <c r="BA7" i="5"/>
  <c r="AC8" i="5"/>
  <c r="AD8" i="5"/>
  <c r="AE8" i="5"/>
  <c r="AF8" i="5"/>
  <c r="AG8" i="5"/>
  <c r="AH8" i="5"/>
  <c r="AI8" i="5"/>
  <c r="AJ8" i="5"/>
  <c r="AK8" i="5"/>
  <c r="AL8" i="5"/>
  <c r="AM8" i="5"/>
  <c r="AN8" i="5"/>
  <c r="AO8" i="5"/>
  <c r="AP8" i="5"/>
  <c r="AQ8" i="5"/>
  <c r="AR8" i="5"/>
  <c r="AS8" i="5"/>
  <c r="AT8" i="5"/>
  <c r="AU8" i="5"/>
  <c r="AV8" i="5"/>
  <c r="AW8" i="5"/>
  <c r="AX8" i="5"/>
  <c r="AY8" i="5"/>
  <c r="AZ8" i="5"/>
  <c r="BA8" i="5"/>
  <c r="AC9" i="5"/>
  <c r="AD9" i="5"/>
  <c r="AE9" i="5"/>
  <c r="AF9" i="5"/>
  <c r="AG9" i="5"/>
  <c r="AH9" i="5"/>
  <c r="AI9" i="5"/>
  <c r="AJ9" i="5"/>
  <c r="AK9" i="5"/>
  <c r="AL9" i="5"/>
  <c r="AM9" i="5"/>
  <c r="AN9" i="5"/>
  <c r="AO9" i="5"/>
  <c r="AP9" i="5"/>
  <c r="AQ9" i="5"/>
  <c r="AR9" i="5"/>
  <c r="AS9" i="5"/>
  <c r="AT9" i="5"/>
  <c r="AU9" i="5"/>
  <c r="AV9" i="5"/>
  <c r="AW9" i="5"/>
  <c r="AX9" i="5"/>
  <c r="AY9" i="5"/>
  <c r="AZ9" i="5"/>
  <c r="BA9" i="5"/>
  <c r="AC10" i="5"/>
  <c r="AD10" i="5"/>
  <c r="AE10" i="5"/>
  <c r="AF10" i="5"/>
  <c r="AG10" i="5"/>
  <c r="AH10" i="5"/>
  <c r="AI10" i="5"/>
  <c r="AJ10" i="5"/>
  <c r="AK10" i="5"/>
  <c r="AL10" i="5"/>
  <c r="AM10" i="5"/>
  <c r="AN10" i="5"/>
  <c r="AO10" i="5"/>
  <c r="AP10" i="5"/>
  <c r="AQ10" i="5"/>
  <c r="AR10" i="5"/>
  <c r="AS10" i="5"/>
  <c r="AT10" i="5"/>
  <c r="AU10" i="5"/>
  <c r="AV10" i="5"/>
  <c r="AW10" i="5"/>
  <c r="AX10" i="5"/>
  <c r="AY10" i="5"/>
  <c r="AZ10" i="5"/>
  <c r="BA10" i="5"/>
  <c r="AC11" i="5"/>
  <c r="AD11" i="5"/>
  <c r="AE11" i="5"/>
  <c r="AF11" i="5"/>
  <c r="AG11" i="5"/>
  <c r="AH11" i="5"/>
  <c r="AI11" i="5"/>
  <c r="AJ11" i="5"/>
  <c r="AK11" i="5"/>
  <c r="AL11" i="5"/>
  <c r="AM11" i="5"/>
  <c r="AN11" i="5"/>
  <c r="AO11" i="5"/>
  <c r="AP11" i="5"/>
  <c r="AQ11" i="5"/>
  <c r="AR11" i="5"/>
  <c r="AS11" i="5"/>
  <c r="AT11" i="5"/>
  <c r="AU11" i="5"/>
  <c r="AV11" i="5"/>
  <c r="AW11" i="5"/>
  <c r="AX11" i="5"/>
  <c r="AY11" i="5"/>
  <c r="AZ11" i="5"/>
  <c r="BA11" i="5"/>
  <c r="AC12" i="5"/>
  <c r="AD12" i="5"/>
  <c r="AE12" i="5"/>
  <c r="AF12" i="5"/>
  <c r="AG12" i="5"/>
  <c r="AH12" i="5"/>
  <c r="AI12" i="5"/>
  <c r="AJ12" i="5"/>
  <c r="AK12" i="5"/>
  <c r="AL12" i="5"/>
  <c r="AM12" i="5"/>
  <c r="AN12" i="5"/>
  <c r="AO12" i="5"/>
  <c r="AP12" i="5"/>
  <c r="AQ12" i="5"/>
  <c r="AR12" i="5"/>
  <c r="AS12" i="5"/>
  <c r="AT12" i="5"/>
  <c r="AU12" i="5"/>
  <c r="AV12" i="5"/>
  <c r="AW12" i="5"/>
  <c r="AX12" i="5"/>
  <c r="AY12" i="5"/>
  <c r="AZ12" i="5"/>
  <c r="BA12" i="5"/>
  <c r="AC13" i="5"/>
  <c r="AD13" i="5"/>
  <c r="AE13" i="5"/>
  <c r="AF13" i="5"/>
  <c r="AG13" i="5"/>
  <c r="AH13" i="5"/>
  <c r="AI13" i="5"/>
  <c r="AJ13" i="5"/>
  <c r="AK13" i="5"/>
  <c r="AL13" i="5"/>
  <c r="AM13" i="5"/>
  <c r="AN13" i="5"/>
  <c r="AO13" i="5"/>
  <c r="AP13" i="5"/>
  <c r="AQ13" i="5"/>
  <c r="AR13" i="5"/>
  <c r="AS13" i="5"/>
  <c r="AT13" i="5"/>
  <c r="AU13" i="5"/>
  <c r="AV13" i="5"/>
  <c r="AW13" i="5"/>
  <c r="AX13" i="5"/>
  <c r="AY13" i="5"/>
  <c r="AZ13" i="5"/>
  <c r="BA13" i="5"/>
  <c r="AC14" i="5"/>
  <c r="AD14" i="5"/>
  <c r="AE14" i="5"/>
  <c r="AF14" i="5"/>
  <c r="AG14" i="5"/>
  <c r="AH14" i="5"/>
  <c r="AI14" i="5"/>
  <c r="AJ14" i="5"/>
  <c r="AK14" i="5"/>
  <c r="AL14" i="5"/>
  <c r="AM14" i="5"/>
  <c r="AN14" i="5"/>
  <c r="AO14" i="5"/>
  <c r="AP14" i="5"/>
  <c r="AQ14" i="5"/>
  <c r="AR14" i="5"/>
  <c r="AS14" i="5"/>
  <c r="AT14" i="5"/>
  <c r="AU14" i="5"/>
  <c r="AV14" i="5"/>
  <c r="AW14" i="5"/>
  <c r="AX14" i="5"/>
  <c r="AY14" i="5"/>
  <c r="AZ14" i="5"/>
  <c r="BA14" i="5"/>
  <c r="AC15" i="5"/>
  <c r="AD15" i="5"/>
  <c r="AE15" i="5"/>
  <c r="AF15" i="5"/>
  <c r="AG15" i="5"/>
  <c r="AH15" i="5"/>
  <c r="AI15" i="5"/>
  <c r="AJ15" i="5"/>
  <c r="AK15" i="5"/>
  <c r="AL15" i="5"/>
  <c r="AM15" i="5"/>
  <c r="AN15" i="5"/>
  <c r="AO15" i="5"/>
  <c r="AP15" i="5"/>
  <c r="AQ15" i="5"/>
  <c r="AR15" i="5"/>
  <c r="AS15" i="5"/>
  <c r="AT15" i="5"/>
  <c r="AU15" i="5"/>
  <c r="AV15" i="5"/>
  <c r="AW15" i="5"/>
  <c r="AX15" i="5"/>
  <c r="AY15" i="5"/>
  <c r="AZ15" i="5"/>
  <c r="BA15" i="5"/>
  <c r="AC16" i="5"/>
  <c r="AD16" i="5"/>
  <c r="AE16" i="5"/>
  <c r="AF16" i="5"/>
  <c r="AG16" i="5"/>
  <c r="AH16" i="5"/>
  <c r="AI16" i="5"/>
  <c r="AJ16" i="5"/>
  <c r="AK16" i="5"/>
  <c r="AL16" i="5"/>
  <c r="AM16" i="5"/>
  <c r="AN16" i="5"/>
  <c r="AO16" i="5"/>
  <c r="AP16" i="5"/>
  <c r="AQ16" i="5"/>
  <c r="AR16" i="5"/>
  <c r="AS16" i="5"/>
  <c r="AT16" i="5"/>
  <c r="AU16" i="5"/>
  <c r="AV16" i="5"/>
  <c r="AW16" i="5"/>
  <c r="AX16" i="5"/>
  <c r="AY16" i="5"/>
  <c r="AZ16" i="5"/>
  <c r="BA16" i="5"/>
  <c r="AC17" i="5"/>
  <c r="AD17" i="5"/>
  <c r="AE17" i="5"/>
  <c r="AF17" i="5"/>
  <c r="AG17" i="5"/>
  <c r="AH17" i="5"/>
  <c r="AI17" i="5"/>
  <c r="AJ17" i="5"/>
  <c r="AK17" i="5"/>
  <c r="AL17" i="5"/>
  <c r="AM17" i="5"/>
  <c r="AN17" i="5"/>
  <c r="AO17" i="5"/>
  <c r="AP17" i="5"/>
  <c r="AQ17" i="5"/>
  <c r="AR17" i="5"/>
  <c r="AS17" i="5"/>
  <c r="AT17" i="5"/>
  <c r="AU17" i="5"/>
  <c r="AV17" i="5"/>
  <c r="AW17" i="5"/>
  <c r="AX17" i="5"/>
  <c r="AY17" i="5"/>
  <c r="AZ17" i="5"/>
  <c r="BA17" i="5"/>
  <c r="AC18" i="5"/>
  <c r="AD18" i="5"/>
  <c r="AE18" i="5"/>
  <c r="AF18" i="5"/>
  <c r="AG18" i="5"/>
  <c r="AH18" i="5"/>
  <c r="AI18" i="5"/>
  <c r="AJ18" i="5"/>
  <c r="AK18" i="5"/>
  <c r="AL18" i="5"/>
  <c r="AM18" i="5"/>
  <c r="AN18" i="5"/>
  <c r="AO18" i="5"/>
  <c r="AP18" i="5"/>
  <c r="AQ18" i="5"/>
  <c r="AR18" i="5"/>
  <c r="AS18" i="5"/>
  <c r="AT18" i="5"/>
  <c r="AU18" i="5"/>
  <c r="AV18" i="5"/>
  <c r="AW18" i="5"/>
  <c r="AX18" i="5"/>
  <c r="AY18" i="5"/>
  <c r="AZ18" i="5"/>
  <c r="BA18" i="5"/>
  <c r="AC19" i="5"/>
  <c r="AD19" i="5"/>
  <c r="AE19" i="5"/>
  <c r="AF19" i="5"/>
  <c r="AG19" i="5"/>
  <c r="AH19" i="5"/>
  <c r="AI19" i="5"/>
  <c r="AJ19" i="5"/>
  <c r="AK19" i="5"/>
  <c r="AL19" i="5"/>
  <c r="AM19" i="5"/>
  <c r="AN19" i="5"/>
  <c r="AO19" i="5"/>
  <c r="AP19" i="5"/>
  <c r="AQ19" i="5"/>
  <c r="AR19" i="5"/>
  <c r="AS19" i="5"/>
  <c r="AT19" i="5"/>
  <c r="AU19" i="5"/>
  <c r="AV19" i="5"/>
  <c r="AW19" i="5"/>
  <c r="AX19" i="5"/>
  <c r="AY19" i="5"/>
  <c r="AZ19" i="5"/>
  <c r="BA19" i="5"/>
  <c r="AC20" i="5"/>
  <c r="AD20" i="5"/>
  <c r="AE20" i="5"/>
  <c r="AF20" i="5"/>
  <c r="AG20" i="5"/>
  <c r="AH20" i="5"/>
  <c r="AI20" i="5"/>
  <c r="AJ20" i="5"/>
  <c r="AK20" i="5"/>
  <c r="AL20" i="5"/>
  <c r="AM20" i="5"/>
  <c r="AN20" i="5"/>
  <c r="AO20" i="5"/>
  <c r="AP20" i="5"/>
  <c r="AQ20" i="5"/>
  <c r="AR20" i="5"/>
  <c r="AS20" i="5"/>
  <c r="AT20" i="5"/>
  <c r="AU20" i="5"/>
  <c r="AV20" i="5"/>
  <c r="AW20" i="5"/>
  <c r="AX20" i="5"/>
  <c r="AY20" i="5"/>
  <c r="AZ20" i="5"/>
  <c r="BA20" i="5"/>
  <c r="AC21" i="5"/>
  <c r="AD21" i="5"/>
  <c r="AE21" i="5"/>
  <c r="AF21" i="5"/>
  <c r="AG21" i="5"/>
  <c r="AH21" i="5"/>
  <c r="AI21" i="5"/>
  <c r="AJ21" i="5"/>
  <c r="AK21" i="5"/>
  <c r="AL21" i="5"/>
  <c r="AM21" i="5"/>
  <c r="AN21" i="5"/>
  <c r="AO21" i="5"/>
  <c r="AP21" i="5"/>
  <c r="AQ21" i="5"/>
  <c r="AR21" i="5"/>
  <c r="AS21" i="5"/>
  <c r="AT21" i="5"/>
  <c r="AU21" i="5"/>
  <c r="AV21" i="5"/>
  <c r="AW21" i="5"/>
  <c r="AX21" i="5"/>
  <c r="AY21" i="5"/>
  <c r="AZ21" i="5"/>
  <c r="BA21" i="5"/>
  <c r="AC22" i="5"/>
  <c r="AD22" i="5"/>
  <c r="AE22" i="5"/>
  <c r="AF22" i="5"/>
  <c r="AG22" i="5"/>
  <c r="AH22" i="5"/>
  <c r="AI22" i="5"/>
  <c r="AJ22" i="5"/>
  <c r="AK22" i="5"/>
  <c r="AL22" i="5"/>
  <c r="AM22" i="5"/>
  <c r="AN22" i="5"/>
  <c r="AO22" i="5"/>
  <c r="AP22" i="5"/>
  <c r="AQ22" i="5"/>
  <c r="AR22" i="5"/>
  <c r="AS22" i="5"/>
  <c r="AT22" i="5"/>
  <c r="AU22" i="5"/>
  <c r="AV22" i="5"/>
  <c r="AW22" i="5"/>
  <c r="AX22" i="5"/>
  <c r="AY22" i="5"/>
  <c r="AZ22" i="5"/>
  <c r="BA22" i="5"/>
  <c r="AC23" i="5"/>
  <c r="AD23" i="5"/>
  <c r="AE23" i="5"/>
  <c r="AF23" i="5"/>
  <c r="AG23" i="5"/>
  <c r="AH23" i="5"/>
  <c r="AI23" i="5"/>
  <c r="AJ23" i="5"/>
  <c r="AK23" i="5"/>
  <c r="AL23" i="5"/>
  <c r="AM23" i="5"/>
  <c r="AN23" i="5"/>
  <c r="AO23" i="5"/>
  <c r="AP23" i="5"/>
  <c r="AQ23" i="5"/>
  <c r="AR23" i="5"/>
  <c r="AS23" i="5"/>
  <c r="AT23" i="5"/>
  <c r="AU23" i="5"/>
  <c r="AV23" i="5"/>
  <c r="AW23" i="5"/>
  <c r="AX23" i="5"/>
  <c r="AY23" i="5"/>
  <c r="AZ23" i="5"/>
  <c r="BA23" i="5"/>
  <c r="AC24" i="5"/>
  <c r="AD24" i="5"/>
  <c r="AE24" i="5"/>
  <c r="AF24" i="5"/>
  <c r="AG24" i="5"/>
  <c r="AH24" i="5"/>
  <c r="AI24" i="5"/>
  <c r="AJ24" i="5"/>
  <c r="AK24" i="5"/>
  <c r="AL24" i="5"/>
  <c r="AM24" i="5"/>
  <c r="AN24" i="5"/>
  <c r="AO24" i="5"/>
  <c r="AP24" i="5"/>
  <c r="AQ24" i="5"/>
  <c r="AR24" i="5"/>
  <c r="AS24" i="5"/>
  <c r="AT24" i="5"/>
  <c r="AU24" i="5"/>
  <c r="AV24" i="5"/>
  <c r="AW24" i="5"/>
  <c r="AX24" i="5"/>
  <c r="AY24" i="5"/>
  <c r="AZ24" i="5"/>
  <c r="BA24" i="5"/>
  <c r="AC25" i="5"/>
  <c r="AD25" i="5"/>
  <c r="AE25" i="5"/>
  <c r="AF25" i="5"/>
  <c r="AG25" i="5"/>
  <c r="AH25" i="5"/>
  <c r="AI25" i="5"/>
  <c r="AJ25" i="5"/>
  <c r="AK25" i="5"/>
  <c r="AL25" i="5"/>
  <c r="AM25" i="5"/>
  <c r="AN25" i="5"/>
  <c r="AO25" i="5"/>
  <c r="AP25" i="5"/>
  <c r="AQ25" i="5"/>
  <c r="AR25" i="5"/>
  <c r="AS25" i="5"/>
  <c r="AT25" i="5"/>
  <c r="AU25" i="5"/>
  <c r="AV25" i="5"/>
  <c r="AW25" i="5"/>
  <c r="AX25" i="5"/>
  <c r="AY25" i="5"/>
  <c r="AZ25" i="5"/>
  <c r="BA25" i="5"/>
  <c r="AC26" i="5"/>
  <c r="AD26" i="5"/>
  <c r="AE26" i="5"/>
  <c r="AF26" i="5"/>
  <c r="AG26" i="5"/>
  <c r="AH26" i="5"/>
  <c r="AI26" i="5"/>
  <c r="AJ26" i="5"/>
  <c r="AK26" i="5"/>
  <c r="AL26" i="5"/>
  <c r="AM26" i="5"/>
  <c r="AN26" i="5"/>
  <c r="AO26" i="5"/>
  <c r="AP26" i="5"/>
  <c r="AQ26" i="5"/>
  <c r="AR26" i="5"/>
  <c r="AS26" i="5"/>
  <c r="AT26" i="5"/>
  <c r="AU26" i="5"/>
  <c r="AV26" i="5"/>
  <c r="AW26" i="5"/>
  <c r="AX26" i="5"/>
  <c r="AY26" i="5"/>
  <c r="AZ26" i="5"/>
  <c r="BA26" i="5"/>
  <c r="AC27" i="5"/>
  <c r="AD27" i="5"/>
  <c r="AE27" i="5"/>
  <c r="AF27" i="5"/>
  <c r="AG27" i="5"/>
  <c r="AH27" i="5"/>
  <c r="AI27" i="5"/>
  <c r="AJ27" i="5"/>
  <c r="AK27" i="5"/>
  <c r="AL27" i="5"/>
  <c r="AM27" i="5"/>
  <c r="AN27" i="5"/>
  <c r="AO27" i="5"/>
  <c r="AP27" i="5"/>
  <c r="AQ27" i="5"/>
  <c r="AR27" i="5"/>
  <c r="AS27" i="5"/>
  <c r="AT27" i="5"/>
  <c r="AU27" i="5"/>
  <c r="AV27" i="5"/>
  <c r="AW27" i="5"/>
  <c r="AX27" i="5"/>
  <c r="AY27" i="5"/>
  <c r="AZ27" i="5"/>
  <c r="BA27" i="5"/>
  <c r="AC28" i="5"/>
  <c r="AD28" i="5"/>
  <c r="AE28" i="5"/>
  <c r="AF28" i="5"/>
  <c r="AG28" i="5"/>
  <c r="AH28" i="5"/>
  <c r="AI28" i="5"/>
  <c r="AJ28" i="5"/>
  <c r="AK28" i="5"/>
  <c r="AL28" i="5"/>
  <c r="AM28" i="5"/>
  <c r="AN28" i="5"/>
  <c r="AO28" i="5"/>
  <c r="AP28" i="5"/>
  <c r="AQ28" i="5"/>
  <c r="AR28" i="5"/>
  <c r="AS28" i="5"/>
  <c r="AT28" i="5"/>
  <c r="AU28" i="5"/>
  <c r="AV28" i="5"/>
  <c r="AW28" i="5"/>
  <c r="AX28" i="5"/>
  <c r="AY28" i="5"/>
  <c r="AZ28" i="5"/>
  <c r="BA28" i="5"/>
  <c r="AC29" i="5"/>
  <c r="AD29" i="5"/>
  <c r="AE29" i="5"/>
  <c r="AF29" i="5"/>
  <c r="AG29" i="5"/>
  <c r="AH29" i="5"/>
  <c r="AI29" i="5"/>
  <c r="AJ29" i="5"/>
  <c r="AK29" i="5"/>
  <c r="AL29" i="5"/>
  <c r="AM29" i="5"/>
  <c r="AN29" i="5"/>
  <c r="AO29" i="5"/>
  <c r="AP29" i="5"/>
  <c r="AQ29" i="5"/>
  <c r="AR29" i="5"/>
  <c r="AS29" i="5"/>
  <c r="AT29" i="5"/>
  <c r="AU29" i="5"/>
  <c r="AV29" i="5"/>
  <c r="AW29" i="5"/>
  <c r="AX29" i="5"/>
  <c r="AY29" i="5"/>
  <c r="AZ29" i="5"/>
  <c r="BA29" i="5"/>
  <c r="AC30" i="5"/>
  <c r="AD30" i="5"/>
  <c r="AE30" i="5"/>
  <c r="AF30" i="5"/>
  <c r="AG30" i="5"/>
  <c r="AH30" i="5"/>
  <c r="AI30" i="5"/>
  <c r="AJ30" i="5"/>
  <c r="AK30" i="5"/>
  <c r="AL30" i="5"/>
  <c r="AM30" i="5"/>
  <c r="AN30" i="5"/>
  <c r="AO30" i="5"/>
  <c r="AP30" i="5"/>
  <c r="AQ30" i="5"/>
  <c r="AR30" i="5"/>
  <c r="AS30" i="5"/>
  <c r="AT30" i="5"/>
  <c r="AU30" i="5"/>
  <c r="AV30" i="5"/>
  <c r="AW30" i="5"/>
  <c r="AX30" i="5"/>
  <c r="AY30" i="5"/>
  <c r="AZ30" i="5"/>
  <c r="BA30" i="5"/>
  <c r="AC31" i="5"/>
  <c r="AD31" i="5"/>
  <c r="AE31" i="5"/>
  <c r="AF31" i="5"/>
  <c r="AG31" i="5"/>
  <c r="AH31" i="5"/>
  <c r="AI31" i="5"/>
  <c r="AJ31" i="5"/>
  <c r="AK31" i="5"/>
  <c r="AL31" i="5"/>
  <c r="AM31" i="5"/>
  <c r="AN31" i="5"/>
  <c r="AO31" i="5"/>
  <c r="AP31" i="5"/>
  <c r="AQ31" i="5"/>
  <c r="AR31" i="5"/>
  <c r="AS31" i="5"/>
  <c r="AT31" i="5"/>
  <c r="AU31" i="5"/>
  <c r="AV31" i="5"/>
  <c r="AW31" i="5"/>
  <c r="AX31" i="5"/>
  <c r="AY31" i="5"/>
  <c r="AZ31" i="5"/>
  <c r="BA31" i="5"/>
  <c r="AB6" i="5"/>
  <c r="AB7" i="5"/>
  <c r="AB8" i="5"/>
  <c r="AB9" i="5"/>
  <c r="AB10" i="5"/>
  <c r="AB11" i="5"/>
  <c r="AB12" i="5"/>
  <c r="AB13" i="5"/>
  <c r="AB14" i="5"/>
  <c r="AB15" i="5"/>
  <c r="AB16" i="5"/>
  <c r="AB17" i="5"/>
  <c r="AB18" i="5"/>
  <c r="AB19" i="5"/>
  <c r="AB20" i="5"/>
  <c r="AB21" i="5"/>
  <c r="AB22" i="5"/>
  <c r="AB23" i="5"/>
  <c r="AB24" i="5"/>
  <c r="AB25" i="5"/>
  <c r="AB26" i="5"/>
  <c r="AB27" i="5"/>
  <c r="AB28" i="5"/>
  <c r="AB29" i="5"/>
  <c r="AB30" i="5"/>
  <c r="AB31" i="5"/>
  <c r="AB4" i="5"/>
  <c r="B4" i="5"/>
  <c r="C4" i="5"/>
  <c r="D4" i="5"/>
  <c r="E4" i="5"/>
  <c r="F4" i="5"/>
  <c r="G4" i="5"/>
  <c r="H4" i="5"/>
  <c r="I4" i="5"/>
  <c r="J4" i="5"/>
  <c r="K4" i="5"/>
  <c r="L4" i="5"/>
  <c r="M4" i="5"/>
  <c r="N4" i="5"/>
  <c r="O4" i="5"/>
  <c r="P4" i="5"/>
  <c r="Q4" i="5"/>
  <c r="R4" i="5"/>
  <c r="S4" i="5"/>
  <c r="T4" i="5"/>
  <c r="U4" i="5"/>
  <c r="V4" i="5"/>
  <c r="W4" i="5"/>
  <c r="X4" i="5"/>
  <c r="Y4" i="5"/>
  <c r="Z4" i="5"/>
  <c r="B5" i="5"/>
  <c r="C5" i="5"/>
  <c r="D5" i="5"/>
  <c r="E5" i="5"/>
  <c r="F5" i="5"/>
  <c r="G5" i="5"/>
  <c r="H5" i="5"/>
  <c r="I5" i="5"/>
  <c r="J5" i="5"/>
  <c r="K5" i="5"/>
  <c r="L5" i="5"/>
  <c r="M5" i="5"/>
  <c r="N5" i="5"/>
  <c r="O5" i="5"/>
  <c r="P5" i="5"/>
  <c r="Q5" i="5"/>
  <c r="R5" i="5"/>
  <c r="S5" i="5"/>
  <c r="T5" i="5"/>
  <c r="U5" i="5"/>
  <c r="V5" i="5"/>
  <c r="W5" i="5"/>
  <c r="X5" i="5"/>
  <c r="Y5" i="5"/>
  <c r="Z5" i="5"/>
  <c r="C6" i="5"/>
  <c r="D6" i="5"/>
  <c r="E6" i="5"/>
  <c r="F6" i="5"/>
  <c r="G6" i="5"/>
  <c r="H6" i="5"/>
  <c r="N6" i="5"/>
  <c r="T6" i="5"/>
  <c r="Z6" i="5"/>
  <c r="C7" i="5"/>
  <c r="D7" i="5"/>
  <c r="E7" i="5"/>
  <c r="F7" i="5"/>
  <c r="G7" i="5"/>
  <c r="H7" i="5"/>
  <c r="N7" i="5"/>
  <c r="T7" i="5"/>
  <c r="Z7" i="5"/>
  <c r="C8" i="5"/>
  <c r="D8" i="5"/>
  <c r="E8" i="5"/>
  <c r="F8" i="5"/>
  <c r="G8" i="5"/>
  <c r="H8" i="5"/>
  <c r="N8" i="5"/>
  <c r="T8" i="5"/>
  <c r="Z8" i="5"/>
  <c r="C9" i="5"/>
  <c r="D9" i="5"/>
  <c r="E9" i="5"/>
  <c r="F9" i="5"/>
  <c r="G9" i="5"/>
  <c r="H9" i="5"/>
  <c r="N9" i="5"/>
  <c r="T9" i="5"/>
  <c r="Z9" i="5"/>
  <c r="C10" i="5"/>
  <c r="D10" i="5"/>
  <c r="E10" i="5"/>
  <c r="F10" i="5"/>
  <c r="G10" i="5"/>
  <c r="H10" i="5"/>
  <c r="N10" i="5"/>
  <c r="T10" i="5"/>
  <c r="Z10" i="5"/>
  <c r="C11" i="5"/>
  <c r="D11" i="5"/>
  <c r="E11" i="5"/>
  <c r="F11" i="5"/>
  <c r="G11" i="5"/>
  <c r="H11" i="5"/>
  <c r="N11" i="5"/>
  <c r="T11" i="5"/>
  <c r="Z11" i="5"/>
  <c r="C12" i="5"/>
  <c r="D12" i="5"/>
  <c r="E12" i="5"/>
  <c r="F12" i="5"/>
  <c r="G12" i="5"/>
  <c r="H12" i="5"/>
  <c r="N12" i="5"/>
  <c r="T12" i="5"/>
  <c r="Z12" i="5"/>
  <c r="C13" i="5"/>
  <c r="D13" i="5"/>
  <c r="E13" i="5"/>
  <c r="F13" i="5"/>
  <c r="G13" i="5"/>
  <c r="H13" i="5"/>
  <c r="N13" i="5"/>
  <c r="T13" i="5"/>
  <c r="Z13" i="5"/>
  <c r="C14" i="5"/>
  <c r="D14" i="5"/>
  <c r="E14" i="5"/>
  <c r="F14" i="5"/>
  <c r="G14" i="5"/>
  <c r="H14" i="5"/>
  <c r="N14" i="5"/>
  <c r="T14" i="5"/>
  <c r="Z14" i="5"/>
  <c r="C15" i="5"/>
  <c r="D15" i="5"/>
  <c r="E15" i="5"/>
  <c r="F15" i="5"/>
  <c r="G15" i="5"/>
  <c r="H15" i="5"/>
  <c r="N15" i="5"/>
  <c r="T15" i="5"/>
  <c r="Z15" i="5"/>
  <c r="C16" i="5"/>
  <c r="D16" i="5"/>
  <c r="E16" i="5"/>
  <c r="F16" i="5"/>
  <c r="G16" i="5"/>
  <c r="H16" i="5"/>
  <c r="N16" i="5"/>
  <c r="T16" i="5"/>
  <c r="Z16" i="5"/>
  <c r="C17" i="5"/>
  <c r="D17" i="5"/>
  <c r="E17" i="5"/>
  <c r="F17" i="5"/>
  <c r="G17" i="5"/>
  <c r="H17" i="5"/>
  <c r="N17" i="5"/>
  <c r="T17" i="5"/>
  <c r="Z17" i="5"/>
  <c r="C18" i="5"/>
  <c r="D18" i="5"/>
  <c r="E18" i="5"/>
  <c r="F18" i="5"/>
  <c r="G18" i="5"/>
  <c r="H18" i="5"/>
  <c r="N18" i="5"/>
  <c r="T18" i="5"/>
  <c r="Z18" i="5"/>
  <c r="C19" i="5"/>
  <c r="D19" i="5"/>
  <c r="E19" i="5"/>
  <c r="F19" i="5"/>
  <c r="G19" i="5"/>
  <c r="H19" i="5"/>
  <c r="N19" i="5"/>
  <c r="T19" i="5"/>
  <c r="Z19" i="5"/>
  <c r="C20" i="5"/>
  <c r="D20" i="5"/>
  <c r="E20" i="5"/>
  <c r="F20" i="5"/>
  <c r="G20" i="5"/>
  <c r="H20" i="5"/>
  <c r="N20" i="5"/>
  <c r="T20" i="5"/>
  <c r="Z20" i="5"/>
  <c r="C21" i="5"/>
  <c r="D21" i="5"/>
  <c r="E21" i="5"/>
  <c r="F21" i="5"/>
  <c r="G21" i="5"/>
  <c r="H21" i="5"/>
  <c r="N21" i="5"/>
  <c r="T21" i="5"/>
  <c r="Z21" i="5"/>
  <c r="C22" i="5"/>
  <c r="D22" i="5"/>
  <c r="E22" i="5"/>
  <c r="F22" i="5"/>
  <c r="G22" i="5"/>
  <c r="H22" i="5"/>
  <c r="N22" i="5"/>
  <c r="T22" i="5"/>
  <c r="Z22" i="5"/>
  <c r="C23" i="5"/>
  <c r="D23" i="5"/>
  <c r="E23" i="5"/>
  <c r="F23" i="5"/>
  <c r="G23" i="5"/>
  <c r="H23" i="5"/>
  <c r="N23" i="5"/>
  <c r="T23" i="5"/>
  <c r="Z23" i="5"/>
  <c r="C24" i="5"/>
  <c r="D24" i="5"/>
  <c r="E24" i="5"/>
  <c r="F24" i="5"/>
  <c r="G24" i="5"/>
  <c r="H24" i="5"/>
  <c r="N24" i="5"/>
  <c r="T24" i="5"/>
  <c r="Z24" i="5"/>
  <c r="C25" i="5"/>
  <c r="D25" i="5"/>
  <c r="E25" i="5"/>
  <c r="F25" i="5"/>
  <c r="G25" i="5"/>
  <c r="H25" i="5"/>
  <c r="N25" i="5"/>
  <c r="T25" i="5"/>
  <c r="Z25" i="5"/>
  <c r="C26" i="5"/>
  <c r="D26" i="5"/>
  <c r="E26" i="5"/>
  <c r="F26" i="5"/>
  <c r="G26" i="5"/>
  <c r="H26" i="5"/>
  <c r="N26" i="5"/>
  <c r="T26" i="5"/>
  <c r="Z26" i="5"/>
  <c r="C27" i="5"/>
  <c r="D27" i="5"/>
  <c r="E27" i="5"/>
  <c r="F27" i="5"/>
  <c r="G27" i="5"/>
  <c r="H27" i="5"/>
  <c r="N27" i="5"/>
  <c r="T27" i="5"/>
  <c r="Z27" i="5"/>
  <c r="C28" i="5"/>
  <c r="D28" i="5"/>
  <c r="E28" i="5"/>
  <c r="F28" i="5"/>
  <c r="G28" i="5"/>
  <c r="H28" i="5"/>
  <c r="N28" i="5"/>
  <c r="T28" i="5"/>
  <c r="Z28" i="5"/>
  <c r="C29" i="5"/>
  <c r="D29" i="5"/>
  <c r="E29" i="5"/>
  <c r="F29" i="5"/>
  <c r="G29" i="5"/>
  <c r="H29" i="5"/>
  <c r="N29" i="5"/>
  <c r="T29" i="5"/>
  <c r="Z29" i="5"/>
  <c r="C30" i="5"/>
  <c r="D30" i="5"/>
  <c r="E30" i="5"/>
  <c r="F30" i="5"/>
  <c r="G30" i="5"/>
  <c r="H30" i="5"/>
  <c r="N30" i="5"/>
  <c r="T30" i="5"/>
  <c r="Z30" i="5"/>
  <c r="C31" i="5"/>
  <c r="D31" i="5"/>
  <c r="E31" i="5"/>
  <c r="F31" i="5"/>
  <c r="G31" i="5"/>
  <c r="H31" i="5"/>
  <c r="N31" i="5"/>
  <c r="T31" i="5"/>
  <c r="Z31" i="5"/>
  <c r="A5" i="5"/>
  <c r="A4" i="5"/>
  <c r="FS6" i="2"/>
  <c r="FT6" i="2"/>
  <c r="FZ6" i="2"/>
  <c r="GF6" i="2"/>
  <c r="GK6" i="2"/>
  <c r="FS7" i="2"/>
  <c r="FT7" i="2"/>
  <c r="FZ7" i="2"/>
  <c r="GF7" i="2"/>
  <c r="GK7" i="2"/>
  <c r="FS8" i="2"/>
  <c r="FT8" i="2"/>
  <c r="FZ8" i="2"/>
  <c r="GF8" i="2"/>
  <c r="GK8" i="2"/>
  <c r="FS9" i="2"/>
  <c r="FT9" i="2"/>
  <c r="FZ9" i="2"/>
  <c r="GF9" i="2"/>
  <c r="GK9" i="2"/>
  <c r="FS10" i="2"/>
  <c r="FT10" i="2"/>
  <c r="FZ10" i="2"/>
  <c r="GF10" i="2"/>
  <c r="GK10" i="2"/>
  <c r="FS11" i="2"/>
  <c r="FT11" i="2"/>
  <c r="FZ11" i="2"/>
  <c r="GF11" i="2"/>
  <c r="GK11" i="2"/>
  <c r="FS12" i="2"/>
  <c r="FT12" i="2"/>
  <c r="FZ12" i="2"/>
  <c r="GF12" i="2"/>
  <c r="GK12" i="2"/>
  <c r="FS13" i="2"/>
  <c r="FT13" i="2"/>
  <c r="FZ13" i="2"/>
  <c r="GF13" i="2"/>
  <c r="GK13" i="2"/>
  <c r="FS14" i="2"/>
  <c r="FT14" i="2"/>
  <c r="FZ14" i="2"/>
  <c r="GF14" i="2"/>
  <c r="GK14" i="2"/>
  <c r="FS15" i="2"/>
  <c r="FT15" i="2"/>
  <c r="FZ15" i="2"/>
  <c r="GF15" i="2"/>
  <c r="GK15" i="2"/>
  <c r="FS16" i="2"/>
  <c r="FT16" i="2"/>
  <c r="FZ16" i="2"/>
  <c r="GF16" i="2"/>
  <c r="GK16" i="2"/>
  <c r="FS17" i="2"/>
  <c r="FT17" i="2"/>
  <c r="FZ17" i="2"/>
  <c r="GF17" i="2"/>
  <c r="GK17" i="2"/>
  <c r="FS18" i="2"/>
  <c r="FT18" i="2"/>
  <c r="FZ18" i="2"/>
  <c r="GF18" i="2"/>
  <c r="GK18" i="2"/>
  <c r="FS19" i="2"/>
  <c r="FT19" i="2"/>
  <c r="FZ19" i="2"/>
  <c r="GF19" i="2"/>
  <c r="GK19" i="2"/>
  <c r="FS20" i="2"/>
  <c r="FT20" i="2"/>
  <c r="FZ20" i="2"/>
  <c r="GF20" i="2"/>
  <c r="GK20" i="2"/>
  <c r="FS21" i="2"/>
  <c r="FT21" i="2"/>
  <c r="FZ21" i="2"/>
  <c r="GF21" i="2"/>
  <c r="GK21" i="2"/>
  <c r="FS22" i="2"/>
  <c r="FT22" i="2"/>
  <c r="FZ22" i="2"/>
  <c r="GF22" i="2"/>
  <c r="GK22" i="2"/>
  <c r="FS23" i="2"/>
  <c r="FT23" i="2"/>
  <c r="FZ23" i="2"/>
  <c r="GF23" i="2"/>
  <c r="GK23" i="2"/>
  <c r="FS24" i="2"/>
  <c r="FT24" i="2"/>
  <c r="FZ24" i="2"/>
  <c r="GF24" i="2"/>
  <c r="GK24" i="2"/>
  <c r="FS25" i="2"/>
  <c r="FT25" i="2"/>
  <c r="FZ25" i="2"/>
  <c r="GF25" i="2"/>
  <c r="GK25" i="2"/>
  <c r="FS26" i="2"/>
  <c r="FT26" i="2"/>
  <c r="FZ26" i="2"/>
  <c r="GF26" i="2"/>
  <c r="GK26" i="2"/>
  <c r="FS27" i="2"/>
  <c r="FT27" i="2"/>
  <c r="FZ27" i="2"/>
  <c r="GF27" i="2"/>
  <c r="GK27" i="2"/>
  <c r="FS28" i="2"/>
  <c r="FT28" i="2"/>
  <c r="FZ28" i="2"/>
  <c r="GF28" i="2"/>
  <c r="GK28" i="2"/>
  <c r="FS29" i="2"/>
  <c r="FT29" i="2"/>
  <c r="FZ29" i="2"/>
  <c r="GF29" i="2"/>
  <c r="GK29" i="2"/>
  <c r="FS30" i="2"/>
  <c r="FT30" i="2"/>
  <c r="FZ30" i="2"/>
  <c r="GF30" i="2"/>
  <c r="GK30" i="2"/>
  <c r="FR7" i="2"/>
  <c r="FR8" i="2"/>
  <c r="FR9" i="2"/>
  <c r="FR10" i="2"/>
  <c r="FR11" i="2"/>
  <c r="FR12" i="2"/>
  <c r="FR13" i="2"/>
  <c r="FR14" i="2"/>
  <c r="FR15" i="2"/>
  <c r="FR16" i="2"/>
  <c r="FR17" i="2"/>
  <c r="FR18" i="2"/>
  <c r="FR19" i="2"/>
  <c r="FR20" i="2"/>
  <c r="FR21" i="2"/>
  <c r="FR22" i="2"/>
  <c r="FR23" i="2"/>
  <c r="FR24" i="2"/>
  <c r="FR25" i="2"/>
  <c r="FR26" i="2"/>
  <c r="FR27" i="2"/>
  <c r="FR28" i="2"/>
  <c r="FR29" i="2"/>
  <c r="FR30" i="2"/>
  <c r="GK31" i="2"/>
  <c r="FS31" i="2"/>
  <c r="FT31" i="2"/>
  <c r="FZ31" i="2"/>
  <c r="GF31" i="2"/>
  <c r="FR31" i="2"/>
  <c r="FM7" i="2"/>
  <c r="FN7" i="2" s="1"/>
  <c r="FM8" i="2"/>
  <c r="FN8" i="2"/>
  <c r="FM9" i="2"/>
  <c r="FN9" i="2" s="1"/>
  <c r="FM10" i="2"/>
  <c r="FN10" i="2"/>
  <c r="FM11" i="2"/>
  <c r="FN11" i="2" s="1"/>
  <c r="FM12" i="2"/>
  <c r="FN12" i="2"/>
  <c r="FM13" i="2"/>
  <c r="FN13" i="2" s="1"/>
  <c r="FM14" i="2"/>
  <c r="FN14" i="2"/>
  <c r="FM15" i="2"/>
  <c r="FN15" i="2" s="1"/>
  <c r="FM16" i="2"/>
  <c r="FN16" i="2"/>
  <c r="FM17" i="2"/>
  <c r="FN17" i="2" s="1"/>
  <c r="FM18" i="2"/>
  <c r="FN18" i="2"/>
  <c r="FM19" i="2"/>
  <c r="FN19" i="2" s="1"/>
  <c r="FM20" i="2"/>
  <c r="FN20" i="2"/>
  <c r="FM21" i="2"/>
  <c r="FN21" i="2" s="1"/>
  <c r="FM22" i="2"/>
  <c r="FN22" i="2"/>
  <c r="FM23" i="2"/>
  <c r="FN23" i="2" s="1"/>
  <c r="FM24" i="2"/>
  <c r="FN24" i="2"/>
  <c r="FM25" i="2"/>
  <c r="FN25" i="2" s="1"/>
  <c r="FM26" i="2"/>
  <c r="FN26" i="2"/>
  <c r="FM27" i="2"/>
  <c r="FN27" i="2" s="1"/>
  <c r="FM28" i="2"/>
  <c r="FN28" i="2"/>
  <c r="FM29" i="2"/>
  <c r="FN29" i="2" s="1"/>
  <c r="FM30" i="2"/>
  <c r="FN30" i="2"/>
  <c r="FM31" i="2"/>
  <c r="HS6" i="8"/>
  <c r="HT6" i="8"/>
  <c r="HU6" i="8"/>
  <c r="HV6" i="8"/>
  <c r="HW6" i="8"/>
  <c r="HX6" i="8"/>
  <c r="HY6" i="8"/>
  <c r="HZ6" i="8"/>
  <c r="IA6" i="8"/>
  <c r="IB6" i="8"/>
  <c r="IC6" i="8"/>
  <c r="ID6" i="8"/>
  <c r="IE6" i="8"/>
  <c r="IF6" i="8"/>
  <c r="IG6" i="8"/>
  <c r="IH6" i="8"/>
  <c r="II6" i="8"/>
  <c r="IJ6" i="8"/>
  <c r="IK6" i="8"/>
  <c r="IL6" i="8"/>
  <c r="IM6" i="8"/>
  <c r="IN6" i="8"/>
  <c r="IO6" i="8"/>
  <c r="IP6" i="8"/>
  <c r="IQ6" i="8"/>
  <c r="IR6" i="8"/>
  <c r="IS6" i="8"/>
  <c r="IT6" i="8"/>
  <c r="IU6" i="8"/>
  <c r="HS7" i="8"/>
  <c r="HT7" i="8"/>
  <c r="HU7" i="8"/>
  <c r="HV7" i="8"/>
  <c r="HW7" i="8"/>
  <c r="HX7" i="8"/>
  <c r="HY7" i="8"/>
  <c r="HZ7" i="8"/>
  <c r="IA7" i="8"/>
  <c r="IB7" i="8"/>
  <c r="IC7" i="8"/>
  <c r="ID7" i="8"/>
  <c r="IE7" i="8"/>
  <c r="IF7" i="8"/>
  <c r="IG7" i="8"/>
  <c r="IH7" i="8"/>
  <c r="II7" i="8"/>
  <c r="IJ7" i="8"/>
  <c r="IK7" i="8"/>
  <c r="IL7" i="8"/>
  <c r="IM7" i="8"/>
  <c r="IN7" i="8"/>
  <c r="IO7" i="8"/>
  <c r="IP7" i="8"/>
  <c r="IQ7" i="8"/>
  <c r="IR7" i="8"/>
  <c r="IS7" i="8"/>
  <c r="IT7" i="8"/>
  <c r="IU7" i="8"/>
  <c r="HS8" i="8"/>
  <c r="HT8" i="8"/>
  <c r="HU8" i="8"/>
  <c r="HV8" i="8"/>
  <c r="HW8" i="8"/>
  <c r="HX8" i="8"/>
  <c r="HY8" i="8"/>
  <c r="HZ8" i="8"/>
  <c r="IA8" i="8"/>
  <c r="IB8" i="8"/>
  <c r="IC8" i="8"/>
  <c r="ID8" i="8"/>
  <c r="IE8" i="8"/>
  <c r="IF8" i="8"/>
  <c r="IG8" i="8"/>
  <c r="IH8" i="8"/>
  <c r="II8" i="8"/>
  <c r="IJ8" i="8"/>
  <c r="IK8" i="8"/>
  <c r="IL8" i="8"/>
  <c r="IM8" i="8"/>
  <c r="IN8" i="8"/>
  <c r="IO8" i="8"/>
  <c r="IP8" i="8"/>
  <c r="IQ8" i="8"/>
  <c r="IR8" i="8"/>
  <c r="IS8" i="8"/>
  <c r="IT8" i="8"/>
  <c r="IU8" i="8"/>
  <c r="HS9" i="8"/>
  <c r="HT9" i="8"/>
  <c r="HU9" i="8"/>
  <c r="HV9" i="8"/>
  <c r="HW9" i="8"/>
  <c r="HX9" i="8"/>
  <c r="HY9" i="8"/>
  <c r="HZ9" i="8"/>
  <c r="IA9" i="8"/>
  <c r="IB9" i="8"/>
  <c r="IC9" i="8"/>
  <c r="ID9" i="8"/>
  <c r="IE9" i="8"/>
  <c r="IF9" i="8"/>
  <c r="IG9" i="8"/>
  <c r="IH9" i="8"/>
  <c r="II9" i="8"/>
  <c r="IJ9" i="8"/>
  <c r="IK9" i="8"/>
  <c r="IL9" i="8"/>
  <c r="IM9" i="8"/>
  <c r="IN9" i="8"/>
  <c r="IO9" i="8"/>
  <c r="IP9" i="8"/>
  <c r="IQ9" i="8"/>
  <c r="IR9" i="8"/>
  <c r="IS9" i="8"/>
  <c r="IT9" i="8"/>
  <c r="IU9" i="8"/>
  <c r="HS10" i="8"/>
  <c r="HT10" i="8"/>
  <c r="HU10" i="8"/>
  <c r="HV10" i="8"/>
  <c r="HW10" i="8"/>
  <c r="HX10" i="8"/>
  <c r="HY10" i="8"/>
  <c r="HZ10" i="8"/>
  <c r="IA10" i="8"/>
  <c r="IB10" i="8"/>
  <c r="IC10" i="8"/>
  <c r="ID10" i="8"/>
  <c r="IE10" i="8"/>
  <c r="IF10" i="8"/>
  <c r="IG10" i="8"/>
  <c r="IH10" i="8"/>
  <c r="II10" i="8"/>
  <c r="IJ10" i="8"/>
  <c r="IK10" i="8"/>
  <c r="IL10" i="8"/>
  <c r="IM10" i="8"/>
  <c r="IN10" i="8"/>
  <c r="IO10" i="8"/>
  <c r="IP10" i="8"/>
  <c r="IQ10" i="8"/>
  <c r="IR10" i="8"/>
  <c r="IS10" i="8"/>
  <c r="IT10" i="8"/>
  <c r="IU10" i="8"/>
  <c r="HS11" i="8"/>
  <c r="HT11" i="8"/>
  <c r="HU11" i="8"/>
  <c r="HV11" i="8"/>
  <c r="HW11" i="8"/>
  <c r="HX11" i="8"/>
  <c r="HY11" i="8"/>
  <c r="HZ11" i="8"/>
  <c r="IA11" i="8"/>
  <c r="IB11" i="8"/>
  <c r="IC11" i="8"/>
  <c r="ID11" i="8"/>
  <c r="IE11" i="8"/>
  <c r="IF11" i="8"/>
  <c r="IG11" i="8"/>
  <c r="IH11" i="8"/>
  <c r="II11" i="8"/>
  <c r="IJ11" i="8"/>
  <c r="IK11" i="8"/>
  <c r="IL11" i="8"/>
  <c r="IM11" i="8"/>
  <c r="IN11" i="8"/>
  <c r="IO11" i="8"/>
  <c r="IP11" i="8"/>
  <c r="IQ11" i="8"/>
  <c r="IR11" i="8"/>
  <c r="IS11" i="8"/>
  <c r="IT11" i="8"/>
  <c r="IU11" i="8"/>
  <c r="HS12" i="8"/>
  <c r="HT12" i="8"/>
  <c r="HU12" i="8"/>
  <c r="HV12" i="8"/>
  <c r="HW12" i="8"/>
  <c r="HX12" i="8"/>
  <c r="HY12" i="8"/>
  <c r="HZ12" i="8"/>
  <c r="IA12" i="8"/>
  <c r="IB12" i="8"/>
  <c r="IC12" i="8"/>
  <c r="ID12" i="8"/>
  <c r="IE12" i="8"/>
  <c r="IF12" i="8"/>
  <c r="IG12" i="8"/>
  <c r="IH12" i="8"/>
  <c r="II12" i="8"/>
  <c r="IJ12" i="8"/>
  <c r="IK12" i="8"/>
  <c r="IL12" i="8"/>
  <c r="IM12" i="8"/>
  <c r="IN12" i="8"/>
  <c r="IO12" i="8"/>
  <c r="IP12" i="8"/>
  <c r="IQ12" i="8"/>
  <c r="IR12" i="8"/>
  <c r="IS12" i="8"/>
  <c r="IT12" i="8"/>
  <c r="IU12" i="8"/>
  <c r="HS13" i="8"/>
  <c r="HT13" i="8"/>
  <c r="HU13" i="8"/>
  <c r="HV13" i="8"/>
  <c r="HW13" i="8"/>
  <c r="HX13" i="8"/>
  <c r="HY13" i="8"/>
  <c r="HZ13" i="8"/>
  <c r="IA13" i="8"/>
  <c r="IB13" i="8"/>
  <c r="IC13" i="8"/>
  <c r="ID13" i="8"/>
  <c r="IE13" i="8"/>
  <c r="IF13" i="8"/>
  <c r="IG13" i="8"/>
  <c r="IH13" i="8"/>
  <c r="II13" i="8"/>
  <c r="IJ13" i="8"/>
  <c r="IK13" i="8"/>
  <c r="IL13" i="8"/>
  <c r="IM13" i="8"/>
  <c r="IN13" i="8"/>
  <c r="IO13" i="8"/>
  <c r="IP13" i="8"/>
  <c r="IQ13" i="8"/>
  <c r="IR13" i="8"/>
  <c r="IS13" i="8"/>
  <c r="IT13" i="8"/>
  <c r="IU13" i="8"/>
  <c r="HS14" i="8"/>
  <c r="HT14" i="8"/>
  <c r="HU14" i="8"/>
  <c r="HV14" i="8"/>
  <c r="HW14" i="8"/>
  <c r="HX14" i="8"/>
  <c r="HY14" i="8"/>
  <c r="HZ14" i="8"/>
  <c r="IA14" i="8"/>
  <c r="IB14" i="8"/>
  <c r="IC14" i="8"/>
  <c r="ID14" i="8"/>
  <c r="IE14" i="8"/>
  <c r="IF14" i="8"/>
  <c r="IG14" i="8"/>
  <c r="IH14" i="8"/>
  <c r="II14" i="8"/>
  <c r="IJ14" i="8"/>
  <c r="IK14" i="8"/>
  <c r="IL14" i="8"/>
  <c r="IM14" i="8"/>
  <c r="IN14" i="8"/>
  <c r="IO14" i="8"/>
  <c r="IP14" i="8"/>
  <c r="IQ14" i="8"/>
  <c r="IR14" i="8"/>
  <c r="IS14" i="8"/>
  <c r="IT14" i="8"/>
  <c r="IU14" i="8"/>
  <c r="HS15" i="8"/>
  <c r="HT15" i="8"/>
  <c r="HU15" i="8"/>
  <c r="HV15" i="8"/>
  <c r="HW15" i="8"/>
  <c r="HX15" i="8"/>
  <c r="HY15" i="8"/>
  <c r="HZ15" i="8"/>
  <c r="IA15" i="8"/>
  <c r="IB15" i="8"/>
  <c r="IC15" i="8"/>
  <c r="ID15" i="8"/>
  <c r="IE15" i="8"/>
  <c r="IF15" i="8"/>
  <c r="IG15" i="8"/>
  <c r="IH15" i="8"/>
  <c r="II15" i="8"/>
  <c r="IJ15" i="8"/>
  <c r="IK15" i="8"/>
  <c r="IL15" i="8"/>
  <c r="IM15" i="8"/>
  <c r="IN15" i="8"/>
  <c r="IO15" i="8"/>
  <c r="IP15" i="8"/>
  <c r="IQ15" i="8"/>
  <c r="IR15" i="8"/>
  <c r="IS15" i="8"/>
  <c r="IT15" i="8"/>
  <c r="IU15" i="8"/>
  <c r="HS16" i="8"/>
  <c r="HT16" i="8"/>
  <c r="HU16" i="8"/>
  <c r="HV16" i="8"/>
  <c r="HW16" i="8"/>
  <c r="HX16" i="8"/>
  <c r="HY16" i="8"/>
  <c r="HZ16" i="8"/>
  <c r="IA16" i="8"/>
  <c r="IB16" i="8"/>
  <c r="IC16" i="8"/>
  <c r="ID16" i="8"/>
  <c r="IE16" i="8"/>
  <c r="IF16" i="8"/>
  <c r="IG16" i="8"/>
  <c r="IH16" i="8"/>
  <c r="II16" i="8"/>
  <c r="IJ16" i="8"/>
  <c r="IK16" i="8"/>
  <c r="IL16" i="8"/>
  <c r="IM16" i="8"/>
  <c r="IN16" i="8"/>
  <c r="IO16" i="8"/>
  <c r="IP16" i="8"/>
  <c r="IQ16" i="8"/>
  <c r="IR16" i="8"/>
  <c r="IS16" i="8"/>
  <c r="IT16" i="8"/>
  <c r="IU16" i="8"/>
  <c r="HS17" i="8"/>
  <c r="HT17" i="8"/>
  <c r="HU17" i="8"/>
  <c r="HV17" i="8"/>
  <c r="HW17" i="8"/>
  <c r="HX17" i="8"/>
  <c r="HY17" i="8"/>
  <c r="HZ17" i="8"/>
  <c r="IA17" i="8"/>
  <c r="IB17" i="8"/>
  <c r="IC17" i="8"/>
  <c r="ID17" i="8"/>
  <c r="IE17" i="8"/>
  <c r="IF17" i="8"/>
  <c r="IG17" i="8"/>
  <c r="IH17" i="8"/>
  <c r="II17" i="8"/>
  <c r="IJ17" i="8"/>
  <c r="IK17" i="8"/>
  <c r="IL17" i="8"/>
  <c r="IM17" i="8"/>
  <c r="IN17" i="8"/>
  <c r="IO17" i="8"/>
  <c r="IP17" i="8"/>
  <c r="IQ17" i="8"/>
  <c r="IR17" i="8"/>
  <c r="IS17" i="8"/>
  <c r="IT17" i="8"/>
  <c r="IU17" i="8"/>
  <c r="HS18" i="8"/>
  <c r="HT18" i="8"/>
  <c r="HU18" i="8"/>
  <c r="HV18" i="8"/>
  <c r="HW18" i="8"/>
  <c r="HX18" i="8"/>
  <c r="HY18" i="8"/>
  <c r="HZ18" i="8"/>
  <c r="IA18" i="8"/>
  <c r="IB18" i="8"/>
  <c r="IC18" i="8"/>
  <c r="ID18" i="8"/>
  <c r="IE18" i="8"/>
  <c r="IF18" i="8"/>
  <c r="IG18" i="8"/>
  <c r="IH18" i="8"/>
  <c r="II18" i="8"/>
  <c r="IJ18" i="8"/>
  <c r="IK18" i="8"/>
  <c r="IL18" i="8"/>
  <c r="IM18" i="8"/>
  <c r="IN18" i="8"/>
  <c r="IO18" i="8"/>
  <c r="IP18" i="8"/>
  <c r="IQ18" i="8"/>
  <c r="IR18" i="8"/>
  <c r="IS18" i="8"/>
  <c r="IT18" i="8"/>
  <c r="IU18" i="8"/>
  <c r="HS19" i="8"/>
  <c r="HT19" i="8"/>
  <c r="HU19" i="8"/>
  <c r="HV19" i="8"/>
  <c r="HW19" i="8"/>
  <c r="HX19" i="8"/>
  <c r="HY19" i="8"/>
  <c r="HZ19" i="8"/>
  <c r="IA19" i="8"/>
  <c r="IB19" i="8"/>
  <c r="IC19" i="8"/>
  <c r="ID19" i="8"/>
  <c r="IE19" i="8"/>
  <c r="IF19" i="8"/>
  <c r="IG19" i="8"/>
  <c r="IH19" i="8"/>
  <c r="II19" i="8"/>
  <c r="IJ19" i="8"/>
  <c r="IK19" i="8"/>
  <c r="IL19" i="8"/>
  <c r="IM19" i="8"/>
  <c r="IN19" i="8"/>
  <c r="IO19" i="8"/>
  <c r="IP19" i="8"/>
  <c r="IQ19" i="8"/>
  <c r="IR19" i="8"/>
  <c r="IS19" i="8"/>
  <c r="IT19" i="8"/>
  <c r="IU19" i="8"/>
  <c r="HS20" i="8"/>
  <c r="HT20" i="8"/>
  <c r="HU20" i="8"/>
  <c r="HV20" i="8"/>
  <c r="HW20" i="8"/>
  <c r="HX20" i="8"/>
  <c r="HY20" i="8"/>
  <c r="HZ20" i="8"/>
  <c r="IA20" i="8"/>
  <c r="IB20" i="8"/>
  <c r="IC20" i="8"/>
  <c r="ID20" i="8"/>
  <c r="IE20" i="8"/>
  <c r="IF20" i="8"/>
  <c r="IG20" i="8"/>
  <c r="IH20" i="8"/>
  <c r="II20" i="8"/>
  <c r="IJ20" i="8"/>
  <c r="IK20" i="8"/>
  <c r="IL20" i="8"/>
  <c r="IM20" i="8"/>
  <c r="IN20" i="8"/>
  <c r="IO20" i="8"/>
  <c r="IP20" i="8"/>
  <c r="IQ20" i="8"/>
  <c r="IR20" i="8"/>
  <c r="IS20" i="8"/>
  <c r="IT20" i="8"/>
  <c r="IU20" i="8"/>
  <c r="HS21" i="8"/>
  <c r="HT21" i="8"/>
  <c r="HU21" i="8"/>
  <c r="HV21" i="8"/>
  <c r="HW21" i="8"/>
  <c r="HX21" i="8"/>
  <c r="HY21" i="8"/>
  <c r="HZ21" i="8"/>
  <c r="IA21" i="8"/>
  <c r="IB21" i="8"/>
  <c r="IC21" i="8"/>
  <c r="ID21" i="8"/>
  <c r="IE21" i="8"/>
  <c r="IF21" i="8"/>
  <c r="IG21" i="8"/>
  <c r="IH21" i="8"/>
  <c r="II21" i="8"/>
  <c r="IJ21" i="8"/>
  <c r="IK21" i="8"/>
  <c r="IL21" i="8"/>
  <c r="IM21" i="8"/>
  <c r="IN21" i="8"/>
  <c r="IO21" i="8"/>
  <c r="IP21" i="8"/>
  <c r="IQ21" i="8"/>
  <c r="IR21" i="8"/>
  <c r="IS21" i="8"/>
  <c r="IT21" i="8"/>
  <c r="IU21" i="8"/>
  <c r="HS22" i="8"/>
  <c r="HT22" i="8"/>
  <c r="HU22" i="8"/>
  <c r="HV22" i="8"/>
  <c r="HW22" i="8"/>
  <c r="HX22" i="8"/>
  <c r="HY22" i="8"/>
  <c r="HZ22" i="8"/>
  <c r="IA22" i="8"/>
  <c r="IB22" i="8"/>
  <c r="IC22" i="8"/>
  <c r="ID22" i="8"/>
  <c r="IE22" i="8"/>
  <c r="IF22" i="8"/>
  <c r="IG22" i="8"/>
  <c r="IH22" i="8"/>
  <c r="II22" i="8"/>
  <c r="IJ22" i="8"/>
  <c r="IK22" i="8"/>
  <c r="IL22" i="8"/>
  <c r="IM22" i="8"/>
  <c r="IN22" i="8"/>
  <c r="IO22" i="8"/>
  <c r="IP22" i="8"/>
  <c r="IQ22" i="8"/>
  <c r="IR22" i="8"/>
  <c r="IS22" i="8"/>
  <c r="IT22" i="8"/>
  <c r="IU22" i="8"/>
  <c r="HS23" i="8"/>
  <c r="HT23" i="8"/>
  <c r="HU23" i="8"/>
  <c r="HV23" i="8"/>
  <c r="HW23" i="8"/>
  <c r="HX23" i="8"/>
  <c r="HY23" i="8"/>
  <c r="HZ23" i="8"/>
  <c r="IA23" i="8"/>
  <c r="IB23" i="8"/>
  <c r="IC23" i="8"/>
  <c r="ID23" i="8"/>
  <c r="IE23" i="8"/>
  <c r="IF23" i="8"/>
  <c r="IG23" i="8"/>
  <c r="IH23" i="8"/>
  <c r="II23" i="8"/>
  <c r="IJ23" i="8"/>
  <c r="IK23" i="8"/>
  <c r="IL23" i="8"/>
  <c r="IM23" i="8"/>
  <c r="IN23" i="8"/>
  <c r="IO23" i="8"/>
  <c r="IP23" i="8"/>
  <c r="IQ23" i="8"/>
  <c r="IR23" i="8"/>
  <c r="IS23" i="8"/>
  <c r="IT23" i="8"/>
  <c r="IU23" i="8"/>
  <c r="HS24" i="8"/>
  <c r="HT24" i="8"/>
  <c r="HU24" i="8"/>
  <c r="HV24" i="8"/>
  <c r="HW24" i="8"/>
  <c r="HX24" i="8"/>
  <c r="HY24" i="8"/>
  <c r="HZ24" i="8"/>
  <c r="IA24" i="8"/>
  <c r="IB24" i="8"/>
  <c r="IC24" i="8"/>
  <c r="ID24" i="8"/>
  <c r="IE24" i="8"/>
  <c r="IF24" i="8"/>
  <c r="IG24" i="8"/>
  <c r="IH24" i="8"/>
  <c r="II24" i="8"/>
  <c r="IJ24" i="8"/>
  <c r="IK24" i="8"/>
  <c r="IL24" i="8"/>
  <c r="IM24" i="8"/>
  <c r="IN24" i="8"/>
  <c r="IO24" i="8"/>
  <c r="IP24" i="8"/>
  <c r="IQ24" i="8"/>
  <c r="IR24" i="8"/>
  <c r="IS24" i="8"/>
  <c r="IT24" i="8"/>
  <c r="IU24" i="8"/>
  <c r="HS25" i="8"/>
  <c r="HT25" i="8"/>
  <c r="HU25" i="8"/>
  <c r="HV25" i="8"/>
  <c r="HW25" i="8"/>
  <c r="HX25" i="8"/>
  <c r="HY25" i="8"/>
  <c r="HZ25" i="8"/>
  <c r="IA25" i="8"/>
  <c r="IB25" i="8"/>
  <c r="IC25" i="8"/>
  <c r="ID25" i="8"/>
  <c r="IE25" i="8"/>
  <c r="IF25" i="8"/>
  <c r="IG25" i="8"/>
  <c r="IH25" i="8"/>
  <c r="II25" i="8"/>
  <c r="IJ25" i="8"/>
  <c r="IK25" i="8"/>
  <c r="IL25" i="8"/>
  <c r="IM25" i="8"/>
  <c r="IN25" i="8"/>
  <c r="IO25" i="8"/>
  <c r="IP25" i="8"/>
  <c r="IQ25" i="8"/>
  <c r="IR25" i="8"/>
  <c r="IS25" i="8"/>
  <c r="IT25" i="8"/>
  <c r="IU25" i="8"/>
  <c r="HS26" i="8"/>
  <c r="HT26" i="8"/>
  <c r="HU26" i="8"/>
  <c r="HV26" i="8"/>
  <c r="HW26" i="8"/>
  <c r="HX26" i="8"/>
  <c r="HY26" i="8"/>
  <c r="HZ26" i="8"/>
  <c r="IA26" i="8"/>
  <c r="IB26" i="8"/>
  <c r="IC26" i="8"/>
  <c r="ID26" i="8"/>
  <c r="IE26" i="8"/>
  <c r="IF26" i="8"/>
  <c r="IG26" i="8"/>
  <c r="IH26" i="8"/>
  <c r="II26" i="8"/>
  <c r="IJ26" i="8"/>
  <c r="IK26" i="8"/>
  <c r="IL26" i="8"/>
  <c r="IM26" i="8"/>
  <c r="IN26" i="8"/>
  <c r="IO26" i="8"/>
  <c r="IP26" i="8"/>
  <c r="IQ26" i="8"/>
  <c r="IR26" i="8"/>
  <c r="IS26" i="8"/>
  <c r="IT26" i="8"/>
  <c r="IU26" i="8"/>
  <c r="HS27" i="8"/>
  <c r="HT27" i="8"/>
  <c r="HU27" i="8"/>
  <c r="HV27" i="8"/>
  <c r="HW27" i="8"/>
  <c r="HX27" i="8"/>
  <c r="HY27" i="8"/>
  <c r="HZ27" i="8"/>
  <c r="IA27" i="8"/>
  <c r="IB27" i="8"/>
  <c r="IC27" i="8"/>
  <c r="ID27" i="8"/>
  <c r="IE27" i="8"/>
  <c r="IF27" i="8"/>
  <c r="IG27" i="8"/>
  <c r="IH27" i="8"/>
  <c r="II27" i="8"/>
  <c r="IJ27" i="8"/>
  <c r="IK27" i="8"/>
  <c r="IL27" i="8"/>
  <c r="IM27" i="8"/>
  <c r="IN27" i="8"/>
  <c r="IO27" i="8"/>
  <c r="IP27" i="8"/>
  <c r="IQ27" i="8"/>
  <c r="IR27" i="8"/>
  <c r="IS27" i="8"/>
  <c r="IT27" i="8"/>
  <c r="IU27" i="8"/>
  <c r="HS28" i="8"/>
  <c r="HT28" i="8"/>
  <c r="HU28" i="8"/>
  <c r="HV28" i="8"/>
  <c r="HW28" i="8"/>
  <c r="HX28" i="8"/>
  <c r="HY28" i="8"/>
  <c r="HZ28" i="8"/>
  <c r="IA28" i="8"/>
  <c r="IB28" i="8"/>
  <c r="IC28" i="8"/>
  <c r="ID28" i="8"/>
  <c r="IE28" i="8"/>
  <c r="IF28" i="8"/>
  <c r="IG28" i="8"/>
  <c r="IH28" i="8"/>
  <c r="II28" i="8"/>
  <c r="IJ28" i="8"/>
  <c r="IK28" i="8"/>
  <c r="IL28" i="8"/>
  <c r="IM28" i="8"/>
  <c r="IN28" i="8"/>
  <c r="IO28" i="8"/>
  <c r="IP28" i="8"/>
  <c r="IQ28" i="8"/>
  <c r="IR28" i="8"/>
  <c r="IS28" i="8"/>
  <c r="IT28" i="8"/>
  <c r="IU28" i="8"/>
  <c r="HS29" i="8"/>
  <c r="HT29" i="8"/>
  <c r="HU29" i="8"/>
  <c r="HV29" i="8"/>
  <c r="HW29" i="8"/>
  <c r="HX29" i="8"/>
  <c r="HY29" i="8"/>
  <c r="HZ29" i="8"/>
  <c r="IA29" i="8"/>
  <c r="IB29" i="8"/>
  <c r="IC29" i="8"/>
  <c r="ID29" i="8"/>
  <c r="IE29" i="8"/>
  <c r="IF29" i="8"/>
  <c r="IG29" i="8"/>
  <c r="IH29" i="8"/>
  <c r="II29" i="8"/>
  <c r="IJ29" i="8"/>
  <c r="IK29" i="8"/>
  <c r="IL29" i="8"/>
  <c r="IM29" i="8"/>
  <c r="IN29" i="8"/>
  <c r="IO29" i="8"/>
  <c r="IP29" i="8"/>
  <c r="IQ29" i="8"/>
  <c r="IR29" i="8"/>
  <c r="IS29" i="8"/>
  <c r="IT29" i="8"/>
  <c r="IU29" i="8"/>
  <c r="HS30" i="8"/>
  <c r="HT30" i="8"/>
  <c r="HU30" i="8"/>
  <c r="HV30" i="8"/>
  <c r="HW30" i="8"/>
  <c r="HX30" i="8"/>
  <c r="HY30" i="8"/>
  <c r="HZ30" i="8"/>
  <c r="IA30" i="8"/>
  <c r="IB30" i="8"/>
  <c r="IC30" i="8"/>
  <c r="ID30" i="8"/>
  <c r="IE30" i="8"/>
  <c r="IF30" i="8"/>
  <c r="IG30" i="8"/>
  <c r="IH30" i="8"/>
  <c r="II30" i="8"/>
  <c r="IJ30" i="8"/>
  <c r="IK30" i="8"/>
  <c r="IL30" i="8"/>
  <c r="IM30" i="8"/>
  <c r="IN30" i="8"/>
  <c r="IO30" i="8"/>
  <c r="IP30" i="8"/>
  <c r="IQ30" i="8"/>
  <c r="IR30" i="8"/>
  <c r="IS30" i="8"/>
  <c r="IT30" i="8"/>
  <c r="IU30" i="8"/>
  <c r="HR7" i="8"/>
  <c r="HR8" i="8"/>
  <c r="HR9" i="8"/>
  <c r="HR10" i="8"/>
  <c r="HR11" i="8"/>
  <c r="HR12" i="8"/>
  <c r="HR13" i="8"/>
  <c r="HR14" i="8"/>
  <c r="HR15" i="8"/>
  <c r="HR16" i="8"/>
  <c r="HR17" i="8"/>
  <c r="HR18" i="8"/>
  <c r="HR19" i="8"/>
  <c r="HR20" i="8"/>
  <c r="HR21" i="8"/>
  <c r="HR22" i="8"/>
  <c r="HR23" i="8"/>
  <c r="HR24" i="8"/>
  <c r="HR25" i="8"/>
  <c r="HR26" i="8"/>
  <c r="HR27" i="8"/>
  <c r="HR28" i="8"/>
  <c r="HR29" i="8"/>
  <c r="HR30" i="8"/>
  <c r="HS31" i="8"/>
  <c r="HT31" i="8"/>
  <c r="HU31" i="8"/>
  <c r="HV31" i="8"/>
  <c r="HW31" i="8"/>
  <c r="HX31" i="8"/>
  <c r="HY31" i="8"/>
  <c r="HZ31" i="8"/>
  <c r="IA31" i="8"/>
  <c r="IB31" i="8"/>
  <c r="IC31" i="8"/>
  <c r="ID31" i="8"/>
  <c r="IE31" i="8"/>
  <c r="IF31" i="8"/>
  <c r="IG31" i="8"/>
  <c r="IH31" i="8"/>
  <c r="II31" i="8"/>
  <c r="IJ31" i="8"/>
  <c r="IK31" i="8"/>
  <c r="IL31" i="8"/>
  <c r="IM31" i="8"/>
  <c r="IN31" i="8"/>
  <c r="IO31" i="8"/>
  <c r="IP31" i="8"/>
  <c r="IQ31" i="8"/>
  <c r="IR31" i="8"/>
  <c r="IS31" i="8"/>
  <c r="IT31" i="8"/>
  <c r="IU31" i="8"/>
  <c r="HR31" i="8"/>
  <c r="HM7" i="8"/>
  <c r="HN7" i="8" s="1"/>
  <c r="HM8" i="8"/>
  <c r="HN8" i="8"/>
  <c r="HM9" i="8"/>
  <c r="HN9" i="8" s="1"/>
  <c r="HM10" i="8"/>
  <c r="HN10" i="8"/>
  <c r="HM11" i="8"/>
  <c r="HN11" i="8" s="1"/>
  <c r="HM12" i="8"/>
  <c r="HN12" i="8"/>
  <c r="HM13" i="8"/>
  <c r="HN13" i="8" s="1"/>
  <c r="HM14" i="8"/>
  <c r="HN14" i="8"/>
  <c r="HM15" i="8"/>
  <c r="HN15" i="8" s="1"/>
  <c r="HM16" i="8"/>
  <c r="HN16" i="8"/>
  <c r="HM17" i="8"/>
  <c r="HN17" i="8" s="1"/>
  <c r="HM18" i="8"/>
  <c r="HN18" i="8"/>
  <c r="HM19" i="8"/>
  <c r="HN19" i="8" s="1"/>
  <c r="HM20" i="8"/>
  <c r="HN20" i="8"/>
  <c r="HM21" i="8"/>
  <c r="HN21" i="8" s="1"/>
  <c r="HM22" i="8"/>
  <c r="HN22" i="8"/>
  <c r="HM23" i="8"/>
  <c r="HN23" i="8" s="1"/>
  <c r="HM24" i="8"/>
  <c r="HN24" i="8"/>
  <c r="HM25" i="8"/>
  <c r="HN25" i="8" s="1"/>
  <c r="HM26" i="8"/>
  <c r="HN26" i="8"/>
  <c r="HM27" i="8"/>
  <c r="HN27" i="8" s="1"/>
  <c r="HM28" i="8"/>
  <c r="HN28" i="8"/>
  <c r="HM29" i="8"/>
  <c r="HN29" i="8" s="1"/>
  <c r="HM30" i="8"/>
  <c r="HN30" i="8"/>
  <c r="HM31" i="8"/>
  <c r="EV31" i="21"/>
  <c r="GH31" i="21"/>
  <c r="GI31" i="21"/>
  <c r="GJ31" i="21"/>
  <c r="GK31" i="21"/>
  <c r="GL31" i="21"/>
  <c r="GM31" i="21"/>
  <c r="GN31" i="21"/>
  <c r="GO31" i="21"/>
  <c r="GP31" i="21"/>
  <c r="GQ31" i="21"/>
  <c r="GR31" i="21"/>
  <c r="GS31" i="21"/>
  <c r="GT31" i="21"/>
  <c r="GU31" i="21"/>
  <c r="GV31" i="21"/>
  <c r="GW31" i="21"/>
  <c r="GX31" i="21"/>
  <c r="GY31" i="21"/>
  <c r="GZ31" i="21"/>
  <c r="HA31" i="21"/>
  <c r="HB31" i="21"/>
  <c r="HC31" i="21"/>
  <c r="HD31" i="21"/>
  <c r="HE31" i="21"/>
  <c r="HF31" i="21"/>
  <c r="HG31" i="21"/>
  <c r="HH31" i="21"/>
  <c r="HI31" i="21"/>
  <c r="HJ31" i="21"/>
  <c r="GG31" i="21"/>
  <c r="ER31" i="21"/>
  <c r="ES31" i="21"/>
  <c r="ET31" i="8"/>
  <c r="ES31" i="8"/>
  <c r="ER31" i="8"/>
  <c r="ER7" i="8"/>
  <c r="ER6" i="8"/>
  <c r="DS4" i="21"/>
  <c r="BV3" i="21"/>
  <c r="DM3" i="21" s="1"/>
  <c r="BW3" i="21"/>
  <c r="DJ3" i="21" s="1"/>
  <c r="BX3" i="21"/>
  <c r="DI3" i="21" s="1"/>
  <c r="BP4" i="21"/>
  <c r="CA4" i="21" s="1"/>
  <c r="BQ4" i="21"/>
  <c r="CB4" i="21" s="1"/>
  <c r="BR4" i="21"/>
  <c r="CC4" i="21" s="1"/>
  <c r="BS4" i="21"/>
  <c r="CD4" i="21" s="1"/>
  <c r="BT4" i="21"/>
  <c r="CE4" i="21" s="1"/>
  <c r="BU4" i="21"/>
  <c r="CF4" i="21" s="1"/>
  <c r="BV4" i="21"/>
  <c r="DM4" i="21" s="1"/>
  <c r="BW4" i="21"/>
  <c r="DJ4" i="21" s="1"/>
  <c r="BX4" i="21"/>
  <c r="DI4" i="21" s="1"/>
  <c r="BP5" i="21"/>
  <c r="CA5" i="21" s="1"/>
  <c r="BQ5" i="21"/>
  <c r="CB5" i="21" s="1"/>
  <c r="BR5" i="21"/>
  <c r="CC5" i="21" s="1"/>
  <c r="BS5" i="21"/>
  <c r="CD5" i="21" s="1"/>
  <c r="BT5" i="21"/>
  <c r="CE5" i="21" s="1"/>
  <c r="BU5" i="21"/>
  <c r="CF5" i="21" s="1"/>
  <c r="BV5" i="21"/>
  <c r="BW5" i="21"/>
  <c r="BX5" i="21"/>
  <c r="BP6" i="21"/>
  <c r="CA6" i="21" s="1"/>
  <c r="CJ6" i="21" s="1"/>
  <c r="BQ6" i="21"/>
  <c r="CB6" i="21" s="1"/>
  <c r="CI6" i="21" s="1"/>
  <c r="BR6" i="21"/>
  <c r="CC6" i="21" s="1"/>
  <c r="CL6" i="21" s="1"/>
  <c r="BS6" i="21"/>
  <c r="CD6" i="21" s="1"/>
  <c r="CK6" i="21" s="1"/>
  <c r="BT6" i="21"/>
  <c r="CE6" i="21" s="1"/>
  <c r="CN6" i="21" s="1"/>
  <c r="BU6" i="21"/>
  <c r="CF6" i="21" s="1"/>
  <c r="CM6" i="21" s="1"/>
  <c r="BV6" i="21"/>
  <c r="BW6" i="21"/>
  <c r="DJ6" i="21" s="1"/>
  <c r="BX6" i="21"/>
  <c r="DI6" i="21" s="1"/>
  <c r="BP7" i="21"/>
  <c r="CA7" i="21" s="1"/>
  <c r="CJ7" i="21" s="1"/>
  <c r="BQ7" i="21"/>
  <c r="CB7" i="21" s="1"/>
  <c r="CI7" i="21" s="1"/>
  <c r="BR7" i="21"/>
  <c r="CC7" i="21" s="1"/>
  <c r="CL7" i="21" s="1"/>
  <c r="BS7" i="21"/>
  <c r="CD7" i="21" s="1"/>
  <c r="CK7" i="21" s="1"/>
  <c r="BT7" i="21"/>
  <c r="CE7" i="21" s="1"/>
  <c r="CN7" i="21" s="1"/>
  <c r="BU7" i="21"/>
  <c r="CF7" i="21" s="1"/>
  <c r="CM7" i="21" s="1"/>
  <c r="BV7" i="21"/>
  <c r="DM7" i="21" s="1"/>
  <c r="BW7" i="21"/>
  <c r="DJ7" i="21" s="1"/>
  <c r="BX7" i="21"/>
  <c r="DI7" i="21" s="1"/>
  <c r="BP8" i="21"/>
  <c r="CA8" i="21" s="1"/>
  <c r="CJ8" i="21" s="1"/>
  <c r="BQ8" i="21"/>
  <c r="CB8" i="21" s="1"/>
  <c r="CI8" i="21" s="1"/>
  <c r="BR8" i="21"/>
  <c r="CC8" i="21" s="1"/>
  <c r="CL8" i="21" s="1"/>
  <c r="BS8" i="21"/>
  <c r="CD8" i="21" s="1"/>
  <c r="CK8" i="21" s="1"/>
  <c r="BT8" i="21"/>
  <c r="CE8" i="21" s="1"/>
  <c r="CN8" i="21" s="1"/>
  <c r="BU8" i="21"/>
  <c r="CF8" i="21" s="1"/>
  <c r="CM8" i="21" s="1"/>
  <c r="BV8" i="21"/>
  <c r="DM8" i="21" s="1"/>
  <c r="BW8" i="21"/>
  <c r="DJ8" i="21" s="1"/>
  <c r="BX8" i="21"/>
  <c r="DI8" i="21" s="1"/>
  <c r="BP9" i="21"/>
  <c r="CA9" i="21" s="1"/>
  <c r="CJ9" i="21" s="1"/>
  <c r="BQ9" i="21"/>
  <c r="CB9" i="21" s="1"/>
  <c r="CI9" i="21" s="1"/>
  <c r="BR9" i="21"/>
  <c r="CC9" i="21" s="1"/>
  <c r="CL9" i="21" s="1"/>
  <c r="BS9" i="21"/>
  <c r="CD9" i="21" s="1"/>
  <c r="CK9" i="21" s="1"/>
  <c r="BT9" i="21"/>
  <c r="CE9" i="21" s="1"/>
  <c r="CN9" i="21" s="1"/>
  <c r="BU9" i="21"/>
  <c r="CF9" i="21" s="1"/>
  <c r="CM9" i="21" s="1"/>
  <c r="BV9" i="21"/>
  <c r="DM9" i="21" s="1"/>
  <c r="BW9" i="21"/>
  <c r="DJ9" i="21" s="1"/>
  <c r="BX9" i="21"/>
  <c r="DI9" i="21" s="1"/>
  <c r="BP10" i="21"/>
  <c r="CA10" i="21" s="1"/>
  <c r="CJ10" i="21" s="1"/>
  <c r="BQ10" i="21"/>
  <c r="CB10" i="21" s="1"/>
  <c r="CI10" i="21" s="1"/>
  <c r="BR10" i="21"/>
  <c r="CC10" i="21" s="1"/>
  <c r="CL10" i="21" s="1"/>
  <c r="BS10" i="21"/>
  <c r="CD10" i="21" s="1"/>
  <c r="CK10" i="21" s="1"/>
  <c r="BT10" i="21"/>
  <c r="CE10" i="21" s="1"/>
  <c r="CN10" i="21" s="1"/>
  <c r="BU10" i="21"/>
  <c r="CF10" i="21" s="1"/>
  <c r="CM10" i="21" s="1"/>
  <c r="BV10" i="21"/>
  <c r="DM10" i="21" s="1"/>
  <c r="BW10" i="21"/>
  <c r="DJ10" i="21" s="1"/>
  <c r="BX10" i="21"/>
  <c r="DI10" i="21" s="1"/>
  <c r="BP11" i="21"/>
  <c r="CA11" i="21" s="1"/>
  <c r="CJ11" i="21" s="1"/>
  <c r="BQ11" i="21"/>
  <c r="CB11" i="21" s="1"/>
  <c r="CI11" i="21" s="1"/>
  <c r="BR11" i="21"/>
  <c r="CC11" i="21" s="1"/>
  <c r="CL11" i="21" s="1"/>
  <c r="BS11" i="21"/>
  <c r="CD11" i="21" s="1"/>
  <c r="CK11" i="21" s="1"/>
  <c r="BT11" i="21"/>
  <c r="CE11" i="21" s="1"/>
  <c r="CN11" i="21" s="1"/>
  <c r="BU11" i="21"/>
  <c r="CF11" i="21" s="1"/>
  <c r="CM11" i="21" s="1"/>
  <c r="BV11" i="21"/>
  <c r="DM11" i="21" s="1"/>
  <c r="BW11" i="21"/>
  <c r="DJ11" i="21" s="1"/>
  <c r="BX11" i="21"/>
  <c r="DI11" i="21" s="1"/>
  <c r="BP12" i="21"/>
  <c r="CA12" i="21" s="1"/>
  <c r="CJ12" i="21" s="1"/>
  <c r="BQ12" i="21"/>
  <c r="CB12" i="21" s="1"/>
  <c r="CI12" i="21" s="1"/>
  <c r="BR12" i="21"/>
  <c r="CC12" i="21" s="1"/>
  <c r="CL12" i="21" s="1"/>
  <c r="BS12" i="21"/>
  <c r="CD12" i="21" s="1"/>
  <c r="CK12" i="21" s="1"/>
  <c r="BT12" i="21"/>
  <c r="CE12" i="21" s="1"/>
  <c r="CN12" i="21" s="1"/>
  <c r="BU12" i="21"/>
  <c r="CF12" i="21" s="1"/>
  <c r="CM12" i="21" s="1"/>
  <c r="BV12" i="21"/>
  <c r="DM12" i="21" s="1"/>
  <c r="BW12" i="21"/>
  <c r="DJ12" i="21" s="1"/>
  <c r="BX12" i="21"/>
  <c r="DI12" i="21" s="1"/>
  <c r="BP13" i="21"/>
  <c r="CA13" i="21" s="1"/>
  <c r="CJ13" i="21" s="1"/>
  <c r="BQ13" i="21"/>
  <c r="CB13" i="21" s="1"/>
  <c r="CI13" i="21" s="1"/>
  <c r="BR13" i="21"/>
  <c r="CC13" i="21" s="1"/>
  <c r="CL13" i="21" s="1"/>
  <c r="BS13" i="21"/>
  <c r="CD13" i="21" s="1"/>
  <c r="CK13" i="21" s="1"/>
  <c r="BT13" i="21"/>
  <c r="CE13" i="21" s="1"/>
  <c r="CN13" i="21" s="1"/>
  <c r="BU13" i="21"/>
  <c r="CF13" i="21" s="1"/>
  <c r="CM13" i="21" s="1"/>
  <c r="BV13" i="21"/>
  <c r="DM13" i="21" s="1"/>
  <c r="BW13" i="21"/>
  <c r="DJ13" i="21" s="1"/>
  <c r="BX13" i="21"/>
  <c r="DI13" i="21" s="1"/>
  <c r="BP14" i="21"/>
  <c r="CA14" i="21" s="1"/>
  <c r="CJ14" i="21" s="1"/>
  <c r="BQ14" i="21"/>
  <c r="CB14" i="21" s="1"/>
  <c r="CI14" i="21" s="1"/>
  <c r="BR14" i="21"/>
  <c r="CC14" i="21" s="1"/>
  <c r="CL14" i="21" s="1"/>
  <c r="BS14" i="21"/>
  <c r="CD14" i="21" s="1"/>
  <c r="CK14" i="21" s="1"/>
  <c r="BT14" i="21"/>
  <c r="CE14" i="21" s="1"/>
  <c r="CN14" i="21" s="1"/>
  <c r="BU14" i="21"/>
  <c r="CF14" i="21" s="1"/>
  <c r="CM14" i="21" s="1"/>
  <c r="BV14" i="21"/>
  <c r="DM14" i="21" s="1"/>
  <c r="BW14" i="21"/>
  <c r="DJ14" i="21" s="1"/>
  <c r="BX14" i="21"/>
  <c r="DI14" i="21" s="1"/>
  <c r="BP15" i="21"/>
  <c r="CA15" i="21" s="1"/>
  <c r="CJ15" i="21" s="1"/>
  <c r="BQ15" i="21"/>
  <c r="CB15" i="21" s="1"/>
  <c r="CI15" i="21" s="1"/>
  <c r="BR15" i="21"/>
  <c r="CC15" i="21" s="1"/>
  <c r="CL15" i="21" s="1"/>
  <c r="BS15" i="21"/>
  <c r="CD15" i="21" s="1"/>
  <c r="CK15" i="21" s="1"/>
  <c r="BT15" i="21"/>
  <c r="CE15" i="21" s="1"/>
  <c r="CN15" i="21" s="1"/>
  <c r="BU15" i="21"/>
  <c r="CF15" i="21" s="1"/>
  <c r="CM15" i="21" s="1"/>
  <c r="BV15" i="21"/>
  <c r="DM15" i="21" s="1"/>
  <c r="BW15" i="21"/>
  <c r="DJ15" i="21" s="1"/>
  <c r="BX15" i="21"/>
  <c r="DI15" i="21" s="1"/>
  <c r="BP16" i="21"/>
  <c r="CA16" i="21" s="1"/>
  <c r="CJ16" i="21" s="1"/>
  <c r="BQ16" i="21"/>
  <c r="CB16" i="21" s="1"/>
  <c r="CI16" i="21" s="1"/>
  <c r="BR16" i="21"/>
  <c r="CC16" i="21" s="1"/>
  <c r="CL16" i="21" s="1"/>
  <c r="BS16" i="21"/>
  <c r="CD16" i="21" s="1"/>
  <c r="CK16" i="21" s="1"/>
  <c r="BT16" i="21"/>
  <c r="CE16" i="21" s="1"/>
  <c r="CN16" i="21" s="1"/>
  <c r="BU16" i="21"/>
  <c r="CF16" i="21" s="1"/>
  <c r="CM16" i="21" s="1"/>
  <c r="BV16" i="21"/>
  <c r="DM16" i="21" s="1"/>
  <c r="BW16" i="21"/>
  <c r="DJ16" i="21" s="1"/>
  <c r="BX16" i="21"/>
  <c r="DI16" i="21" s="1"/>
  <c r="BP17" i="21"/>
  <c r="CA17" i="21" s="1"/>
  <c r="CJ17" i="21" s="1"/>
  <c r="BQ17" i="21"/>
  <c r="CB17" i="21" s="1"/>
  <c r="CI17" i="21" s="1"/>
  <c r="BR17" i="21"/>
  <c r="CC17" i="21" s="1"/>
  <c r="CL17" i="21" s="1"/>
  <c r="BS17" i="21"/>
  <c r="CD17" i="21" s="1"/>
  <c r="CK17" i="21" s="1"/>
  <c r="BT17" i="21"/>
  <c r="CE17" i="21" s="1"/>
  <c r="CN17" i="21" s="1"/>
  <c r="BU17" i="21"/>
  <c r="CF17" i="21" s="1"/>
  <c r="CM17" i="21" s="1"/>
  <c r="BV17" i="21"/>
  <c r="DM17" i="21" s="1"/>
  <c r="BW17" i="21"/>
  <c r="DJ17" i="21" s="1"/>
  <c r="BX17" i="21"/>
  <c r="DI17" i="21" s="1"/>
  <c r="BP18" i="21"/>
  <c r="CA18" i="21" s="1"/>
  <c r="CJ18" i="21" s="1"/>
  <c r="BQ18" i="21"/>
  <c r="CB18" i="21" s="1"/>
  <c r="CI18" i="21" s="1"/>
  <c r="BR18" i="21"/>
  <c r="CC18" i="21" s="1"/>
  <c r="CL18" i="21" s="1"/>
  <c r="BS18" i="21"/>
  <c r="CD18" i="21" s="1"/>
  <c r="CK18" i="21" s="1"/>
  <c r="BT18" i="21"/>
  <c r="CE18" i="21" s="1"/>
  <c r="CN18" i="21" s="1"/>
  <c r="BU18" i="21"/>
  <c r="CF18" i="21" s="1"/>
  <c r="CM18" i="21" s="1"/>
  <c r="BV18" i="21"/>
  <c r="DM18" i="21" s="1"/>
  <c r="BW18" i="21"/>
  <c r="DJ18" i="21" s="1"/>
  <c r="BX18" i="21"/>
  <c r="DI18" i="21" s="1"/>
  <c r="BP19" i="21"/>
  <c r="CA19" i="21" s="1"/>
  <c r="CJ19" i="21" s="1"/>
  <c r="BQ19" i="21"/>
  <c r="CB19" i="21" s="1"/>
  <c r="CI19" i="21" s="1"/>
  <c r="BR19" i="21"/>
  <c r="CC19" i="21" s="1"/>
  <c r="CL19" i="21" s="1"/>
  <c r="BS19" i="21"/>
  <c r="CD19" i="21" s="1"/>
  <c r="CK19" i="21" s="1"/>
  <c r="BT19" i="21"/>
  <c r="CE19" i="21" s="1"/>
  <c r="CN19" i="21" s="1"/>
  <c r="BU19" i="21"/>
  <c r="CF19" i="21" s="1"/>
  <c r="CM19" i="21" s="1"/>
  <c r="BV19" i="21"/>
  <c r="DM19" i="21" s="1"/>
  <c r="BW19" i="21"/>
  <c r="DJ19" i="21" s="1"/>
  <c r="BX19" i="21"/>
  <c r="DI19" i="21" s="1"/>
  <c r="BP20" i="21"/>
  <c r="CA20" i="21" s="1"/>
  <c r="CJ20" i="21" s="1"/>
  <c r="BQ20" i="21"/>
  <c r="CB20" i="21" s="1"/>
  <c r="CI20" i="21" s="1"/>
  <c r="BR20" i="21"/>
  <c r="CC20" i="21" s="1"/>
  <c r="CL20" i="21" s="1"/>
  <c r="BS20" i="21"/>
  <c r="CD20" i="21" s="1"/>
  <c r="CK20" i="21" s="1"/>
  <c r="BT20" i="21"/>
  <c r="CE20" i="21" s="1"/>
  <c r="CN20" i="21" s="1"/>
  <c r="BU20" i="21"/>
  <c r="CF20" i="21" s="1"/>
  <c r="CM20" i="21" s="1"/>
  <c r="BV20" i="21"/>
  <c r="DM20" i="21" s="1"/>
  <c r="BW20" i="21"/>
  <c r="DJ20" i="21" s="1"/>
  <c r="BX20" i="21"/>
  <c r="DI20" i="21" s="1"/>
  <c r="BP21" i="21"/>
  <c r="CA21" i="21" s="1"/>
  <c r="CJ21" i="21" s="1"/>
  <c r="BQ21" i="21"/>
  <c r="CB21" i="21" s="1"/>
  <c r="CI21" i="21" s="1"/>
  <c r="BR21" i="21"/>
  <c r="CC21" i="21" s="1"/>
  <c r="CL21" i="21" s="1"/>
  <c r="BS21" i="21"/>
  <c r="CD21" i="21" s="1"/>
  <c r="CK21" i="21" s="1"/>
  <c r="BT21" i="21"/>
  <c r="CE21" i="21" s="1"/>
  <c r="CN21" i="21" s="1"/>
  <c r="BU21" i="21"/>
  <c r="CF21" i="21" s="1"/>
  <c r="CM21" i="21" s="1"/>
  <c r="BV21" i="21"/>
  <c r="DM21" i="21" s="1"/>
  <c r="BW21" i="21"/>
  <c r="DJ21" i="21" s="1"/>
  <c r="BX21" i="21"/>
  <c r="DI21" i="21" s="1"/>
  <c r="BP22" i="21"/>
  <c r="CA22" i="21" s="1"/>
  <c r="CJ22" i="21" s="1"/>
  <c r="BQ22" i="21"/>
  <c r="CB22" i="21" s="1"/>
  <c r="CI22" i="21" s="1"/>
  <c r="BR22" i="21"/>
  <c r="CC22" i="21" s="1"/>
  <c r="CL22" i="21" s="1"/>
  <c r="BS22" i="21"/>
  <c r="CD22" i="21" s="1"/>
  <c r="CK22" i="21" s="1"/>
  <c r="BT22" i="21"/>
  <c r="CE22" i="21" s="1"/>
  <c r="CN22" i="21" s="1"/>
  <c r="BU22" i="21"/>
  <c r="CF22" i="21" s="1"/>
  <c r="CM22" i="21" s="1"/>
  <c r="BV22" i="21"/>
  <c r="DM22" i="21" s="1"/>
  <c r="BW22" i="21"/>
  <c r="DJ22" i="21" s="1"/>
  <c r="BX22" i="21"/>
  <c r="DI22" i="21" s="1"/>
  <c r="BP23" i="21"/>
  <c r="CA23" i="21" s="1"/>
  <c r="CJ23" i="21" s="1"/>
  <c r="BQ23" i="21"/>
  <c r="CB23" i="21" s="1"/>
  <c r="CI23" i="21" s="1"/>
  <c r="BR23" i="21"/>
  <c r="CC23" i="21" s="1"/>
  <c r="CL23" i="21" s="1"/>
  <c r="BS23" i="21"/>
  <c r="CD23" i="21" s="1"/>
  <c r="CK23" i="21" s="1"/>
  <c r="BT23" i="21"/>
  <c r="CE23" i="21" s="1"/>
  <c r="CN23" i="21" s="1"/>
  <c r="BU23" i="21"/>
  <c r="CF23" i="21" s="1"/>
  <c r="CM23" i="21" s="1"/>
  <c r="BV23" i="21"/>
  <c r="DM23" i="21" s="1"/>
  <c r="BW23" i="21"/>
  <c r="DJ23" i="21" s="1"/>
  <c r="BX23" i="21"/>
  <c r="DI23" i="21" s="1"/>
  <c r="BP24" i="21"/>
  <c r="CA24" i="21" s="1"/>
  <c r="CJ24" i="21" s="1"/>
  <c r="BQ24" i="21"/>
  <c r="CB24" i="21" s="1"/>
  <c r="CI24" i="21" s="1"/>
  <c r="BR24" i="21"/>
  <c r="CC24" i="21" s="1"/>
  <c r="CL24" i="21" s="1"/>
  <c r="BS24" i="21"/>
  <c r="CD24" i="21" s="1"/>
  <c r="CK24" i="21" s="1"/>
  <c r="BT24" i="21"/>
  <c r="CE24" i="21" s="1"/>
  <c r="CN24" i="21" s="1"/>
  <c r="BU24" i="21"/>
  <c r="CF24" i="21" s="1"/>
  <c r="CM24" i="21" s="1"/>
  <c r="BV24" i="21"/>
  <c r="DM24" i="21" s="1"/>
  <c r="BW24" i="21"/>
  <c r="DJ24" i="21" s="1"/>
  <c r="BX24" i="21"/>
  <c r="DI24" i="21" s="1"/>
  <c r="BP25" i="21"/>
  <c r="CA25" i="21" s="1"/>
  <c r="CJ25" i="21" s="1"/>
  <c r="BQ25" i="21"/>
  <c r="CB25" i="21" s="1"/>
  <c r="CI25" i="21" s="1"/>
  <c r="BR25" i="21"/>
  <c r="CC25" i="21" s="1"/>
  <c r="CL25" i="21" s="1"/>
  <c r="BS25" i="21"/>
  <c r="CD25" i="21" s="1"/>
  <c r="CK25" i="21" s="1"/>
  <c r="BT25" i="21"/>
  <c r="CE25" i="21" s="1"/>
  <c r="CN25" i="21" s="1"/>
  <c r="BU25" i="21"/>
  <c r="CF25" i="21" s="1"/>
  <c r="CM25" i="21" s="1"/>
  <c r="BV25" i="21"/>
  <c r="DM25" i="21" s="1"/>
  <c r="BW25" i="21"/>
  <c r="DJ25" i="21" s="1"/>
  <c r="BX25" i="21"/>
  <c r="DI25" i="21" s="1"/>
  <c r="BP26" i="21"/>
  <c r="CA26" i="21" s="1"/>
  <c r="CJ26" i="21" s="1"/>
  <c r="BQ26" i="21"/>
  <c r="CB26" i="21" s="1"/>
  <c r="CI26" i="21" s="1"/>
  <c r="BR26" i="21"/>
  <c r="CC26" i="21" s="1"/>
  <c r="CL26" i="21" s="1"/>
  <c r="BS26" i="21"/>
  <c r="CD26" i="21" s="1"/>
  <c r="CK26" i="21" s="1"/>
  <c r="BT26" i="21"/>
  <c r="CE26" i="21" s="1"/>
  <c r="CN26" i="21" s="1"/>
  <c r="BU26" i="21"/>
  <c r="CF26" i="21" s="1"/>
  <c r="CM26" i="21" s="1"/>
  <c r="BV26" i="21"/>
  <c r="DM26" i="21" s="1"/>
  <c r="BW26" i="21"/>
  <c r="DJ26" i="21" s="1"/>
  <c r="BX26" i="21"/>
  <c r="DI26" i="21" s="1"/>
  <c r="BP27" i="21"/>
  <c r="CA27" i="21" s="1"/>
  <c r="CJ27" i="21" s="1"/>
  <c r="BQ27" i="21"/>
  <c r="CB27" i="21" s="1"/>
  <c r="CI27" i="21" s="1"/>
  <c r="BR27" i="21"/>
  <c r="CC27" i="21" s="1"/>
  <c r="CL27" i="21" s="1"/>
  <c r="BS27" i="21"/>
  <c r="CD27" i="21" s="1"/>
  <c r="CK27" i="21" s="1"/>
  <c r="BT27" i="21"/>
  <c r="CE27" i="21" s="1"/>
  <c r="CN27" i="21" s="1"/>
  <c r="BU27" i="21"/>
  <c r="CF27" i="21" s="1"/>
  <c r="CM27" i="21" s="1"/>
  <c r="BV27" i="21"/>
  <c r="DM27" i="21" s="1"/>
  <c r="BW27" i="21"/>
  <c r="DJ27" i="21" s="1"/>
  <c r="BX27" i="21"/>
  <c r="DI27" i="21" s="1"/>
  <c r="BP28" i="21"/>
  <c r="CA28" i="21" s="1"/>
  <c r="CJ28" i="21" s="1"/>
  <c r="BQ28" i="21"/>
  <c r="CB28" i="21" s="1"/>
  <c r="CI28" i="21" s="1"/>
  <c r="BR28" i="21"/>
  <c r="CC28" i="21" s="1"/>
  <c r="CL28" i="21" s="1"/>
  <c r="BS28" i="21"/>
  <c r="CD28" i="21" s="1"/>
  <c r="CK28" i="21" s="1"/>
  <c r="BT28" i="21"/>
  <c r="CE28" i="21" s="1"/>
  <c r="CN28" i="21" s="1"/>
  <c r="BU28" i="21"/>
  <c r="CF28" i="21" s="1"/>
  <c r="CM28" i="21" s="1"/>
  <c r="BV28" i="21"/>
  <c r="DM28" i="21" s="1"/>
  <c r="BW28" i="21"/>
  <c r="DJ28" i="21" s="1"/>
  <c r="BX28" i="21"/>
  <c r="DI28" i="21" s="1"/>
  <c r="BP29" i="21"/>
  <c r="CA29" i="21" s="1"/>
  <c r="CJ29" i="21" s="1"/>
  <c r="BQ29" i="21"/>
  <c r="CB29" i="21" s="1"/>
  <c r="CI29" i="21" s="1"/>
  <c r="BR29" i="21"/>
  <c r="CC29" i="21" s="1"/>
  <c r="CL29" i="21" s="1"/>
  <c r="BS29" i="21"/>
  <c r="CD29" i="21" s="1"/>
  <c r="CK29" i="21" s="1"/>
  <c r="BT29" i="21"/>
  <c r="CE29" i="21" s="1"/>
  <c r="CN29" i="21" s="1"/>
  <c r="BU29" i="21"/>
  <c r="CF29" i="21" s="1"/>
  <c r="CM29" i="21" s="1"/>
  <c r="BV29" i="21"/>
  <c r="DM29" i="21" s="1"/>
  <c r="BW29" i="21"/>
  <c r="DJ29" i="21" s="1"/>
  <c r="BX29" i="21"/>
  <c r="DI29" i="21" s="1"/>
  <c r="BP30" i="21"/>
  <c r="CA30" i="21" s="1"/>
  <c r="CJ30" i="21" s="1"/>
  <c r="BQ30" i="21"/>
  <c r="CB30" i="21" s="1"/>
  <c r="CI30" i="21" s="1"/>
  <c r="BR30" i="21"/>
  <c r="CC30" i="21" s="1"/>
  <c r="CL30" i="21" s="1"/>
  <c r="BS30" i="21"/>
  <c r="CD30" i="21" s="1"/>
  <c r="CK30" i="21" s="1"/>
  <c r="BT30" i="21"/>
  <c r="CE30" i="21" s="1"/>
  <c r="CN30" i="21" s="1"/>
  <c r="BU30" i="21"/>
  <c r="CF30" i="21" s="1"/>
  <c r="CM30" i="21" s="1"/>
  <c r="BV30" i="21"/>
  <c r="DM30" i="21" s="1"/>
  <c r="BW30" i="21"/>
  <c r="DJ30" i="21" s="1"/>
  <c r="BX30" i="21"/>
  <c r="DI30" i="21" s="1"/>
  <c r="BP31" i="21"/>
  <c r="CA31" i="21" s="1"/>
  <c r="CJ31" i="21" s="1"/>
  <c r="BQ31" i="21"/>
  <c r="CB31" i="21" s="1"/>
  <c r="CI31" i="21" s="1"/>
  <c r="BR31" i="21"/>
  <c r="CC31" i="21" s="1"/>
  <c r="CL31" i="21" s="1"/>
  <c r="BS31" i="21"/>
  <c r="CD31" i="21" s="1"/>
  <c r="CK31" i="21" s="1"/>
  <c r="BT31" i="21"/>
  <c r="CE31" i="21" s="1"/>
  <c r="CN31" i="21" s="1"/>
  <c r="BU31" i="21"/>
  <c r="CF31" i="21" s="1"/>
  <c r="CM31" i="21" s="1"/>
  <c r="BV31" i="21"/>
  <c r="DM31" i="21" s="1"/>
  <c r="BW31" i="21"/>
  <c r="DJ31" i="21" s="1"/>
  <c r="BX31" i="21"/>
  <c r="DI31" i="21" s="1"/>
  <c r="BO3" i="21"/>
  <c r="DF3" i="21" s="1"/>
  <c r="BO4" i="21"/>
  <c r="DF4" i="21" s="1"/>
  <c r="BO5" i="21"/>
  <c r="BO6" i="21"/>
  <c r="DF6" i="21" s="1"/>
  <c r="BO7" i="21"/>
  <c r="DF7" i="21" s="1"/>
  <c r="BO8" i="21"/>
  <c r="DF8" i="21" s="1"/>
  <c r="BO9" i="21"/>
  <c r="DF9" i="21" s="1"/>
  <c r="BO10" i="21"/>
  <c r="DF10" i="21" s="1"/>
  <c r="BO11" i="21"/>
  <c r="DF11" i="21" s="1"/>
  <c r="BO12" i="21"/>
  <c r="DF12" i="21" s="1"/>
  <c r="BO13" i="21"/>
  <c r="DF13" i="21" s="1"/>
  <c r="BO14" i="21"/>
  <c r="DF14" i="21" s="1"/>
  <c r="BO15" i="21"/>
  <c r="DF15" i="21" s="1"/>
  <c r="BO16" i="21"/>
  <c r="DF16" i="21" s="1"/>
  <c r="BO17" i="21"/>
  <c r="DF17" i="21" s="1"/>
  <c r="BO18" i="21"/>
  <c r="DF18" i="21" s="1"/>
  <c r="BO19" i="21"/>
  <c r="DF19" i="21" s="1"/>
  <c r="BO20" i="21"/>
  <c r="DF20" i="21" s="1"/>
  <c r="BO21" i="21"/>
  <c r="DF21" i="21" s="1"/>
  <c r="BO22" i="21"/>
  <c r="DF22" i="21" s="1"/>
  <c r="BO23" i="21"/>
  <c r="DF23" i="21" s="1"/>
  <c r="BO24" i="21"/>
  <c r="DF24" i="21" s="1"/>
  <c r="BO25" i="21"/>
  <c r="DF25" i="21" s="1"/>
  <c r="BO26" i="21"/>
  <c r="DF26" i="21" s="1"/>
  <c r="BO27" i="21"/>
  <c r="DF27" i="21" s="1"/>
  <c r="BO28" i="21"/>
  <c r="DF28" i="21" s="1"/>
  <c r="BO29" i="21"/>
  <c r="DF29" i="21" s="1"/>
  <c r="BO30" i="21"/>
  <c r="DF30" i="21" s="1"/>
  <c r="BO31" i="21"/>
  <c r="DF31" i="21" s="1"/>
  <c r="AN3" i="21"/>
  <c r="DE3" i="21" s="1"/>
  <c r="AO3" i="21"/>
  <c r="AQ3" i="21"/>
  <c r="DD3" i="21" s="1"/>
  <c r="AD4" i="21"/>
  <c r="AE4" i="21"/>
  <c r="AF4" i="21"/>
  <c r="AI4" i="21"/>
  <c r="AJ4" i="21"/>
  <c r="AK4" i="21"/>
  <c r="AL4" i="21"/>
  <c r="AN4" i="21"/>
  <c r="DE4" i="21" s="1"/>
  <c r="AO4" i="21"/>
  <c r="AQ4" i="21"/>
  <c r="DD4" i="21" s="1"/>
  <c r="AS4" i="21"/>
  <c r="Z5" i="21"/>
  <c r="AA5" i="21"/>
  <c r="AB5" i="21"/>
  <c r="AC5" i="21"/>
  <c r="AD5" i="21"/>
  <c r="AE5" i="21"/>
  <c r="AF5" i="21"/>
  <c r="AG5" i="21"/>
  <c r="AH5" i="21"/>
  <c r="AI5" i="21"/>
  <c r="AJ5" i="21"/>
  <c r="AK5" i="21"/>
  <c r="AL5" i="21"/>
  <c r="AM5" i="21"/>
  <c r="AN5" i="21"/>
  <c r="AO5" i="21"/>
  <c r="AP5" i="21"/>
  <c r="AQ5" i="21"/>
  <c r="AR5" i="21"/>
  <c r="AS5" i="21"/>
  <c r="Z6" i="21"/>
  <c r="AA6" i="21"/>
  <c r="AB6" i="21"/>
  <c r="AC6" i="21"/>
  <c r="AD6" i="21"/>
  <c r="AE6" i="21"/>
  <c r="AF6" i="21"/>
  <c r="AG6" i="21"/>
  <c r="AH6" i="21"/>
  <c r="AI6" i="21"/>
  <c r="AJ6" i="21"/>
  <c r="AK6" i="21"/>
  <c r="AL6" i="21"/>
  <c r="AM6" i="21"/>
  <c r="AN6" i="21"/>
  <c r="DE6" i="21" s="1"/>
  <c r="AO6" i="21"/>
  <c r="AP6" i="21"/>
  <c r="AQ6" i="21"/>
  <c r="DD6" i="21" s="1"/>
  <c r="AR6" i="21"/>
  <c r="AS6" i="21"/>
  <c r="Z7" i="21"/>
  <c r="AA7" i="21"/>
  <c r="AB7" i="21"/>
  <c r="AC7" i="21"/>
  <c r="AD7" i="21"/>
  <c r="AE7" i="21"/>
  <c r="AF7" i="21"/>
  <c r="AG7" i="21"/>
  <c r="AH7" i="21"/>
  <c r="AI7" i="21"/>
  <c r="AJ7" i="21"/>
  <c r="AK7" i="21"/>
  <c r="AL7" i="21"/>
  <c r="AM7" i="21"/>
  <c r="AN7" i="21"/>
  <c r="DE7" i="21" s="1"/>
  <c r="AO7" i="21"/>
  <c r="AP7" i="21"/>
  <c r="AQ7" i="21"/>
  <c r="DD7" i="21" s="1"/>
  <c r="AR7" i="21"/>
  <c r="AS7" i="21"/>
  <c r="Z8" i="21"/>
  <c r="AA8" i="21"/>
  <c r="AB8" i="21"/>
  <c r="AC8" i="21"/>
  <c r="AD8" i="21"/>
  <c r="AE8" i="21"/>
  <c r="AF8" i="21"/>
  <c r="AG8" i="21"/>
  <c r="AH8" i="21"/>
  <c r="AI8" i="21"/>
  <c r="AJ8" i="21"/>
  <c r="AK8" i="21"/>
  <c r="AL8" i="21"/>
  <c r="AM8" i="21"/>
  <c r="AN8" i="21"/>
  <c r="DE8" i="21" s="1"/>
  <c r="AO8" i="21"/>
  <c r="AP8" i="21"/>
  <c r="AQ8" i="21"/>
  <c r="DD8" i="21" s="1"/>
  <c r="AR8" i="21"/>
  <c r="AS8" i="21"/>
  <c r="Z9" i="21"/>
  <c r="AA9" i="21"/>
  <c r="AB9" i="21"/>
  <c r="AC9" i="21"/>
  <c r="AD9" i="21"/>
  <c r="AE9" i="21"/>
  <c r="AF9" i="21"/>
  <c r="AG9" i="21"/>
  <c r="AH9" i="21"/>
  <c r="AI9" i="21"/>
  <c r="AJ9" i="21"/>
  <c r="AK9" i="21"/>
  <c r="AL9" i="21"/>
  <c r="AM9" i="21"/>
  <c r="AN9" i="21"/>
  <c r="DE9" i="21" s="1"/>
  <c r="AO9" i="21"/>
  <c r="AP9" i="21"/>
  <c r="AQ9" i="21"/>
  <c r="DD9" i="21" s="1"/>
  <c r="AR9" i="21"/>
  <c r="AS9" i="21"/>
  <c r="Z10" i="21"/>
  <c r="AA10" i="21"/>
  <c r="AB10" i="21"/>
  <c r="AC10" i="21"/>
  <c r="AD10" i="21"/>
  <c r="AE10" i="21"/>
  <c r="AF10" i="21"/>
  <c r="AG10" i="21"/>
  <c r="AH10" i="21"/>
  <c r="AI10" i="21"/>
  <c r="AJ10" i="21"/>
  <c r="AK10" i="21"/>
  <c r="AL10" i="21"/>
  <c r="AM10" i="21"/>
  <c r="AN10" i="21"/>
  <c r="DE10" i="21" s="1"/>
  <c r="AO10" i="21"/>
  <c r="AP10" i="21"/>
  <c r="AQ10" i="21"/>
  <c r="DD10" i="21" s="1"/>
  <c r="AR10" i="21"/>
  <c r="AS10" i="21"/>
  <c r="Z11" i="21"/>
  <c r="AA11" i="21"/>
  <c r="AB11" i="21"/>
  <c r="AC11" i="21"/>
  <c r="AD11" i="21"/>
  <c r="AE11" i="21"/>
  <c r="AF11" i="21"/>
  <c r="AG11" i="21"/>
  <c r="AH11" i="21"/>
  <c r="AI11" i="21"/>
  <c r="AJ11" i="21"/>
  <c r="AK11" i="21"/>
  <c r="AL11" i="21"/>
  <c r="AM11" i="21"/>
  <c r="AN11" i="21"/>
  <c r="DE11" i="21" s="1"/>
  <c r="AO11" i="21"/>
  <c r="AP11" i="21"/>
  <c r="AQ11" i="21"/>
  <c r="DD11" i="21" s="1"/>
  <c r="AR11" i="21"/>
  <c r="AS11" i="21"/>
  <c r="Z12" i="21"/>
  <c r="AA12" i="21"/>
  <c r="AB12" i="21"/>
  <c r="AC12" i="21"/>
  <c r="AD12" i="21"/>
  <c r="AE12" i="21"/>
  <c r="AF12" i="21"/>
  <c r="AG12" i="21"/>
  <c r="AH12" i="21"/>
  <c r="AI12" i="21"/>
  <c r="AJ12" i="21"/>
  <c r="AK12" i="21"/>
  <c r="AL12" i="21"/>
  <c r="AM12" i="21"/>
  <c r="AN12" i="21"/>
  <c r="DE12" i="21" s="1"/>
  <c r="AO12" i="21"/>
  <c r="AP12" i="21"/>
  <c r="AQ12" i="21"/>
  <c r="DD12" i="21" s="1"/>
  <c r="AR12" i="21"/>
  <c r="AS12" i="21"/>
  <c r="Z13" i="21"/>
  <c r="AA13" i="21"/>
  <c r="AB13" i="21"/>
  <c r="AC13" i="21"/>
  <c r="AD13" i="21"/>
  <c r="AE13" i="21"/>
  <c r="AF13" i="21"/>
  <c r="AG13" i="21"/>
  <c r="AH13" i="21"/>
  <c r="AI13" i="21"/>
  <c r="AJ13" i="21"/>
  <c r="AK13" i="21"/>
  <c r="AL13" i="21"/>
  <c r="AM13" i="21"/>
  <c r="AN13" i="21"/>
  <c r="DE13" i="21" s="1"/>
  <c r="AO13" i="21"/>
  <c r="AP13" i="21"/>
  <c r="AQ13" i="21"/>
  <c r="DD13" i="21" s="1"/>
  <c r="AR13" i="21"/>
  <c r="AS13" i="21"/>
  <c r="Z14" i="21"/>
  <c r="AA14" i="21"/>
  <c r="AB14" i="21"/>
  <c r="AC14" i="21"/>
  <c r="AD14" i="21"/>
  <c r="AE14" i="21"/>
  <c r="AF14" i="21"/>
  <c r="AG14" i="21"/>
  <c r="AH14" i="21"/>
  <c r="AI14" i="21"/>
  <c r="AJ14" i="21"/>
  <c r="AK14" i="21"/>
  <c r="AL14" i="21"/>
  <c r="AM14" i="21"/>
  <c r="AN14" i="21"/>
  <c r="DE14" i="21" s="1"/>
  <c r="AO14" i="21"/>
  <c r="AP14" i="21"/>
  <c r="AQ14" i="21"/>
  <c r="DD14" i="21" s="1"/>
  <c r="AR14" i="21"/>
  <c r="AS14" i="21"/>
  <c r="Z15" i="21"/>
  <c r="AA15" i="21"/>
  <c r="AB15" i="21"/>
  <c r="AC15" i="21"/>
  <c r="AD15" i="21"/>
  <c r="AE15" i="21"/>
  <c r="AF15" i="21"/>
  <c r="AG15" i="21"/>
  <c r="AH15" i="21"/>
  <c r="AI15" i="21"/>
  <c r="AJ15" i="21"/>
  <c r="AK15" i="21"/>
  <c r="AL15" i="21"/>
  <c r="AM15" i="21"/>
  <c r="AN15" i="21"/>
  <c r="DE15" i="21" s="1"/>
  <c r="AO15" i="21"/>
  <c r="AP15" i="21"/>
  <c r="AQ15" i="21"/>
  <c r="DD15" i="21" s="1"/>
  <c r="AR15" i="21"/>
  <c r="AS15" i="21"/>
  <c r="Z16" i="21"/>
  <c r="AA16" i="21"/>
  <c r="AB16" i="21"/>
  <c r="AC16" i="21"/>
  <c r="AD16" i="21"/>
  <c r="AE16" i="21"/>
  <c r="AF16" i="21"/>
  <c r="AG16" i="21"/>
  <c r="AH16" i="21"/>
  <c r="AI16" i="21"/>
  <c r="AJ16" i="21"/>
  <c r="AK16" i="21"/>
  <c r="AL16" i="21"/>
  <c r="AM16" i="21"/>
  <c r="AN16" i="21"/>
  <c r="DE16" i="21" s="1"/>
  <c r="AO16" i="21"/>
  <c r="AP16" i="21"/>
  <c r="AQ16" i="21"/>
  <c r="DD16" i="21" s="1"/>
  <c r="AR16" i="21"/>
  <c r="AS16" i="21"/>
  <c r="Z17" i="21"/>
  <c r="AA17" i="21"/>
  <c r="AB17" i="21"/>
  <c r="AC17" i="21"/>
  <c r="AD17" i="21"/>
  <c r="AE17" i="21"/>
  <c r="AF17" i="21"/>
  <c r="AG17" i="21"/>
  <c r="AH17" i="21"/>
  <c r="AI17" i="21"/>
  <c r="AJ17" i="21"/>
  <c r="AK17" i="21"/>
  <c r="AL17" i="21"/>
  <c r="AM17" i="21"/>
  <c r="AN17" i="21"/>
  <c r="DE17" i="21" s="1"/>
  <c r="AO17" i="21"/>
  <c r="AP17" i="21"/>
  <c r="AQ17" i="21"/>
  <c r="DD17" i="21" s="1"/>
  <c r="AR17" i="21"/>
  <c r="AS17" i="21"/>
  <c r="Z18" i="21"/>
  <c r="AA18" i="21"/>
  <c r="AB18" i="21"/>
  <c r="AC18" i="21"/>
  <c r="AD18" i="21"/>
  <c r="AE18" i="21"/>
  <c r="AF18" i="21"/>
  <c r="AG18" i="21"/>
  <c r="AH18" i="21"/>
  <c r="AI18" i="21"/>
  <c r="AJ18" i="21"/>
  <c r="AK18" i="21"/>
  <c r="AL18" i="21"/>
  <c r="AM18" i="21"/>
  <c r="AN18" i="21"/>
  <c r="DE18" i="21" s="1"/>
  <c r="AO18" i="21"/>
  <c r="AP18" i="21"/>
  <c r="AQ18" i="21"/>
  <c r="DD18" i="21" s="1"/>
  <c r="AR18" i="21"/>
  <c r="AS18" i="21"/>
  <c r="Z19" i="21"/>
  <c r="AA19" i="21"/>
  <c r="AB19" i="21"/>
  <c r="AC19" i="21"/>
  <c r="AD19" i="21"/>
  <c r="AE19" i="21"/>
  <c r="AF19" i="21"/>
  <c r="AG19" i="21"/>
  <c r="AH19" i="21"/>
  <c r="AI19" i="21"/>
  <c r="AJ19" i="21"/>
  <c r="AK19" i="21"/>
  <c r="AL19" i="21"/>
  <c r="AM19" i="21"/>
  <c r="AN19" i="21"/>
  <c r="DE19" i="21" s="1"/>
  <c r="AO19" i="21"/>
  <c r="AP19" i="21"/>
  <c r="AQ19" i="21"/>
  <c r="DD19" i="21" s="1"/>
  <c r="AR19" i="21"/>
  <c r="AS19" i="21"/>
  <c r="Z20" i="21"/>
  <c r="AA20" i="21"/>
  <c r="AB20" i="21"/>
  <c r="AC20" i="21"/>
  <c r="AD20" i="21"/>
  <c r="AE20" i="21"/>
  <c r="AF20" i="21"/>
  <c r="AG20" i="21"/>
  <c r="AH20" i="21"/>
  <c r="AI20" i="21"/>
  <c r="AJ20" i="21"/>
  <c r="AK20" i="21"/>
  <c r="AL20" i="21"/>
  <c r="AM20" i="21"/>
  <c r="AN20" i="21"/>
  <c r="DE20" i="21" s="1"/>
  <c r="AO20" i="21"/>
  <c r="AP20" i="21"/>
  <c r="AQ20" i="21"/>
  <c r="DD20" i="21" s="1"/>
  <c r="AR20" i="21"/>
  <c r="AS20" i="21"/>
  <c r="Z21" i="21"/>
  <c r="AA21" i="21"/>
  <c r="AB21" i="21"/>
  <c r="AC21" i="21"/>
  <c r="AD21" i="21"/>
  <c r="AE21" i="21"/>
  <c r="AF21" i="21"/>
  <c r="AG21" i="21"/>
  <c r="AH21" i="21"/>
  <c r="AI21" i="21"/>
  <c r="AJ21" i="21"/>
  <c r="AK21" i="21"/>
  <c r="AL21" i="21"/>
  <c r="AM21" i="21"/>
  <c r="AN21" i="21"/>
  <c r="DE21" i="21" s="1"/>
  <c r="AO21" i="21"/>
  <c r="AP21" i="21"/>
  <c r="AQ21" i="21"/>
  <c r="DD21" i="21" s="1"/>
  <c r="AR21" i="21"/>
  <c r="AS21" i="21"/>
  <c r="Z22" i="21"/>
  <c r="AA22" i="21"/>
  <c r="AB22" i="21"/>
  <c r="AC22" i="21"/>
  <c r="AD22" i="21"/>
  <c r="AE22" i="21"/>
  <c r="AF22" i="21"/>
  <c r="AG22" i="21"/>
  <c r="AH22" i="21"/>
  <c r="AI22" i="21"/>
  <c r="AJ22" i="21"/>
  <c r="AK22" i="21"/>
  <c r="AL22" i="21"/>
  <c r="AM22" i="21"/>
  <c r="AN22" i="21"/>
  <c r="DE22" i="21" s="1"/>
  <c r="AO22" i="21"/>
  <c r="AP22" i="21"/>
  <c r="AQ22" i="21"/>
  <c r="DD22" i="21" s="1"/>
  <c r="AR22" i="21"/>
  <c r="AS22" i="21"/>
  <c r="Z23" i="21"/>
  <c r="AA23" i="21"/>
  <c r="AB23" i="21"/>
  <c r="AC23" i="21"/>
  <c r="AD23" i="21"/>
  <c r="AE23" i="21"/>
  <c r="AF23" i="21"/>
  <c r="AG23" i="21"/>
  <c r="AH23" i="21"/>
  <c r="AI23" i="21"/>
  <c r="AJ23" i="21"/>
  <c r="AK23" i="21"/>
  <c r="AL23" i="21"/>
  <c r="AM23" i="21"/>
  <c r="AN23" i="21"/>
  <c r="DE23" i="21" s="1"/>
  <c r="AO23" i="21"/>
  <c r="AP23" i="21"/>
  <c r="AQ23" i="21"/>
  <c r="DD23" i="21" s="1"/>
  <c r="AR23" i="21"/>
  <c r="AS23" i="21"/>
  <c r="Z24" i="21"/>
  <c r="AA24" i="21"/>
  <c r="AB24" i="21"/>
  <c r="AC24" i="21"/>
  <c r="AD24" i="21"/>
  <c r="AE24" i="21"/>
  <c r="AF24" i="21"/>
  <c r="AG24" i="21"/>
  <c r="AH24" i="21"/>
  <c r="AI24" i="21"/>
  <c r="AJ24" i="21"/>
  <c r="AK24" i="21"/>
  <c r="AL24" i="21"/>
  <c r="AM24" i="21"/>
  <c r="AN24" i="21"/>
  <c r="DE24" i="21" s="1"/>
  <c r="AO24" i="21"/>
  <c r="AP24" i="21"/>
  <c r="AQ24" i="21"/>
  <c r="DD24" i="21" s="1"/>
  <c r="AR24" i="21"/>
  <c r="AS24" i="21"/>
  <c r="Z25" i="21"/>
  <c r="AA25" i="21"/>
  <c r="AB25" i="21"/>
  <c r="AC25" i="21"/>
  <c r="AD25" i="21"/>
  <c r="AE25" i="21"/>
  <c r="AF25" i="21"/>
  <c r="AG25" i="21"/>
  <c r="AH25" i="21"/>
  <c r="AI25" i="21"/>
  <c r="AJ25" i="21"/>
  <c r="AK25" i="21"/>
  <c r="AL25" i="21"/>
  <c r="AM25" i="21"/>
  <c r="AN25" i="21"/>
  <c r="DE25" i="21" s="1"/>
  <c r="AO25" i="21"/>
  <c r="AP25" i="21"/>
  <c r="AQ25" i="21"/>
  <c r="DD25" i="21" s="1"/>
  <c r="AR25" i="21"/>
  <c r="AS25" i="21"/>
  <c r="Z26" i="21"/>
  <c r="AA26" i="21"/>
  <c r="AB26" i="21"/>
  <c r="AC26" i="21"/>
  <c r="AD26" i="21"/>
  <c r="AE26" i="21"/>
  <c r="AF26" i="21"/>
  <c r="AG26" i="21"/>
  <c r="AH26" i="21"/>
  <c r="AI26" i="21"/>
  <c r="AJ26" i="21"/>
  <c r="AK26" i="21"/>
  <c r="AL26" i="21"/>
  <c r="AM26" i="21"/>
  <c r="AN26" i="21"/>
  <c r="DE26" i="21" s="1"/>
  <c r="AO26" i="21"/>
  <c r="AP26" i="21"/>
  <c r="AQ26" i="21"/>
  <c r="DD26" i="21" s="1"/>
  <c r="AR26" i="21"/>
  <c r="AS26" i="21"/>
  <c r="Z27" i="21"/>
  <c r="AA27" i="21"/>
  <c r="AB27" i="21"/>
  <c r="AC27" i="21"/>
  <c r="AD27" i="21"/>
  <c r="AE27" i="21"/>
  <c r="AF27" i="21"/>
  <c r="AG27" i="21"/>
  <c r="AH27" i="21"/>
  <c r="AI27" i="21"/>
  <c r="AJ27" i="21"/>
  <c r="AK27" i="21"/>
  <c r="AL27" i="21"/>
  <c r="AM27" i="21"/>
  <c r="AN27" i="21"/>
  <c r="DE27" i="21" s="1"/>
  <c r="AO27" i="21"/>
  <c r="AP27" i="21"/>
  <c r="AQ27" i="21"/>
  <c r="DD27" i="21" s="1"/>
  <c r="AR27" i="21"/>
  <c r="AS27" i="21"/>
  <c r="Z28" i="21"/>
  <c r="AA28" i="21"/>
  <c r="AB28" i="21"/>
  <c r="AC28" i="21"/>
  <c r="AD28" i="21"/>
  <c r="AE28" i="21"/>
  <c r="AF28" i="21"/>
  <c r="AG28" i="21"/>
  <c r="AH28" i="21"/>
  <c r="AI28" i="21"/>
  <c r="AJ28" i="21"/>
  <c r="AK28" i="21"/>
  <c r="AL28" i="21"/>
  <c r="AM28" i="21"/>
  <c r="AN28" i="21"/>
  <c r="DE28" i="21" s="1"/>
  <c r="AO28" i="21"/>
  <c r="AP28" i="21"/>
  <c r="AQ28" i="21"/>
  <c r="DD28" i="21" s="1"/>
  <c r="AR28" i="21"/>
  <c r="AS28" i="21"/>
  <c r="Z29" i="21"/>
  <c r="AA29" i="21"/>
  <c r="AB29" i="21"/>
  <c r="AC29" i="21"/>
  <c r="AD29" i="21"/>
  <c r="AE29" i="21"/>
  <c r="AF29" i="21"/>
  <c r="AG29" i="21"/>
  <c r="AH29" i="21"/>
  <c r="AI29" i="21"/>
  <c r="AJ29" i="21"/>
  <c r="AK29" i="21"/>
  <c r="AL29" i="21"/>
  <c r="AM29" i="21"/>
  <c r="AN29" i="21"/>
  <c r="DE29" i="21" s="1"/>
  <c r="AO29" i="21"/>
  <c r="AP29" i="21"/>
  <c r="AQ29" i="21"/>
  <c r="DD29" i="21" s="1"/>
  <c r="AR29" i="21"/>
  <c r="AS29" i="21"/>
  <c r="Z30" i="21"/>
  <c r="AA30" i="21"/>
  <c r="AB30" i="21"/>
  <c r="AC30" i="21"/>
  <c r="AD30" i="21"/>
  <c r="AE30" i="21"/>
  <c r="AF30" i="21"/>
  <c r="AG30" i="21"/>
  <c r="AH30" i="21"/>
  <c r="AI30" i="21"/>
  <c r="AJ30" i="21"/>
  <c r="AK30" i="21"/>
  <c r="AL30" i="21"/>
  <c r="AM30" i="21"/>
  <c r="AN30" i="21"/>
  <c r="DE30" i="21" s="1"/>
  <c r="AO30" i="21"/>
  <c r="AP30" i="21"/>
  <c r="AQ30" i="21"/>
  <c r="DD30" i="21" s="1"/>
  <c r="AR30" i="21"/>
  <c r="AS30" i="21"/>
  <c r="Z31" i="21"/>
  <c r="AA31" i="21"/>
  <c r="AB31" i="21"/>
  <c r="AC31" i="21"/>
  <c r="AD31" i="21"/>
  <c r="AE31" i="21"/>
  <c r="AF31" i="21"/>
  <c r="AG31" i="21"/>
  <c r="AH31" i="21"/>
  <c r="AI31" i="21"/>
  <c r="AJ31" i="21"/>
  <c r="AK31" i="21"/>
  <c r="AL31" i="21"/>
  <c r="AM31" i="21"/>
  <c r="AN31" i="21"/>
  <c r="DE31" i="21" s="1"/>
  <c r="AO31" i="21"/>
  <c r="AP31" i="21"/>
  <c r="AQ31" i="21"/>
  <c r="DD31" i="21" s="1"/>
  <c r="AR31" i="21"/>
  <c r="AS31" i="21"/>
  <c r="Y4" i="21"/>
  <c r="Y5" i="21"/>
  <c r="Y6" i="21"/>
  <c r="DV6" i="21" s="1"/>
  <c r="EY6" i="21" s="1"/>
  <c r="Y7" i="21"/>
  <c r="DV7" i="21" s="1"/>
  <c r="Y8" i="21"/>
  <c r="DV8" i="21" s="1"/>
  <c r="Y9" i="21"/>
  <c r="DV9" i="21" s="1"/>
  <c r="Y10" i="21"/>
  <c r="DV10" i="21" s="1"/>
  <c r="EY10" i="21" s="1"/>
  <c r="Y11" i="21"/>
  <c r="DV11" i="21" s="1"/>
  <c r="Y12" i="21"/>
  <c r="DV12" i="21" s="1"/>
  <c r="Y13" i="21"/>
  <c r="DV13" i="21" s="1"/>
  <c r="Y14" i="21"/>
  <c r="DV14" i="21" s="1"/>
  <c r="EY14" i="21" s="1"/>
  <c r="Y15" i="21"/>
  <c r="DV15" i="21" s="1"/>
  <c r="EY15" i="21" s="1"/>
  <c r="Y16" i="21"/>
  <c r="DV16" i="21" s="1"/>
  <c r="Y17" i="21"/>
  <c r="DV17" i="21" s="1"/>
  <c r="EY17" i="21" s="1"/>
  <c r="Y18" i="21"/>
  <c r="DV18" i="21" s="1"/>
  <c r="EY18" i="21" s="1"/>
  <c r="Y19" i="21"/>
  <c r="DV19" i="21" s="1"/>
  <c r="Y20" i="21"/>
  <c r="DV20" i="21" s="1"/>
  <c r="Y21" i="21"/>
  <c r="DV21" i="21" s="1"/>
  <c r="Y22" i="21"/>
  <c r="DV22" i="21" s="1"/>
  <c r="EY22" i="21" s="1"/>
  <c r="Y23" i="21"/>
  <c r="DV23" i="21" s="1"/>
  <c r="Y24" i="21"/>
  <c r="DV24" i="21" s="1"/>
  <c r="Y25" i="21"/>
  <c r="DV25" i="21" s="1"/>
  <c r="EY25" i="21" s="1"/>
  <c r="Y26" i="21"/>
  <c r="DV26" i="21" s="1"/>
  <c r="EY26" i="21" s="1"/>
  <c r="Y27" i="21"/>
  <c r="DV27" i="21" s="1"/>
  <c r="EY27" i="21" s="1"/>
  <c r="Y28" i="21"/>
  <c r="DV28" i="21" s="1"/>
  <c r="Y29" i="21"/>
  <c r="DV29" i="21" s="1"/>
  <c r="Y30" i="21"/>
  <c r="DV30" i="21" s="1"/>
  <c r="EY30" i="21" s="1"/>
  <c r="Y31" i="21"/>
  <c r="DV31" i="21" s="1"/>
  <c r="AU31" i="21"/>
  <c r="AV31" i="21"/>
  <c r="AW31" i="21"/>
  <c r="AX31" i="21"/>
  <c r="AY31" i="21"/>
  <c r="AZ31" i="21"/>
  <c r="BA31" i="21"/>
  <c r="BB31" i="21"/>
  <c r="BC31" i="21"/>
  <c r="BD31" i="21"/>
  <c r="DL31" i="21" s="1"/>
  <c r="BE31" i="21"/>
  <c r="BF31" i="21"/>
  <c r="BG31" i="21"/>
  <c r="BH31" i="21"/>
  <c r="BI31" i="21"/>
  <c r="BJ31" i="21"/>
  <c r="BK31" i="21"/>
  <c r="BL31" i="21"/>
  <c r="BM31" i="21"/>
  <c r="BN31" i="21"/>
  <c r="CZ31" i="21" s="1"/>
  <c r="AU3" i="21"/>
  <c r="DC3" i="21" s="1"/>
  <c r="AY3" i="21"/>
  <c r="AZ3" i="21"/>
  <c r="DA3" i="21" s="1"/>
  <c r="BD3" i="21"/>
  <c r="DL3" i="21" s="1"/>
  <c r="BE3" i="21"/>
  <c r="BF3" i="21"/>
  <c r="DK3" i="21" s="1"/>
  <c r="BG3" i="21"/>
  <c r="BI3" i="21"/>
  <c r="DH3" i="21" s="1"/>
  <c r="BJ3" i="21"/>
  <c r="BL3" i="21"/>
  <c r="DG3" i="21" s="1"/>
  <c r="BN3" i="21"/>
  <c r="CZ3" i="21" s="1"/>
  <c r="AU4" i="21"/>
  <c r="DC4" i="21" s="1"/>
  <c r="AY4" i="21"/>
  <c r="AZ4" i="21"/>
  <c r="DA4" i="21" s="1"/>
  <c r="BD4" i="21"/>
  <c r="DL4" i="21" s="1"/>
  <c r="BE4" i="21"/>
  <c r="BF4" i="21"/>
  <c r="DK4" i="21" s="1"/>
  <c r="BG4" i="21"/>
  <c r="BI4" i="21"/>
  <c r="DH4" i="21" s="1"/>
  <c r="BJ4" i="21"/>
  <c r="BL4" i="21"/>
  <c r="DG4" i="21" s="1"/>
  <c r="BN4" i="21"/>
  <c r="CZ4" i="21" s="1"/>
  <c r="AU5" i="21"/>
  <c r="AV5" i="21"/>
  <c r="AW5" i="21"/>
  <c r="AX5" i="21"/>
  <c r="AY5" i="21"/>
  <c r="AZ5" i="21"/>
  <c r="BA5" i="21"/>
  <c r="BB5" i="21"/>
  <c r="BC5" i="21"/>
  <c r="BD5" i="21"/>
  <c r="BE5" i="21"/>
  <c r="BF5" i="21"/>
  <c r="BG5" i="21"/>
  <c r="BH5" i="21"/>
  <c r="BI5" i="21"/>
  <c r="BJ5" i="21"/>
  <c r="BK5" i="21"/>
  <c r="BL5" i="21"/>
  <c r="BM5" i="21"/>
  <c r="BN5" i="21"/>
  <c r="AU6" i="21"/>
  <c r="AV6" i="21"/>
  <c r="AW6" i="21"/>
  <c r="AX6" i="21"/>
  <c r="AY6" i="21"/>
  <c r="AZ6" i="21"/>
  <c r="BA6" i="21"/>
  <c r="BB6" i="21"/>
  <c r="BC6" i="21"/>
  <c r="BD6" i="21"/>
  <c r="BE6" i="21"/>
  <c r="BF6" i="21"/>
  <c r="BG6" i="21"/>
  <c r="BH6" i="21"/>
  <c r="BI6" i="21"/>
  <c r="BJ6" i="21"/>
  <c r="BK6" i="21"/>
  <c r="BL6" i="21"/>
  <c r="BM6" i="21"/>
  <c r="BN6" i="21"/>
  <c r="CZ6" i="21" s="1"/>
  <c r="AU7" i="21"/>
  <c r="AV7" i="21"/>
  <c r="AW7" i="21"/>
  <c r="AX7" i="21"/>
  <c r="AY7" i="21"/>
  <c r="AZ7" i="21"/>
  <c r="BA7" i="21"/>
  <c r="BB7" i="21"/>
  <c r="BC7" i="21"/>
  <c r="BD7" i="21"/>
  <c r="BE7" i="21"/>
  <c r="BF7" i="21"/>
  <c r="BG7" i="21"/>
  <c r="BH7" i="21"/>
  <c r="BI7" i="21"/>
  <c r="BJ7" i="21"/>
  <c r="BK7" i="21"/>
  <c r="BL7" i="21"/>
  <c r="BM7" i="21"/>
  <c r="BN7" i="21"/>
  <c r="CZ7" i="21" s="1"/>
  <c r="AU8" i="21"/>
  <c r="AV8" i="21"/>
  <c r="AW8" i="21"/>
  <c r="AX8" i="21"/>
  <c r="AY8" i="21"/>
  <c r="AZ8" i="21"/>
  <c r="DA8" i="21" s="1"/>
  <c r="BA8" i="21"/>
  <c r="BB8" i="21"/>
  <c r="BC8" i="21"/>
  <c r="BD8" i="21"/>
  <c r="BE8" i="21"/>
  <c r="BF8" i="21"/>
  <c r="BG8" i="21"/>
  <c r="BH8" i="21"/>
  <c r="BI8" i="21"/>
  <c r="BJ8" i="21"/>
  <c r="BK8" i="21"/>
  <c r="BL8" i="21"/>
  <c r="BM8" i="21"/>
  <c r="BN8" i="21"/>
  <c r="CZ8" i="21" s="1"/>
  <c r="AU9" i="21"/>
  <c r="AV9" i="21"/>
  <c r="AW9" i="21"/>
  <c r="AX9" i="21"/>
  <c r="AY9" i="21"/>
  <c r="AZ9" i="21"/>
  <c r="BA9" i="21"/>
  <c r="BB9" i="21"/>
  <c r="BC9" i="21"/>
  <c r="BD9" i="21"/>
  <c r="BE9" i="21"/>
  <c r="BF9" i="21"/>
  <c r="BG9" i="21"/>
  <c r="BH9" i="21"/>
  <c r="BI9" i="21"/>
  <c r="BJ9" i="21"/>
  <c r="BK9" i="21"/>
  <c r="BL9" i="21"/>
  <c r="BM9" i="21"/>
  <c r="BN9" i="21"/>
  <c r="CZ9" i="21" s="1"/>
  <c r="EH9" i="21" s="1"/>
  <c r="AU10" i="21"/>
  <c r="AV10" i="21"/>
  <c r="AW10" i="21"/>
  <c r="AX10" i="21"/>
  <c r="AY10" i="21"/>
  <c r="AZ10" i="21"/>
  <c r="DA10" i="21" s="1"/>
  <c r="BA10" i="21"/>
  <c r="BB10" i="21"/>
  <c r="BC10" i="21"/>
  <c r="BD10" i="21"/>
  <c r="BE10" i="21"/>
  <c r="EB10" i="21" s="1"/>
  <c r="BF10" i="21"/>
  <c r="BG10" i="21"/>
  <c r="BH10" i="21"/>
  <c r="BI10" i="21"/>
  <c r="BJ10" i="21"/>
  <c r="BK10" i="21"/>
  <c r="BL10" i="21"/>
  <c r="BM10" i="21"/>
  <c r="BN10" i="21"/>
  <c r="CZ10" i="21" s="1"/>
  <c r="EH10" i="21" s="1"/>
  <c r="AU11" i="21"/>
  <c r="AV11" i="21"/>
  <c r="AW11" i="21"/>
  <c r="AX11" i="21"/>
  <c r="AY11" i="21"/>
  <c r="AZ11" i="21"/>
  <c r="BA11" i="21"/>
  <c r="BB11" i="21"/>
  <c r="BC11" i="21"/>
  <c r="BD11" i="21"/>
  <c r="BE11" i="21"/>
  <c r="EB11" i="21" s="1"/>
  <c r="BF11" i="21"/>
  <c r="BG11" i="21"/>
  <c r="BH11" i="21"/>
  <c r="BI11" i="21"/>
  <c r="DH11" i="21" s="1"/>
  <c r="BJ11" i="21"/>
  <c r="BK11" i="21"/>
  <c r="BL11" i="21"/>
  <c r="BM11" i="21"/>
  <c r="BN11" i="21"/>
  <c r="CZ11" i="21" s="1"/>
  <c r="AU12" i="21"/>
  <c r="AV12" i="21"/>
  <c r="AW12" i="21"/>
  <c r="AX12" i="21"/>
  <c r="AY12" i="21"/>
  <c r="AZ12" i="21"/>
  <c r="BA12" i="21"/>
  <c r="BB12" i="21"/>
  <c r="BC12" i="21"/>
  <c r="BD12" i="21"/>
  <c r="BE12" i="21"/>
  <c r="EB12" i="21" s="1"/>
  <c r="BF12" i="21"/>
  <c r="BG12" i="21"/>
  <c r="BH12" i="21"/>
  <c r="BI12" i="21"/>
  <c r="BJ12" i="21"/>
  <c r="BK12" i="21"/>
  <c r="BL12" i="21"/>
  <c r="BM12" i="21"/>
  <c r="BN12" i="21"/>
  <c r="CZ12" i="21" s="1"/>
  <c r="AU13" i="21"/>
  <c r="AV13" i="21"/>
  <c r="AW13" i="21"/>
  <c r="AX13" i="21"/>
  <c r="AY13" i="21"/>
  <c r="AZ13" i="21"/>
  <c r="BA13" i="21"/>
  <c r="BB13" i="21"/>
  <c r="BC13" i="21"/>
  <c r="BD13" i="21"/>
  <c r="BE13" i="21"/>
  <c r="EB13" i="21" s="1"/>
  <c r="BF13" i="21"/>
  <c r="BG13" i="21"/>
  <c r="BH13" i="21"/>
  <c r="BI13" i="21"/>
  <c r="BJ13" i="21"/>
  <c r="BK13" i="21"/>
  <c r="BL13" i="21"/>
  <c r="BM13" i="21"/>
  <c r="BN13" i="21"/>
  <c r="CZ13" i="21" s="1"/>
  <c r="EH13" i="21" s="1"/>
  <c r="AU14" i="21"/>
  <c r="AV14" i="21"/>
  <c r="AW14" i="21"/>
  <c r="AX14" i="21"/>
  <c r="AY14" i="21"/>
  <c r="AZ14" i="21"/>
  <c r="DA14" i="21" s="1"/>
  <c r="BA14" i="21"/>
  <c r="BB14" i="21"/>
  <c r="BC14" i="21"/>
  <c r="BD14" i="21"/>
  <c r="BE14" i="21"/>
  <c r="BF14" i="21"/>
  <c r="BG14" i="21"/>
  <c r="BH14" i="21"/>
  <c r="BI14" i="21"/>
  <c r="BJ14" i="21"/>
  <c r="BK14" i="21"/>
  <c r="BL14" i="21"/>
  <c r="BM14" i="21"/>
  <c r="BN14" i="21"/>
  <c r="CZ14" i="21" s="1"/>
  <c r="EH14" i="21" s="1"/>
  <c r="AU15" i="21"/>
  <c r="AV15" i="21"/>
  <c r="AW15" i="21"/>
  <c r="AX15" i="21"/>
  <c r="AY15" i="21"/>
  <c r="AZ15" i="21"/>
  <c r="BA15" i="21"/>
  <c r="BB15" i="21"/>
  <c r="BC15" i="21"/>
  <c r="BD15" i="21"/>
  <c r="BE15" i="21"/>
  <c r="BF15" i="21"/>
  <c r="BG15" i="21"/>
  <c r="BH15" i="21"/>
  <c r="BI15" i="21"/>
  <c r="BJ15" i="21"/>
  <c r="BK15" i="21"/>
  <c r="BL15" i="21"/>
  <c r="BM15" i="21"/>
  <c r="BN15" i="21"/>
  <c r="CZ15" i="21" s="1"/>
  <c r="AU16" i="21"/>
  <c r="AV16" i="21"/>
  <c r="AW16" i="21"/>
  <c r="AX16" i="21"/>
  <c r="AY16" i="21"/>
  <c r="AZ16" i="21"/>
  <c r="DA16" i="21" s="1"/>
  <c r="BA16" i="21"/>
  <c r="BB16" i="21"/>
  <c r="BC16" i="21"/>
  <c r="BD16" i="21"/>
  <c r="BE16" i="21"/>
  <c r="BF16" i="21"/>
  <c r="BG16" i="21"/>
  <c r="BH16" i="21"/>
  <c r="BI16" i="21"/>
  <c r="BJ16" i="21"/>
  <c r="BK16" i="21"/>
  <c r="BL16" i="21"/>
  <c r="BM16" i="21"/>
  <c r="BN16" i="21"/>
  <c r="CZ16" i="21" s="1"/>
  <c r="AU17" i="21"/>
  <c r="AV17" i="21"/>
  <c r="AW17" i="21"/>
  <c r="AX17" i="21"/>
  <c r="AY17" i="21"/>
  <c r="AZ17" i="21"/>
  <c r="BA17" i="21"/>
  <c r="BB17" i="21"/>
  <c r="BC17" i="21"/>
  <c r="BD17" i="21"/>
  <c r="BE17" i="21"/>
  <c r="BF17" i="21"/>
  <c r="BG17" i="21"/>
  <c r="BH17" i="21"/>
  <c r="BI17" i="21"/>
  <c r="BJ17" i="21"/>
  <c r="BK17" i="21"/>
  <c r="BL17" i="21"/>
  <c r="BM17" i="21"/>
  <c r="BN17" i="21"/>
  <c r="CZ17" i="21" s="1"/>
  <c r="EH17" i="21" s="1"/>
  <c r="AU18" i="21"/>
  <c r="AV18" i="21"/>
  <c r="AW18" i="21"/>
  <c r="AX18" i="21"/>
  <c r="AY18" i="21"/>
  <c r="AZ18" i="21"/>
  <c r="BA18" i="21"/>
  <c r="BB18" i="21"/>
  <c r="BC18" i="21"/>
  <c r="BD18" i="21"/>
  <c r="BE18" i="21"/>
  <c r="BF18" i="21"/>
  <c r="BG18" i="21"/>
  <c r="BH18" i="21"/>
  <c r="BI18" i="21"/>
  <c r="BJ18" i="21"/>
  <c r="BK18" i="21"/>
  <c r="BL18" i="21"/>
  <c r="DG18" i="21" s="1"/>
  <c r="BM18" i="21"/>
  <c r="BN18" i="21"/>
  <c r="CZ18" i="21" s="1"/>
  <c r="EH18" i="21" s="1"/>
  <c r="AU19" i="21"/>
  <c r="AV19" i="21"/>
  <c r="AW19" i="21"/>
  <c r="AX19" i="21"/>
  <c r="AY19" i="21"/>
  <c r="AZ19" i="21"/>
  <c r="BA19" i="21"/>
  <c r="BB19" i="21"/>
  <c r="BC19" i="21"/>
  <c r="BD19" i="21"/>
  <c r="DL19" i="21" s="1"/>
  <c r="BE19" i="21"/>
  <c r="BF19" i="21"/>
  <c r="BG19" i="21"/>
  <c r="BH19" i="21"/>
  <c r="BI19" i="21"/>
  <c r="BJ19" i="21"/>
  <c r="BK19" i="21"/>
  <c r="BL19" i="21"/>
  <c r="BM19" i="21"/>
  <c r="BN19" i="21"/>
  <c r="CZ19" i="21" s="1"/>
  <c r="AU20" i="21"/>
  <c r="AV20" i="21"/>
  <c r="AW20" i="21"/>
  <c r="AX20" i="21"/>
  <c r="AY20" i="21"/>
  <c r="AZ20" i="21"/>
  <c r="BA20" i="21"/>
  <c r="BB20" i="21"/>
  <c r="BC20" i="21"/>
  <c r="BD20" i="21"/>
  <c r="BE20" i="21"/>
  <c r="BF20" i="21"/>
  <c r="BG20" i="21"/>
  <c r="BH20" i="21"/>
  <c r="BI20" i="21"/>
  <c r="BJ20" i="21"/>
  <c r="BK20" i="21"/>
  <c r="BL20" i="21"/>
  <c r="BM20" i="21"/>
  <c r="BN20" i="21"/>
  <c r="CZ20" i="21" s="1"/>
  <c r="AU21" i="21"/>
  <c r="AV21" i="21"/>
  <c r="AW21" i="21"/>
  <c r="AX21" i="21"/>
  <c r="AY21" i="21"/>
  <c r="AZ21" i="21"/>
  <c r="BA21" i="21"/>
  <c r="BB21" i="21"/>
  <c r="BC21" i="21"/>
  <c r="BD21" i="21"/>
  <c r="BE21" i="21"/>
  <c r="BF21" i="21"/>
  <c r="BG21" i="21"/>
  <c r="BH21" i="21"/>
  <c r="BI21" i="21"/>
  <c r="BJ21" i="21"/>
  <c r="BK21" i="21"/>
  <c r="BL21" i="21"/>
  <c r="BM21" i="21"/>
  <c r="BN21" i="21"/>
  <c r="CZ21" i="21" s="1"/>
  <c r="EH21" i="21" s="1"/>
  <c r="AU22" i="21"/>
  <c r="AV22" i="21"/>
  <c r="AW22" i="21"/>
  <c r="AX22" i="21"/>
  <c r="AY22" i="21"/>
  <c r="AZ22" i="21"/>
  <c r="BA22" i="21"/>
  <c r="BB22" i="21"/>
  <c r="BC22" i="21"/>
  <c r="BD22" i="21"/>
  <c r="BE22" i="21"/>
  <c r="BF22" i="21"/>
  <c r="BG22" i="21"/>
  <c r="BH22" i="21"/>
  <c r="BI22" i="21"/>
  <c r="DH22" i="21" s="1"/>
  <c r="BJ22" i="21"/>
  <c r="BK22" i="21"/>
  <c r="BL22" i="21"/>
  <c r="DG22" i="21" s="1"/>
  <c r="BM22" i="21"/>
  <c r="BN22" i="21"/>
  <c r="CZ22" i="21" s="1"/>
  <c r="EH22" i="21" s="1"/>
  <c r="AU23" i="21"/>
  <c r="AV23" i="21"/>
  <c r="AW23" i="21"/>
  <c r="AX23" i="21"/>
  <c r="AY23" i="21"/>
  <c r="AZ23" i="21"/>
  <c r="BA23" i="21"/>
  <c r="BB23" i="21"/>
  <c r="BC23" i="21"/>
  <c r="BD23" i="21"/>
  <c r="BE23" i="21"/>
  <c r="BF23" i="21"/>
  <c r="BG23" i="21"/>
  <c r="BH23" i="21"/>
  <c r="BI23" i="21"/>
  <c r="BJ23" i="21"/>
  <c r="BK23" i="21"/>
  <c r="BL23" i="21"/>
  <c r="BM23" i="21"/>
  <c r="BN23" i="21"/>
  <c r="CZ23" i="21" s="1"/>
  <c r="AU24" i="21"/>
  <c r="AV24" i="21"/>
  <c r="AW24" i="21"/>
  <c r="AX24" i="21"/>
  <c r="AY24" i="21"/>
  <c r="AZ24" i="21"/>
  <c r="BA24" i="21"/>
  <c r="BB24" i="21"/>
  <c r="BC24" i="21"/>
  <c r="BD24" i="21"/>
  <c r="BE24" i="21"/>
  <c r="EB24" i="21" s="1"/>
  <c r="BF24" i="21"/>
  <c r="BG24" i="21"/>
  <c r="BH24" i="21"/>
  <c r="BI24" i="21"/>
  <c r="DH24" i="21" s="1"/>
  <c r="BJ24" i="21"/>
  <c r="BK24" i="21"/>
  <c r="BL24" i="21"/>
  <c r="BM24" i="21"/>
  <c r="BN24" i="21"/>
  <c r="CZ24" i="21" s="1"/>
  <c r="AU25" i="21"/>
  <c r="AV25" i="21"/>
  <c r="AW25" i="21"/>
  <c r="AX25" i="21"/>
  <c r="AY25" i="21"/>
  <c r="AZ25" i="21"/>
  <c r="DA25" i="21" s="1"/>
  <c r="BA25" i="21"/>
  <c r="BB25" i="21"/>
  <c r="BC25" i="21"/>
  <c r="BD25" i="21"/>
  <c r="BE25" i="21"/>
  <c r="EB25" i="21" s="1"/>
  <c r="BF25" i="21"/>
  <c r="BG25" i="21"/>
  <c r="BH25" i="21"/>
  <c r="BI25" i="21"/>
  <c r="BJ25" i="21"/>
  <c r="BK25" i="21"/>
  <c r="BL25" i="21"/>
  <c r="BM25" i="21"/>
  <c r="BN25" i="21"/>
  <c r="CZ25" i="21" s="1"/>
  <c r="EH25" i="21" s="1"/>
  <c r="AU26" i="21"/>
  <c r="DC26" i="21" s="1"/>
  <c r="AV26" i="21"/>
  <c r="AW26" i="21"/>
  <c r="AX26" i="21"/>
  <c r="AY26" i="21"/>
  <c r="AZ26" i="21"/>
  <c r="BA26" i="21"/>
  <c r="BB26" i="21"/>
  <c r="BC26" i="21"/>
  <c r="BD26" i="21"/>
  <c r="BE26" i="21"/>
  <c r="BF26" i="21"/>
  <c r="BG26" i="21"/>
  <c r="BH26" i="21"/>
  <c r="BI26" i="21"/>
  <c r="BJ26" i="21"/>
  <c r="BK26" i="21"/>
  <c r="BL26" i="21"/>
  <c r="BM26" i="21"/>
  <c r="BN26" i="21"/>
  <c r="CZ26" i="21" s="1"/>
  <c r="EH26" i="21" s="1"/>
  <c r="AU27" i="21"/>
  <c r="AV27" i="21"/>
  <c r="AW27" i="21"/>
  <c r="AX27" i="21"/>
  <c r="AY27" i="21"/>
  <c r="AZ27" i="21"/>
  <c r="BA27" i="21"/>
  <c r="BB27" i="21"/>
  <c r="BC27" i="21"/>
  <c r="BD27" i="21"/>
  <c r="BE27" i="21"/>
  <c r="BF27" i="21"/>
  <c r="BG27" i="21"/>
  <c r="BH27" i="21"/>
  <c r="BI27" i="21"/>
  <c r="BJ27" i="21"/>
  <c r="BK27" i="21"/>
  <c r="BL27" i="21"/>
  <c r="BM27" i="21"/>
  <c r="BN27" i="21"/>
  <c r="CZ27" i="21" s="1"/>
  <c r="AU28" i="21"/>
  <c r="DC28" i="21" s="1"/>
  <c r="AV28" i="21"/>
  <c r="AW28" i="21"/>
  <c r="AX28" i="21"/>
  <c r="AY28" i="21"/>
  <c r="AZ28" i="21"/>
  <c r="BA28" i="21"/>
  <c r="BB28" i="21"/>
  <c r="BC28" i="21"/>
  <c r="BD28" i="21"/>
  <c r="BE28" i="21"/>
  <c r="EB28" i="21" s="1"/>
  <c r="BF28" i="21"/>
  <c r="BG28" i="21"/>
  <c r="BH28" i="21"/>
  <c r="BI28" i="21"/>
  <c r="BJ28" i="21"/>
  <c r="BK28" i="21"/>
  <c r="BL28" i="21"/>
  <c r="BM28" i="21"/>
  <c r="BN28" i="21"/>
  <c r="CZ28" i="21" s="1"/>
  <c r="AU29" i="21"/>
  <c r="AV29" i="21"/>
  <c r="AW29" i="21"/>
  <c r="AX29" i="21"/>
  <c r="AY29" i="21"/>
  <c r="AZ29" i="21"/>
  <c r="BA29" i="21"/>
  <c r="BB29" i="21"/>
  <c r="BC29" i="21"/>
  <c r="BD29" i="21"/>
  <c r="BE29" i="21"/>
  <c r="EB29" i="21" s="1"/>
  <c r="BF29" i="21"/>
  <c r="BG29" i="21"/>
  <c r="BH29" i="21"/>
  <c r="BI29" i="21"/>
  <c r="BJ29" i="21"/>
  <c r="BK29" i="21"/>
  <c r="BL29" i="21"/>
  <c r="BM29" i="21"/>
  <c r="BN29" i="21"/>
  <c r="CZ29" i="21" s="1"/>
  <c r="EH29" i="21" s="1"/>
  <c r="AU30" i="21"/>
  <c r="AV30" i="21"/>
  <c r="AW30" i="21"/>
  <c r="AX30" i="21"/>
  <c r="AY30" i="21"/>
  <c r="AZ30" i="21"/>
  <c r="BA30" i="21"/>
  <c r="BB30" i="21"/>
  <c r="BC30" i="21"/>
  <c r="BD30" i="21"/>
  <c r="BE30" i="21"/>
  <c r="BF30" i="21"/>
  <c r="BG30" i="21"/>
  <c r="BH30" i="21"/>
  <c r="BI30" i="21"/>
  <c r="BJ30" i="21"/>
  <c r="BK30" i="21"/>
  <c r="BL30" i="21"/>
  <c r="BM30" i="21"/>
  <c r="BN30" i="21"/>
  <c r="CZ30" i="21" s="1"/>
  <c r="EH30" i="21" s="1"/>
  <c r="AT4" i="21"/>
  <c r="DB4" i="21" s="1"/>
  <c r="AT5" i="21"/>
  <c r="AT6" i="21"/>
  <c r="AT7" i="21"/>
  <c r="DB7" i="21" s="1"/>
  <c r="AT8" i="21"/>
  <c r="AT9" i="21"/>
  <c r="AT10" i="21"/>
  <c r="AT11" i="21"/>
  <c r="AT12" i="21"/>
  <c r="AT13" i="21"/>
  <c r="AT14" i="21"/>
  <c r="AT15" i="21"/>
  <c r="AT16" i="21"/>
  <c r="AT17" i="21"/>
  <c r="AT18" i="21"/>
  <c r="AT19" i="21"/>
  <c r="AT20" i="21"/>
  <c r="AT21" i="21"/>
  <c r="AT22" i="21"/>
  <c r="AT23" i="21"/>
  <c r="AT24" i="21"/>
  <c r="AT25" i="21"/>
  <c r="AT26" i="21"/>
  <c r="AT27" i="21"/>
  <c r="AT28" i="21"/>
  <c r="AT29" i="21"/>
  <c r="AT30" i="21"/>
  <c r="DB30" i="21" s="1"/>
  <c r="AT31" i="21"/>
  <c r="AT3" i="21"/>
  <c r="DB3" i="21" s="1"/>
  <c r="AI7" i="2"/>
  <c r="AI8" i="2"/>
  <c r="AI9" i="2"/>
  <c r="AI10" i="2"/>
  <c r="AI11" i="2"/>
  <c r="AI12" i="2"/>
  <c r="AI13" i="2"/>
  <c r="AI14" i="2"/>
  <c r="AI15" i="2"/>
  <c r="AI16" i="2"/>
  <c r="AI17" i="2"/>
  <c r="AI18" i="2"/>
  <c r="AI19" i="2"/>
  <c r="AI20" i="2"/>
  <c r="AI21" i="2"/>
  <c r="AI22" i="2"/>
  <c r="AI23" i="2"/>
  <c r="AI24" i="2"/>
  <c r="AI25" i="2"/>
  <c r="AI26" i="2"/>
  <c r="AI27" i="2"/>
  <c r="AI28" i="2"/>
  <c r="AI29" i="2"/>
  <c r="AI30" i="2"/>
  <c r="AI31" i="2"/>
  <c r="AI6" i="2"/>
  <c r="AF27" i="2"/>
  <c r="AF7" i="2"/>
  <c r="AF8" i="2"/>
  <c r="AF9" i="2"/>
  <c r="AF10" i="2"/>
  <c r="AF11" i="2"/>
  <c r="AF12" i="2"/>
  <c r="AF13" i="2"/>
  <c r="AF14" i="2"/>
  <c r="AF15" i="2"/>
  <c r="AF16" i="2"/>
  <c r="AF17" i="2"/>
  <c r="AF18" i="2"/>
  <c r="AF19" i="2"/>
  <c r="AF20" i="2"/>
  <c r="AF21" i="2"/>
  <c r="AF22" i="2"/>
  <c r="AF23" i="2"/>
  <c r="AF24" i="2"/>
  <c r="AF25" i="2"/>
  <c r="AF26" i="2"/>
  <c r="AF28" i="2"/>
  <c r="AF29" i="2"/>
  <c r="AF30" i="2"/>
  <c r="AF31" i="2"/>
  <c r="AF6"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A6" i="2"/>
  <c r="AA7" i="2"/>
  <c r="AA8" i="2"/>
  <c r="AA9" i="2"/>
  <c r="DM9" i="2" s="1"/>
  <c r="AA10" i="2"/>
  <c r="AA11" i="2"/>
  <c r="AA12" i="2"/>
  <c r="AA13" i="2"/>
  <c r="DM13" i="2" s="1"/>
  <c r="AA14" i="2"/>
  <c r="AA15" i="2"/>
  <c r="AA16" i="2"/>
  <c r="DM16" i="2" s="1"/>
  <c r="AA17" i="2"/>
  <c r="DM17" i="2" s="1"/>
  <c r="AA18" i="2"/>
  <c r="AA19" i="2"/>
  <c r="AA20" i="2"/>
  <c r="DM20" i="2" s="1"/>
  <c r="AA21" i="2"/>
  <c r="DM21" i="2" s="1"/>
  <c r="AA22" i="2"/>
  <c r="AA23" i="2"/>
  <c r="AA24" i="2"/>
  <c r="AA25" i="2"/>
  <c r="AA26" i="2"/>
  <c r="AA27" i="2"/>
  <c r="AA28" i="2"/>
  <c r="AA29" i="2"/>
  <c r="DM29" i="2" s="1"/>
  <c r="AA30" i="2"/>
  <c r="AA31" i="2"/>
  <c r="Z6" i="2"/>
  <c r="Z7" i="2"/>
  <c r="Z8" i="2"/>
  <c r="Z9" i="2"/>
  <c r="Z10" i="2"/>
  <c r="Z11" i="2"/>
  <c r="Z12" i="2"/>
  <c r="Z13" i="2"/>
  <c r="Z14" i="2"/>
  <c r="Z15" i="2"/>
  <c r="Z16" i="2"/>
  <c r="Z17" i="2"/>
  <c r="Z18" i="2"/>
  <c r="Z19" i="2"/>
  <c r="Z20" i="2"/>
  <c r="Z21" i="2"/>
  <c r="Z22" i="2"/>
  <c r="Z23" i="2"/>
  <c r="Z24" i="2"/>
  <c r="Z25" i="2"/>
  <c r="Z26" i="2"/>
  <c r="Z27" i="2"/>
  <c r="Z28" i="2"/>
  <c r="Z29" i="2"/>
  <c r="Z30" i="2"/>
  <c r="Z31" i="2"/>
  <c r="Y7" i="2"/>
  <c r="Y8" i="2"/>
  <c r="Y9" i="2"/>
  <c r="Y10" i="2"/>
  <c r="Y11" i="2"/>
  <c r="Y12" i="2"/>
  <c r="Y13" i="2"/>
  <c r="Y14" i="2"/>
  <c r="Y15" i="2"/>
  <c r="Y16" i="2"/>
  <c r="Y17" i="2"/>
  <c r="Y18" i="2"/>
  <c r="Y19" i="2"/>
  <c r="Y20" i="2"/>
  <c r="Y21" i="2"/>
  <c r="Y22" i="2"/>
  <c r="Y23" i="2"/>
  <c r="Y24" i="2"/>
  <c r="Y25" i="2"/>
  <c r="Y26" i="2"/>
  <c r="Y27" i="2"/>
  <c r="Y28" i="2"/>
  <c r="Y29" i="2"/>
  <c r="Y30" i="2"/>
  <c r="Y31" i="2"/>
  <c r="Y6" i="2"/>
  <c r="DM25" i="2"/>
  <c r="EY9" i="21"/>
  <c r="EY13" i="21"/>
  <c r="X5" i="21"/>
  <c r="D57" i="21"/>
  <c r="D56" i="21"/>
  <c r="D55" i="21"/>
  <c r="D54" i="21"/>
  <c r="D53" i="21"/>
  <c r="D52" i="21"/>
  <c r="D51" i="21"/>
  <c r="D50" i="21"/>
  <c r="D49" i="21"/>
  <c r="D48" i="21"/>
  <c r="D47" i="21"/>
  <c r="D46" i="21"/>
  <c r="D45" i="21"/>
  <c r="D44" i="21"/>
  <c r="D43" i="21"/>
  <c r="D42" i="21"/>
  <c r="D41" i="21"/>
  <c r="D40" i="21"/>
  <c r="D39" i="21"/>
  <c r="D38" i="21"/>
  <c r="D37" i="21"/>
  <c r="D36" i="21"/>
  <c r="D35" i="21"/>
  <c r="D34" i="21"/>
  <c r="D33" i="21"/>
  <c r="D32" i="21"/>
  <c r="D31" i="21"/>
  <c r="D30" i="21"/>
  <c r="D29" i="21"/>
  <c r="D28" i="21"/>
  <c r="D27" i="21"/>
  <c r="D26" i="21"/>
  <c r="D25" i="21"/>
  <c r="D24" i="21"/>
  <c r="D23" i="21"/>
  <c r="D22" i="21"/>
  <c r="D21" i="21"/>
  <c r="D20" i="21"/>
  <c r="D19" i="21"/>
  <c r="D18" i="21"/>
  <c r="D17" i="21"/>
  <c r="D16" i="21"/>
  <c r="D15" i="21"/>
  <c r="D14" i="21"/>
  <c r="FK13" i="21"/>
  <c r="D13" i="21"/>
  <c r="D12" i="21"/>
  <c r="D11" i="21"/>
  <c r="D10" i="21"/>
  <c r="D9" i="21"/>
  <c r="D8" i="21"/>
  <c r="D7" i="21"/>
  <c r="D6" i="21"/>
  <c r="D5" i="21"/>
  <c r="DO3" i="21"/>
  <c r="EH6" i="8"/>
  <c r="W6" i="2"/>
  <c r="DM7" i="2"/>
  <c r="DM8" i="2"/>
  <c r="DM10" i="2"/>
  <c r="DM11" i="2"/>
  <c r="DM12" i="2"/>
  <c r="DM14" i="2"/>
  <c r="DM15" i="2"/>
  <c r="DM18" i="2"/>
  <c r="DM19" i="2"/>
  <c r="DM22" i="2"/>
  <c r="DM23" i="2"/>
  <c r="DM24" i="2"/>
  <c r="DM26" i="2"/>
  <c r="DM27" i="2"/>
  <c r="DM28" i="2"/>
  <c r="DM30" i="2"/>
  <c r="DM31" i="2"/>
  <c r="DM34" i="8"/>
  <c r="DL34" i="8"/>
  <c r="DM33" i="8"/>
  <c r="DL33" i="8"/>
  <c r="AQ28" i="26" l="1"/>
  <c r="AQ31" i="26"/>
  <c r="AQ35" i="26"/>
  <c r="AQ32" i="26"/>
  <c r="AT32" i="26"/>
  <c r="CN33" i="24"/>
  <c r="CF33" i="24"/>
  <c r="BT33" i="24"/>
  <c r="CN41" i="24"/>
  <c r="CF41" i="24"/>
  <c r="BT41" i="24"/>
  <c r="CN36" i="24"/>
  <c r="CF36" i="24"/>
  <c r="BT36" i="24"/>
  <c r="CN29" i="24"/>
  <c r="CF29" i="24"/>
  <c r="BT29" i="24"/>
  <c r="CN25" i="24"/>
  <c r="CF25" i="24"/>
  <c r="BT25" i="24"/>
  <c r="CN32" i="24"/>
  <c r="CF32" i="24"/>
  <c r="BT32" i="24"/>
  <c r="CN28" i="24"/>
  <c r="CF28" i="24"/>
  <c r="BT28" i="24"/>
  <c r="DC22" i="21"/>
  <c r="DH15" i="21"/>
  <c r="DH31" i="21"/>
  <c r="DG10" i="21"/>
  <c r="DG26" i="21"/>
  <c r="DB27" i="21"/>
  <c r="DB15" i="21"/>
  <c r="DB11" i="21"/>
  <c r="DK28" i="21"/>
  <c r="DK24" i="21"/>
  <c r="DK23" i="21"/>
  <c r="DK22" i="21"/>
  <c r="DK17" i="21"/>
  <c r="DK16" i="21"/>
  <c r="EH15" i="21"/>
  <c r="FW15" i="21" s="1"/>
  <c r="DK8" i="21"/>
  <c r="DK21" i="21"/>
  <c r="DB26" i="21"/>
  <c r="DB22" i="21"/>
  <c r="DB18" i="21"/>
  <c r="DB14" i="21"/>
  <c r="DB10" i="21"/>
  <c r="DB6" i="21"/>
  <c r="DH30" i="21"/>
  <c r="EB30" i="21"/>
  <c r="DH29" i="21"/>
  <c r="DH28" i="21"/>
  <c r="EB27" i="21"/>
  <c r="FK27" i="21" s="1"/>
  <c r="DH26" i="21"/>
  <c r="EB26" i="21"/>
  <c r="DH25" i="21"/>
  <c r="EB23" i="21"/>
  <c r="FK23" i="21" s="1"/>
  <c r="EB22" i="21"/>
  <c r="FK22" i="21" s="1"/>
  <c r="DH21" i="21"/>
  <c r="DH20" i="21"/>
  <c r="EB20" i="21"/>
  <c r="FK20" i="21" s="1"/>
  <c r="EB19" i="21"/>
  <c r="DH18" i="21"/>
  <c r="EB18" i="21"/>
  <c r="FK18" i="21" s="1"/>
  <c r="DH17" i="21"/>
  <c r="EB17" i="21"/>
  <c r="DH16" i="21"/>
  <c r="EB16" i="21"/>
  <c r="EB15" i="21"/>
  <c r="FK15" i="21" s="1"/>
  <c r="DH14" i="21"/>
  <c r="EB14" i="21"/>
  <c r="DH13" i="21"/>
  <c r="DH12" i="21"/>
  <c r="DH10" i="21"/>
  <c r="DH9" i="21"/>
  <c r="EB9" i="21"/>
  <c r="FK9" i="21" s="1"/>
  <c r="DH8" i="21"/>
  <c r="EB8" i="21"/>
  <c r="EB7" i="21"/>
  <c r="FK7" i="21" s="1"/>
  <c r="DH6" i="21"/>
  <c r="EB6" i="21"/>
  <c r="FK6" i="21" s="1"/>
  <c r="DC31" i="21"/>
  <c r="DG30" i="21"/>
  <c r="DH19" i="21"/>
  <c r="DG14" i="21"/>
  <c r="DC18" i="21"/>
  <c r="DB25" i="21"/>
  <c r="DB23" i="21"/>
  <c r="DK30" i="21"/>
  <c r="EH28" i="21"/>
  <c r="FW28" i="21" s="1"/>
  <c r="EH27" i="21"/>
  <c r="FW27" i="21" s="1"/>
  <c r="EH24" i="21"/>
  <c r="FW24" i="21" s="1"/>
  <c r="EH20" i="21"/>
  <c r="FW20" i="21" s="1"/>
  <c r="DK20" i="21"/>
  <c r="EH19" i="21"/>
  <c r="FW19" i="21" s="1"/>
  <c r="DK18" i="21"/>
  <c r="EH16" i="21"/>
  <c r="FW16" i="21" s="1"/>
  <c r="DK13" i="21"/>
  <c r="DK12" i="21"/>
  <c r="EH11" i="21"/>
  <c r="FW11" i="21" s="1"/>
  <c r="DK11" i="21"/>
  <c r="DK10" i="21"/>
  <c r="EH8" i="21"/>
  <c r="FW8" i="21" s="1"/>
  <c r="EH7" i="21"/>
  <c r="FW7" i="21" s="1"/>
  <c r="DK7" i="21"/>
  <c r="DK6" i="21"/>
  <c r="DA31" i="21"/>
  <c r="DB29" i="21"/>
  <c r="DB21" i="21"/>
  <c r="DB13" i="21"/>
  <c r="DL30" i="21"/>
  <c r="DA30" i="21"/>
  <c r="DG29" i="21"/>
  <c r="DL29" i="21"/>
  <c r="DA29" i="21"/>
  <c r="DG28" i="21"/>
  <c r="DL28" i="21"/>
  <c r="DA28" i="21"/>
  <c r="DG27" i="21"/>
  <c r="DL27" i="21"/>
  <c r="DA27" i="21"/>
  <c r="DL26" i="21"/>
  <c r="DA26" i="21"/>
  <c r="DG25" i="21"/>
  <c r="DL25" i="21"/>
  <c r="DG24" i="21"/>
  <c r="DL24" i="21"/>
  <c r="DA24" i="21"/>
  <c r="DG23" i="21"/>
  <c r="DL23" i="21"/>
  <c r="DA23" i="21"/>
  <c r="DL22" i="21"/>
  <c r="DA22" i="21"/>
  <c r="DG21" i="21"/>
  <c r="DL21" i="21"/>
  <c r="DA21" i="21"/>
  <c r="DG20" i="21"/>
  <c r="DL20" i="21"/>
  <c r="DA20" i="21"/>
  <c r="DG19" i="21"/>
  <c r="DA19" i="21"/>
  <c r="DL18" i="21"/>
  <c r="DA18" i="21"/>
  <c r="DG17" i="21"/>
  <c r="DL17" i="21"/>
  <c r="DA17" i="21"/>
  <c r="DG16" i="21"/>
  <c r="DL16" i="21"/>
  <c r="DG15" i="21"/>
  <c r="DL15" i="21"/>
  <c r="DA15" i="21"/>
  <c r="DL14" i="21"/>
  <c r="DG13" i="21"/>
  <c r="DL13" i="21"/>
  <c r="DA13" i="21"/>
  <c r="DG12" i="21"/>
  <c r="DL12" i="21"/>
  <c r="DA12" i="21"/>
  <c r="DG11" i="21"/>
  <c r="DL11" i="21"/>
  <c r="DA11" i="21"/>
  <c r="DL10" i="21"/>
  <c r="DG9" i="21"/>
  <c r="DL9" i="21"/>
  <c r="DA9" i="21"/>
  <c r="DG8" i="21"/>
  <c r="DL8" i="21"/>
  <c r="DG7" i="21"/>
  <c r="DL7" i="21"/>
  <c r="DA7" i="21"/>
  <c r="DG6" i="21"/>
  <c r="DL6" i="21"/>
  <c r="DA6" i="21"/>
  <c r="EH31" i="21"/>
  <c r="FW31" i="21" s="1"/>
  <c r="DK31" i="21"/>
  <c r="DH23" i="21"/>
  <c r="DH7" i="21"/>
  <c r="DC30" i="21"/>
  <c r="DC14" i="21"/>
  <c r="DB17" i="21"/>
  <c r="EB21" i="21"/>
  <c r="DB31" i="21"/>
  <c r="DB19" i="21"/>
  <c r="DK29" i="21"/>
  <c r="DK27" i="21"/>
  <c r="DK26" i="21"/>
  <c r="DK25" i="21"/>
  <c r="EH23" i="21"/>
  <c r="FW23" i="21" s="1"/>
  <c r="DK19" i="21"/>
  <c r="DK15" i="21"/>
  <c r="DK14" i="21"/>
  <c r="EH12" i="21"/>
  <c r="FW12" i="21" s="1"/>
  <c r="DK9" i="21"/>
  <c r="EH6" i="21"/>
  <c r="FW6" i="21" s="1"/>
  <c r="DG31" i="21"/>
  <c r="DB28" i="21"/>
  <c r="DB24" i="21"/>
  <c r="DB20" i="21"/>
  <c r="DB16" i="21"/>
  <c r="DB12" i="21"/>
  <c r="DB8" i="21"/>
  <c r="DC29" i="21"/>
  <c r="DC27" i="21"/>
  <c r="DC25" i="21"/>
  <c r="DC24" i="21"/>
  <c r="DC23" i="21"/>
  <c r="DC21" i="21"/>
  <c r="DC20" i="21"/>
  <c r="DC19" i="21"/>
  <c r="DC17" i="21"/>
  <c r="DC16" i="21"/>
  <c r="DC15" i="21"/>
  <c r="DC13" i="21"/>
  <c r="DC12" i="21"/>
  <c r="DC11" i="21"/>
  <c r="DC9" i="21"/>
  <c r="DC8" i="21"/>
  <c r="DC7" i="21"/>
  <c r="EB31" i="21"/>
  <c r="FK31" i="21" s="1"/>
  <c r="DH27" i="21"/>
  <c r="DC10" i="21"/>
  <c r="DB9" i="21"/>
  <c r="FW30" i="21"/>
  <c r="FW29" i="21"/>
  <c r="FW26" i="21"/>
  <c r="FW25" i="21"/>
  <c r="FW22" i="21"/>
  <c r="FW21" i="21"/>
  <c r="FW18" i="21"/>
  <c r="FW17" i="21"/>
  <c r="FW14" i="21"/>
  <c r="FW13" i="21"/>
  <c r="FW10" i="21"/>
  <c r="FW9" i="21"/>
  <c r="EY31" i="21"/>
  <c r="EY19" i="21"/>
  <c r="EY7" i="21"/>
  <c r="EY21" i="21"/>
  <c r="EY12" i="21"/>
  <c r="FK11" i="21"/>
  <c r="EY29" i="21"/>
  <c r="EY16" i="21"/>
  <c r="EY8" i="21"/>
  <c r="EY11" i="21"/>
  <c r="EY23" i="21"/>
  <c r="EY28" i="21"/>
  <c r="EY20" i="21"/>
  <c r="EY24" i="21"/>
  <c r="FK10" i="21"/>
  <c r="FK12" i="21"/>
  <c r="FK25" i="21"/>
  <c r="FK24" i="21"/>
  <c r="FK28" i="21"/>
  <c r="FK29" i="21"/>
  <c r="AC7" i="8"/>
  <c r="AC8" i="8"/>
  <c r="AC9" i="8"/>
  <c r="AC10" i="8"/>
  <c r="AC11" i="8"/>
  <c r="AC12" i="8"/>
  <c r="AC13" i="8"/>
  <c r="AC14" i="8"/>
  <c r="AC15" i="8"/>
  <c r="AC16" i="8"/>
  <c r="AC17" i="8"/>
  <c r="AC18" i="8"/>
  <c r="AC19" i="8"/>
  <c r="AC20" i="8"/>
  <c r="AC21" i="8"/>
  <c r="AC22" i="8"/>
  <c r="AC23" i="8"/>
  <c r="AC24" i="8"/>
  <c r="AC25" i="8"/>
  <c r="AC26" i="8"/>
  <c r="AC27" i="8"/>
  <c r="AC28" i="8"/>
  <c r="AC29" i="8"/>
  <c r="AC30" i="8"/>
  <c r="AC31" i="8"/>
  <c r="AC6" i="8"/>
  <c r="W6" i="8"/>
  <c r="CZ6" i="8"/>
  <c r="G39" i="1"/>
  <c r="H39" i="1"/>
  <c r="G40" i="1"/>
  <c r="H40" i="1"/>
  <c r="G41" i="1"/>
  <c r="H41" i="1"/>
  <c r="G42" i="1"/>
  <c r="H42" i="1"/>
  <c r="G43" i="1"/>
  <c r="H43" i="1"/>
  <c r="G44" i="1"/>
  <c r="H44" i="1"/>
  <c r="G45" i="1"/>
  <c r="H45" i="1"/>
  <c r="G46" i="1"/>
  <c r="H46" i="1"/>
  <c r="G47" i="1"/>
  <c r="H47" i="1"/>
  <c r="G48" i="1"/>
  <c r="H48" i="1"/>
  <c r="G49" i="1"/>
  <c r="H49" i="1"/>
  <c r="G50" i="1"/>
  <c r="H50" i="1"/>
  <c r="G51" i="1"/>
  <c r="H51" i="1"/>
  <c r="G52" i="1"/>
  <c r="H52" i="1"/>
  <c r="G53" i="1"/>
  <c r="H53" i="1"/>
  <c r="G54" i="1"/>
  <c r="H54" i="1"/>
  <c r="G55" i="1"/>
  <c r="H55" i="1"/>
  <c r="G56" i="1"/>
  <c r="H56" i="1"/>
  <c r="G57" i="1"/>
  <c r="H57" i="1"/>
  <c r="G58" i="1"/>
  <c r="H58" i="1"/>
  <c r="G59" i="1"/>
  <c r="H59" i="1"/>
  <c r="G60" i="1"/>
  <c r="H60" i="1"/>
  <c r="G61" i="1"/>
  <c r="H61" i="1"/>
  <c r="G62" i="1"/>
  <c r="H62" i="1"/>
  <c r="G63" i="1"/>
  <c r="H63" i="1"/>
  <c r="G38" i="1"/>
  <c r="AD7" i="2"/>
  <c r="AD8" i="2"/>
  <c r="AD9" i="2"/>
  <c r="AD10" i="2"/>
  <c r="AD11" i="2"/>
  <c r="AD12" i="2"/>
  <c r="AD13" i="2"/>
  <c r="AD14" i="2"/>
  <c r="AD15" i="2"/>
  <c r="AD16" i="2"/>
  <c r="AD17" i="2"/>
  <c r="AD18" i="2"/>
  <c r="AD19" i="2"/>
  <c r="AD20" i="2"/>
  <c r="AD21" i="2"/>
  <c r="AD22" i="2"/>
  <c r="AD23" i="2"/>
  <c r="AD24" i="2"/>
  <c r="AD25" i="2"/>
  <c r="AD26" i="2"/>
  <c r="AD27" i="2"/>
  <c r="AD28" i="2"/>
  <c r="AD29" i="2"/>
  <c r="AD30" i="2"/>
  <c r="AD31" i="2"/>
  <c r="AD6" i="2"/>
  <c r="S38" i="1"/>
  <c r="R38" i="1"/>
  <c r="Q38" i="1"/>
  <c r="J63" i="1"/>
  <c r="J62" i="1"/>
  <c r="S62" i="1" s="1"/>
  <c r="S63" i="1"/>
  <c r="B73" i="16"/>
  <c r="B72" i="16" s="1"/>
  <c r="B71" i="16"/>
  <c r="B70" i="16" s="1"/>
  <c r="A71" i="16"/>
  <c r="B69" i="16"/>
  <c r="B68" i="16" s="1"/>
  <c r="A69" i="16"/>
  <c r="B67" i="16"/>
  <c r="B66" i="16" s="1"/>
  <c r="A67" i="16"/>
  <c r="B65" i="16"/>
  <c r="B64" i="16" s="1"/>
  <c r="A65" i="16"/>
  <c r="B63" i="16"/>
  <c r="B62" i="16" s="1"/>
  <c r="A63" i="16"/>
  <c r="B61" i="16"/>
  <c r="B60" i="16" s="1"/>
  <c r="A61" i="16"/>
  <c r="B59" i="16"/>
  <c r="B58" i="16" s="1"/>
  <c r="A59" i="16"/>
  <c r="B57" i="16"/>
  <c r="B56" i="16" s="1"/>
  <c r="A57" i="16"/>
  <c r="B55" i="16"/>
  <c r="B54" i="16" s="1"/>
  <c r="A55" i="16"/>
  <c r="B53" i="16"/>
  <c r="B52" i="16" s="1"/>
  <c r="A53" i="16"/>
  <c r="B51" i="16"/>
  <c r="B50" i="16" s="1"/>
  <c r="A51" i="16"/>
  <c r="B49" i="16"/>
  <c r="B48" i="16" s="1"/>
  <c r="A49" i="16"/>
  <c r="B47" i="16"/>
  <c r="B46" i="16" s="1"/>
  <c r="A47" i="16"/>
  <c r="B45" i="16"/>
  <c r="B44" i="16" s="1"/>
  <c r="A45" i="16"/>
  <c r="B43" i="16"/>
  <c r="B42" i="16" s="1"/>
  <c r="A43" i="16"/>
  <c r="A41" i="16"/>
  <c r="A39" i="16"/>
  <c r="A33" i="16"/>
  <c r="FK17" i="21" l="1"/>
  <c r="FK8" i="21"/>
  <c r="FK16" i="21"/>
  <c r="FK21" i="21"/>
  <c r="FK19" i="21"/>
  <c r="FK26" i="21"/>
  <c r="FK30" i="21"/>
  <c r="FK14" i="21"/>
  <c r="CY6" i="8"/>
  <c r="CV6" i="8"/>
  <c r="CU6" i="8"/>
  <c r="CT6" i="8"/>
  <c r="BA8" i="14"/>
  <c r="BA9" i="14"/>
  <c r="BA10" i="14"/>
  <c r="BA11" i="14"/>
  <c r="BA12" i="14"/>
  <c r="BA13" i="14"/>
  <c r="BA14" i="14"/>
  <c r="BA15" i="14"/>
  <c r="BA16" i="14"/>
  <c r="BA17" i="14"/>
  <c r="BA18" i="14"/>
  <c r="BA19" i="14"/>
  <c r="BA20" i="14"/>
  <c r="BA21" i="14"/>
  <c r="BA22" i="14"/>
  <c r="BA23" i="14"/>
  <c r="BA24" i="14"/>
  <c r="BA25" i="14"/>
  <c r="BA26" i="14"/>
  <c r="BA27" i="14"/>
  <c r="BA28" i="14"/>
  <c r="BA29" i="14"/>
  <c r="BA30" i="14"/>
  <c r="BA31" i="14"/>
  <c r="BA32" i="14"/>
  <c r="BA7" i="14"/>
  <c r="EB3" i="8"/>
  <c r="DI3" i="2"/>
  <c r="AX8" i="14"/>
  <c r="AX9" i="14"/>
  <c r="AX10" i="14"/>
  <c r="AX11" i="14"/>
  <c r="AX12" i="14"/>
  <c r="AX13" i="14"/>
  <c r="AX14" i="14"/>
  <c r="AX15" i="14"/>
  <c r="AX16" i="14"/>
  <c r="AX17" i="14"/>
  <c r="AX18" i="14"/>
  <c r="AX19" i="14"/>
  <c r="AX20" i="14"/>
  <c r="AX21" i="14"/>
  <c r="AX22" i="14"/>
  <c r="AX23" i="14"/>
  <c r="AX24" i="14"/>
  <c r="AX25" i="14"/>
  <c r="AX26" i="14"/>
  <c r="AX27" i="14"/>
  <c r="AX28" i="14"/>
  <c r="AX29" i="14"/>
  <c r="AX30" i="14"/>
  <c r="AX31" i="14"/>
  <c r="AX32" i="14"/>
  <c r="AX7" i="14"/>
  <c r="BD8" i="14"/>
  <c r="BD9" i="14"/>
  <c r="BD10" i="14"/>
  <c r="BD11" i="14"/>
  <c r="BD12" i="14"/>
  <c r="BD13" i="14"/>
  <c r="BD14" i="14"/>
  <c r="BD15" i="14"/>
  <c r="BD16" i="14"/>
  <c r="BD17" i="14"/>
  <c r="BD18" i="14"/>
  <c r="BD19" i="14"/>
  <c r="BD20" i="14"/>
  <c r="BD21" i="14"/>
  <c r="BD22" i="14"/>
  <c r="BD23" i="14"/>
  <c r="BD24" i="14"/>
  <c r="BD25" i="14"/>
  <c r="BD26" i="14"/>
  <c r="BD27" i="14"/>
  <c r="BD28" i="14"/>
  <c r="BD29" i="14"/>
  <c r="BD30" i="14"/>
  <c r="BD31" i="14"/>
  <c r="BD32" i="14"/>
  <c r="BD7" i="14"/>
  <c r="BC8" i="14"/>
  <c r="AZ8" i="14" s="1"/>
  <c r="BC9" i="14"/>
  <c r="AZ9" i="14" s="1"/>
  <c r="BC10" i="14"/>
  <c r="AZ10" i="14" s="1"/>
  <c r="BC11" i="14"/>
  <c r="AZ11" i="14" s="1"/>
  <c r="BC12" i="14"/>
  <c r="AZ12" i="14" s="1"/>
  <c r="BC13" i="14"/>
  <c r="AZ13" i="14" s="1"/>
  <c r="BC14" i="14"/>
  <c r="AZ14" i="14" s="1"/>
  <c r="BC15" i="14"/>
  <c r="AZ15" i="14" s="1"/>
  <c r="BC16" i="14"/>
  <c r="AZ16" i="14" s="1"/>
  <c r="BC17" i="14"/>
  <c r="AZ17" i="14" s="1"/>
  <c r="BC18" i="14"/>
  <c r="AZ18" i="14" s="1"/>
  <c r="BC19" i="14"/>
  <c r="AZ19" i="14" s="1"/>
  <c r="BC20" i="14"/>
  <c r="AZ20" i="14" s="1"/>
  <c r="BC21" i="14"/>
  <c r="AZ21" i="14" s="1"/>
  <c r="BC22" i="14"/>
  <c r="AZ22" i="14" s="1"/>
  <c r="BC23" i="14"/>
  <c r="AZ23" i="14" s="1"/>
  <c r="BC24" i="14"/>
  <c r="AZ24" i="14" s="1"/>
  <c r="BC25" i="14"/>
  <c r="AZ25" i="14" s="1"/>
  <c r="BC26" i="14"/>
  <c r="AZ26" i="14" s="1"/>
  <c r="BC27" i="14"/>
  <c r="AZ27" i="14" s="1"/>
  <c r="BC28" i="14"/>
  <c r="AZ28" i="14" s="1"/>
  <c r="BC29" i="14"/>
  <c r="AZ29" i="14" s="1"/>
  <c r="BC30" i="14"/>
  <c r="AZ30" i="14" s="1"/>
  <c r="BC31" i="14"/>
  <c r="AZ31" i="14" s="1"/>
  <c r="BC32" i="14"/>
  <c r="AZ32" i="14" s="1"/>
  <c r="BC7" i="14"/>
  <c r="AZ7" i="14" s="1"/>
  <c r="BB8" i="14"/>
  <c r="AY8" i="14" s="1"/>
  <c r="BB9" i="14"/>
  <c r="AY9" i="14" s="1"/>
  <c r="BB10" i="14"/>
  <c r="AY10" i="14" s="1"/>
  <c r="BB11" i="14"/>
  <c r="AY11" i="14" s="1"/>
  <c r="BB12" i="14"/>
  <c r="AY12" i="14" s="1"/>
  <c r="BB13" i="14"/>
  <c r="AY13" i="14" s="1"/>
  <c r="BB14" i="14"/>
  <c r="AY14" i="14" s="1"/>
  <c r="BB15" i="14"/>
  <c r="AY15" i="14" s="1"/>
  <c r="BB16" i="14"/>
  <c r="AY16" i="14" s="1"/>
  <c r="BB17" i="14"/>
  <c r="AY17" i="14" s="1"/>
  <c r="BB18" i="14"/>
  <c r="AY18" i="14" s="1"/>
  <c r="BB19" i="14"/>
  <c r="AY19" i="14" s="1"/>
  <c r="BB20" i="14"/>
  <c r="AY20" i="14" s="1"/>
  <c r="BB21" i="14"/>
  <c r="AY21" i="14" s="1"/>
  <c r="BB22" i="14"/>
  <c r="AY22" i="14" s="1"/>
  <c r="BB23" i="14"/>
  <c r="AY23" i="14" s="1"/>
  <c r="BB24" i="14"/>
  <c r="AY24" i="14" s="1"/>
  <c r="BB25" i="14"/>
  <c r="AY25" i="14" s="1"/>
  <c r="BB26" i="14"/>
  <c r="AY26" i="14" s="1"/>
  <c r="BB27" i="14"/>
  <c r="AY27" i="14" s="1"/>
  <c r="BB28" i="14"/>
  <c r="AY28" i="14" s="1"/>
  <c r="BB29" i="14"/>
  <c r="AY29" i="14" s="1"/>
  <c r="BB30" i="14"/>
  <c r="AY30" i="14" s="1"/>
  <c r="BB31" i="14"/>
  <c r="AY31" i="14" s="1"/>
  <c r="BB32" i="14"/>
  <c r="AY32" i="14" s="1"/>
  <c r="BB7" i="14"/>
  <c r="AY7" i="14" s="1"/>
  <c r="AV8" i="14"/>
  <c r="AV9" i="14"/>
  <c r="AV10" i="14"/>
  <c r="AV11" i="14"/>
  <c r="AV12" i="14"/>
  <c r="AV13" i="14"/>
  <c r="AV14" i="14"/>
  <c r="AV15" i="14"/>
  <c r="AV16" i="14"/>
  <c r="AV17" i="14"/>
  <c r="AV18" i="14"/>
  <c r="AV19" i="14"/>
  <c r="AV20" i="14"/>
  <c r="AV21" i="14"/>
  <c r="AV22" i="14"/>
  <c r="AV23" i="14"/>
  <c r="AV24" i="14"/>
  <c r="AV25" i="14"/>
  <c r="AV26" i="14"/>
  <c r="AV27" i="14"/>
  <c r="AV28" i="14"/>
  <c r="AV29" i="14"/>
  <c r="AV30" i="14"/>
  <c r="AV31" i="14"/>
  <c r="AV32" i="14"/>
  <c r="AV7" i="14"/>
  <c r="AU8" i="14"/>
  <c r="AU9" i="14"/>
  <c r="AU10" i="14"/>
  <c r="AU11" i="14"/>
  <c r="AU12" i="14"/>
  <c r="AU13" i="14"/>
  <c r="AU14" i="14"/>
  <c r="AU15" i="14"/>
  <c r="AU16" i="14"/>
  <c r="AU17" i="14"/>
  <c r="AU18" i="14"/>
  <c r="AU19" i="14"/>
  <c r="AU20" i="14"/>
  <c r="AU21" i="14"/>
  <c r="AU22" i="14"/>
  <c r="AU23" i="14"/>
  <c r="AU24" i="14"/>
  <c r="AU25" i="14"/>
  <c r="AU26" i="14"/>
  <c r="AU27" i="14"/>
  <c r="AU28" i="14"/>
  <c r="AU29" i="14"/>
  <c r="AU30" i="14"/>
  <c r="AU31" i="14"/>
  <c r="AU32" i="14"/>
  <c r="AU7" i="14"/>
  <c r="AW8" i="14"/>
  <c r="AW9" i="14"/>
  <c r="AW10" i="14"/>
  <c r="AW11" i="14"/>
  <c r="AW12" i="14"/>
  <c r="AW13" i="14"/>
  <c r="AW14" i="14"/>
  <c r="AW15" i="14"/>
  <c r="AW16" i="14"/>
  <c r="AW17" i="14"/>
  <c r="AW18" i="14"/>
  <c r="AW19" i="14"/>
  <c r="AW20" i="14"/>
  <c r="AW21" i="14"/>
  <c r="AW22" i="14"/>
  <c r="AW23" i="14"/>
  <c r="AW24" i="14"/>
  <c r="AW25" i="14"/>
  <c r="AW26" i="14"/>
  <c r="AW27" i="14"/>
  <c r="AW28" i="14"/>
  <c r="AW29" i="14"/>
  <c r="AW30" i="14"/>
  <c r="AW31" i="14"/>
  <c r="AW32" i="14"/>
  <c r="AW7" i="14"/>
  <c r="BL6" i="2"/>
  <c r="BJ6" i="2"/>
  <c r="BH6" i="2"/>
  <c r="U6" i="2"/>
  <c r="DI6" i="8" l="1"/>
  <c r="DG6" i="8"/>
  <c r="DH6" i="8"/>
  <c r="J39" i="1" l="1"/>
  <c r="S39" i="1" s="1"/>
  <c r="J40" i="1"/>
  <c r="S40" i="1" s="1"/>
  <c r="J41" i="1"/>
  <c r="S41" i="1" s="1"/>
  <c r="J42" i="1"/>
  <c r="S42" i="1" s="1"/>
  <c r="J43" i="1"/>
  <c r="S43" i="1" s="1"/>
  <c r="J44" i="1"/>
  <c r="S44" i="1" s="1"/>
  <c r="J45" i="1"/>
  <c r="S45" i="1" s="1"/>
  <c r="J46" i="1"/>
  <c r="S46" i="1" s="1"/>
  <c r="J47" i="1"/>
  <c r="S47" i="1" s="1"/>
  <c r="J48" i="1"/>
  <c r="S48" i="1" s="1"/>
  <c r="J49" i="1"/>
  <c r="S49" i="1" s="1"/>
  <c r="J50" i="1"/>
  <c r="S50" i="1" s="1"/>
  <c r="J51" i="1"/>
  <c r="S51" i="1" s="1"/>
  <c r="J52" i="1"/>
  <c r="S52" i="1" s="1"/>
  <c r="J53" i="1"/>
  <c r="S53" i="1" s="1"/>
  <c r="J54" i="1"/>
  <c r="S54" i="1" s="1"/>
  <c r="J55" i="1"/>
  <c r="S55" i="1" s="1"/>
  <c r="J56" i="1"/>
  <c r="S56" i="1" s="1"/>
  <c r="J57" i="1"/>
  <c r="S57" i="1" s="1"/>
  <c r="J58" i="1"/>
  <c r="S58" i="1" s="1"/>
  <c r="J59" i="1"/>
  <c r="S59" i="1" s="1"/>
  <c r="J60" i="1"/>
  <c r="S60" i="1" s="1"/>
  <c r="J61" i="1"/>
  <c r="S61" i="1" s="1"/>
  <c r="K39" i="1"/>
  <c r="Q39" i="1" s="1"/>
  <c r="R39" i="1" s="1"/>
  <c r="K40" i="1"/>
  <c r="Q40" i="1" s="1"/>
  <c r="R40" i="1" s="1"/>
  <c r="K41" i="1"/>
  <c r="Q41" i="1" s="1"/>
  <c r="R41" i="1" s="1"/>
  <c r="K42" i="1"/>
  <c r="Q42" i="1" s="1"/>
  <c r="R42" i="1" s="1"/>
  <c r="K43" i="1"/>
  <c r="Q43" i="1" s="1"/>
  <c r="R43" i="1" s="1"/>
  <c r="K44" i="1"/>
  <c r="Q44" i="1" s="1"/>
  <c r="R44" i="1" s="1"/>
  <c r="K45" i="1"/>
  <c r="Q45" i="1" s="1"/>
  <c r="R45" i="1" s="1"/>
  <c r="K46" i="1"/>
  <c r="Q46" i="1" s="1"/>
  <c r="R46" i="1" s="1"/>
  <c r="K47" i="1"/>
  <c r="Q47" i="1" s="1"/>
  <c r="R47" i="1" s="1"/>
  <c r="K48" i="1"/>
  <c r="Q48" i="1" s="1"/>
  <c r="R48" i="1" s="1"/>
  <c r="K49" i="1"/>
  <c r="Q49" i="1" s="1"/>
  <c r="R49" i="1" s="1"/>
  <c r="K50" i="1"/>
  <c r="Q50" i="1" s="1"/>
  <c r="R50" i="1" s="1"/>
  <c r="K51" i="1"/>
  <c r="Q51" i="1" s="1"/>
  <c r="R51" i="1" s="1"/>
  <c r="K52" i="1"/>
  <c r="Q52" i="1" s="1"/>
  <c r="R52" i="1" s="1"/>
  <c r="K53" i="1"/>
  <c r="Q53" i="1" s="1"/>
  <c r="R53" i="1" s="1"/>
  <c r="K54" i="1"/>
  <c r="Q54" i="1" s="1"/>
  <c r="R54" i="1" s="1"/>
  <c r="K55" i="1"/>
  <c r="Q55" i="1" s="1"/>
  <c r="R55" i="1" s="1"/>
  <c r="K56" i="1"/>
  <c r="Q56" i="1" s="1"/>
  <c r="R56" i="1" s="1"/>
  <c r="K57" i="1"/>
  <c r="Q57" i="1" s="1"/>
  <c r="R57" i="1" s="1"/>
  <c r="K58" i="1"/>
  <c r="Q58" i="1" s="1"/>
  <c r="R58" i="1" s="1"/>
  <c r="K59" i="1"/>
  <c r="Q59" i="1" s="1"/>
  <c r="R59" i="1" s="1"/>
  <c r="K60" i="1"/>
  <c r="Q60" i="1" s="1"/>
  <c r="R60" i="1" s="1"/>
  <c r="K61" i="1"/>
  <c r="Q61" i="1" s="1"/>
  <c r="R61" i="1" s="1"/>
  <c r="K62" i="1"/>
  <c r="Q62" i="1" s="1"/>
  <c r="R62" i="1" s="1"/>
  <c r="K63" i="1"/>
  <c r="Q63" i="1" s="1"/>
  <c r="R63" i="1" s="1"/>
  <c r="K38" i="1"/>
  <c r="GH6" i="8"/>
  <c r="GH7" i="8"/>
  <c r="GH8" i="8"/>
  <c r="GH9" i="8"/>
  <c r="GH10" i="8"/>
  <c r="GH11" i="8"/>
  <c r="GH12" i="8"/>
  <c r="GH13" i="8"/>
  <c r="GH14" i="8"/>
  <c r="GH15" i="8"/>
  <c r="GH16" i="8"/>
  <c r="GH17" i="8"/>
  <c r="GH18" i="8"/>
  <c r="GH19" i="8"/>
  <c r="GH20" i="8"/>
  <c r="GH21" i="8"/>
  <c r="GH22" i="8"/>
  <c r="GH23" i="8"/>
  <c r="GH24" i="8"/>
  <c r="GH25" i="8"/>
  <c r="GH26" i="8"/>
  <c r="GH27" i="8"/>
  <c r="GH28" i="8"/>
  <c r="GH29" i="8"/>
  <c r="GH30" i="8"/>
  <c r="GH31" i="8"/>
  <c r="AE6" i="1"/>
  <c r="DV6" i="8"/>
  <c r="CV12" i="8"/>
  <c r="B4" i="12"/>
  <c r="B33" i="12" s="1"/>
  <c r="BQ4" i="9" s="1"/>
  <c r="B35" i="12"/>
  <c r="B37" i="12"/>
  <c r="BQ8" i="9" s="1"/>
  <c r="B39" i="12"/>
  <c r="BQ10" i="9" s="1"/>
  <c r="B41" i="12"/>
  <c r="B43" i="12"/>
  <c r="B45" i="12"/>
  <c r="B47" i="12"/>
  <c r="BQ18" i="9" s="1"/>
  <c r="B49" i="12"/>
  <c r="B51" i="12"/>
  <c r="B53" i="12"/>
  <c r="BQ24" i="9" s="1"/>
  <c r="B55" i="12"/>
  <c r="B57" i="12"/>
  <c r="B59" i="12"/>
  <c r="B61" i="12"/>
  <c r="B63" i="12"/>
  <c r="BQ34" i="9" s="1"/>
  <c r="B65" i="12"/>
  <c r="B67" i="12"/>
  <c r="B69" i="12"/>
  <c r="BQ40" i="9" s="1"/>
  <c r="B71" i="12"/>
  <c r="BQ43" i="9"/>
  <c r="A35" i="12"/>
  <c r="A37" i="12"/>
  <c r="A39" i="12"/>
  <c r="A41" i="12"/>
  <c r="A43" i="12"/>
  <c r="A45" i="12"/>
  <c r="A47" i="12"/>
  <c r="A49" i="12"/>
  <c r="A51" i="12"/>
  <c r="A53" i="12"/>
  <c r="A55" i="12"/>
  <c r="A57" i="12"/>
  <c r="A59" i="12"/>
  <c r="A61" i="12"/>
  <c r="A63" i="12"/>
  <c r="A65" i="12"/>
  <c r="A67" i="12"/>
  <c r="A69" i="12"/>
  <c r="A71" i="12"/>
  <c r="A33" i="12"/>
  <c r="X6" i="8"/>
  <c r="BQ6" i="8"/>
  <c r="BU6" i="8"/>
  <c r="CC6" i="8" s="1"/>
  <c r="EO7" i="8"/>
  <c r="EO8" i="8"/>
  <c r="EO9" i="8"/>
  <c r="EO10" i="8"/>
  <c r="EO11" i="8"/>
  <c r="EO12" i="8"/>
  <c r="EO13" i="8"/>
  <c r="EO14" i="8"/>
  <c r="EO15" i="8"/>
  <c r="EO16" i="8"/>
  <c r="EO17" i="8"/>
  <c r="EO18" i="8"/>
  <c r="EO19" i="8"/>
  <c r="EO20" i="8"/>
  <c r="EO21" i="8"/>
  <c r="EO22" i="8"/>
  <c r="EO23" i="8"/>
  <c r="EO24" i="8"/>
  <c r="EO25" i="8"/>
  <c r="EO26" i="8"/>
  <c r="EO27" i="8"/>
  <c r="EO28" i="8"/>
  <c r="EO29" i="8"/>
  <c r="EO30" i="8"/>
  <c r="EO31" i="8"/>
  <c r="EO6" i="8"/>
  <c r="EI6" i="8"/>
  <c r="GJ6" i="8" s="1"/>
  <c r="CX6" i="8"/>
  <c r="CW6" i="8"/>
  <c r="CS6" i="8"/>
  <c r="EU6" i="8" s="1"/>
  <c r="CR6" i="8"/>
  <c r="CQ6" i="8"/>
  <c r="CP6" i="8"/>
  <c r="CO6" i="8"/>
  <c r="CN6" i="8"/>
  <c r="D57" i="8"/>
  <c r="D56" i="8"/>
  <c r="D55" i="8"/>
  <c r="D54" i="8"/>
  <c r="D53" i="8"/>
  <c r="D52" i="8"/>
  <c r="D51" i="8"/>
  <c r="D50" i="8"/>
  <c r="D49" i="8"/>
  <c r="D48" i="8"/>
  <c r="D47" i="8"/>
  <c r="D46" i="8"/>
  <c r="D45" i="8"/>
  <c r="D44" i="8"/>
  <c r="D43" i="8"/>
  <c r="D42" i="8"/>
  <c r="D41" i="8"/>
  <c r="D40" i="8"/>
  <c r="D39" i="8"/>
  <c r="D38" i="8"/>
  <c r="D37" i="8"/>
  <c r="D36" i="8"/>
  <c r="D35" i="8"/>
  <c r="D34" i="8"/>
  <c r="D33" i="8"/>
  <c r="D32" i="8"/>
  <c r="EI31" i="8"/>
  <c r="GJ31" i="8" s="1"/>
  <c r="CZ31" i="8"/>
  <c r="CY31" i="8"/>
  <c r="DJ31" i="8" s="1"/>
  <c r="CX31" i="8"/>
  <c r="CW31" i="8"/>
  <c r="CV31" i="8"/>
  <c r="CU31" i="8"/>
  <c r="CT31" i="8"/>
  <c r="CS31" i="8"/>
  <c r="EU31" i="8" s="1"/>
  <c r="CR31" i="8"/>
  <c r="CQ31" i="8"/>
  <c r="CP31" i="8"/>
  <c r="CO31" i="8"/>
  <c r="CN31" i="8"/>
  <c r="BU31" i="8"/>
  <c r="CC31" i="8" s="1"/>
  <c r="BQ31" i="8"/>
  <c r="BY31" i="8" s="1"/>
  <c r="AD31" i="8"/>
  <c r="AE31" i="8" s="1"/>
  <c r="D31" i="8"/>
  <c r="EI30" i="8"/>
  <c r="GJ30" i="8" s="1"/>
  <c r="CZ30" i="8"/>
  <c r="CY30" i="8"/>
  <c r="CX30" i="8"/>
  <c r="CW30" i="8"/>
  <c r="CV30" i="8"/>
  <c r="CU30" i="8"/>
  <c r="CT30" i="8"/>
  <c r="CS30" i="8"/>
  <c r="EU30" i="8" s="1"/>
  <c r="CR30" i="8"/>
  <c r="CQ30" i="8"/>
  <c r="CP30" i="8"/>
  <c r="CO30" i="8"/>
  <c r="CN30" i="8"/>
  <c r="BU30" i="8"/>
  <c r="CC30" i="8" s="1"/>
  <c r="BQ30" i="8"/>
  <c r="BY30" i="8" s="1"/>
  <c r="D30" i="8"/>
  <c r="EI29" i="8"/>
  <c r="GJ29" i="8" s="1"/>
  <c r="CZ29" i="8"/>
  <c r="CY29" i="8"/>
  <c r="CX29" i="8"/>
  <c r="CW29" i="8"/>
  <c r="CV29" i="8"/>
  <c r="CU29" i="8"/>
  <c r="CT29" i="8"/>
  <c r="CS29" i="8"/>
  <c r="EU29" i="8" s="1"/>
  <c r="CR29" i="8"/>
  <c r="CQ29" i="8"/>
  <c r="CP29" i="8"/>
  <c r="CO29" i="8"/>
  <c r="CN29" i="8"/>
  <c r="BU29" i="8"/>
  <c r="CC29" i="8" s="1"/>
  <c r="BQ29" i="8"/>
  <c r="BY29" i="8" s="1"/>
  <c r="AD29" i="8"/>
  <c r="AE29" i="8" s="1"/>
  <c r="D29" i="8"/>
  <c r="EI28" i="8"/>
  <c r="GJ28" i="8" s="1"/>
  <c r="CZ28" i="8"/>
  <c r="CY28" i="8"/>
  <c r="CX28" i="8"/>
  <c r="CW28" i="8"/>
  <c r="CV28" i="8"/>
  <c r="CU28" i="8"/>
  <c r="CT28" i="8"/>
  <c r="CS28" i="8"/>
  <c r="EU28" i="8" s="1"/>
  <c r="CR28" i="8"/>
  <c r="CQ28" i="8"/>
  <c r="CP28" i="8"/>
  <c r="CO28" i="8"/>
  <c r="CN28" i="8"/>
  <c r="BU28" i="8"/>
  <c r="CC28" i="8" s="1"/>
  <c r="BQ28" i="8"/>
  <c r="BY28" i="8" s="1"/>
  <c r="AD28" i="8"/>
  <c r="AE28" i="8" s="1"/>
  <c r="D28" i="8"/>
  <c r="EI27" i="8"/>
  <c r="GJ27" i="8" s="1"/>
  <c r="CZ27" i="8"/>
  <c r="CY27" i="8"/>
  <c r="CX27" i="8"/>
  <c r="CW27" i="8"/>
  <c r="CV27" i="8"/>
  <c r="CU27" i="8"/>
  <c r="CT27" i="8"/>
  <c r="CS27" i="8"/>
  <c r="EU27" i="8" s="1"/>
  <c r="CR27" i="8"/>
  <c r="CQ27" i="8"/>
  <c r="CP27" i="8"/>
  <c r="CO27" i="8"/>
  <c r="CN27" i="8"/>
  <c r="BU27" i="8"/>
  <c r="CC27" i="8" s="1"/>
  <c r="BQ27" i="8"/>
  <c r="BY27" i="8" s="1"/>
  <c r="AD27" i="8"/>
  <c r="AE27" i="8" s="1"/>
  <c r="D27" i="8"/>
  <c r="EI26" i="8"/>
  <c r="GJ26" i="8" s="1"/>
  <c r="CZ26" i="8"/>
  <c r="CY26" i="8"/>
  <c r="CX26" i="8"/>
  <c r="CW26" i="8"/>
  <c r="CV26" i="8"/>
  <c r="CU26" i="8"/>
  <c r="CT26" i="8"/>
  <c r="CS26" i="8"/>
  <c r="EU26" i="8" s="1"/>
  <c r="CR26" i="8"/>
  <c r="CQ26" i="8"/>
  <c r="CP26" i="8"/>
  <c r="CO26" i="8"/>
  <c r="CN26" i="8"/>
  <c r="BU26" i="8"/>
  <c r="CC26" i="8" s="1"/>
  <c r="BQ26" i="8"/>
  <c r="BY26" i="8" s="1"/>
  <c r="D26" i="8"/>
  <c r="EI25" i="8"/>
  <c r="GJ25" i="8" s="1"/>
  <c r="CZ25" i="8"/>
  <c r="CY25" i="8"/>
  <c r="DJ25" i="8" s="1"/>
  <c r="CX25" i="8"/>
  <c r="CW25" i="8"/>
  <c r="CV25" i="8"/>
  <c r="CU25" i="8"/>
  <c r="CT25" i="8"/>
  <c r="CS25" i="8"/>
  <c r="EU25" i="8" s="1"/>
  <c r="CR25" i="8"/>
  <c r="CQ25" i="8"/>
  <c r="CP25" i="8"/>
  <c r="CO25" i="8"/>
  <c r="CN25" i="8"/>
  <c r="BU25" i="8"/>
  <c r="CC25" i="8" s="1"/>
  <c r="BQ25" i="8"/>
  <c r="BY25" i="8" s="1"/>
  <c r="AD25" i="8"/>
  <c r="AE25" i="8" s="1"/>
  <c r="D25" i="8"/>
  <c r="EI24" i="8"/>
  <c r="GJ24" i="8" s="1"/>
  <c r="CZ24" i="8"/>
  <c r="CY24" i="8"/>
  <c r="CX24" i="8"/>
  <c r="CW24" i="8"/>
  <c r="CV24" i="8"/>
  <c r="CU24" i="8"/>
  <c r="CT24" i="8"/>
  <c r="CS24" i="8"/>
  <c r="EU24" i="8" s="1"/>
  <c r="CR24" i="8"/>
  <c r="CQ24" i="8"/>
  <c r="CP24" i="8"/>
  <c r="CO24" i="8"/>
  <c r="CN24" i="8"/>
  <c r="BU24" i="8"/>
  <c r="CC24" i="8" s="1"/>
  <c r="BQ24" i="8"/>
  <c r="BY24" i="8" s="1"/>
  <c r="D24" i="8"/>
  <c r="EI23" i="8"/>
  <c r="GJ23" i="8" s="1"/>
  <c r="CZ23" i="8"/>
  <c r="CY23" i="8"/>
  <c r="CX23" i="8"/>
  <c r="CW23" i="8"/>
  <c r="CV23" i="8"/>
  <c r="CU23" i="8"/>
  <c r="CT23" i="8"/>
  <c r="CS23" i="8"/>
  <c r="EU23" i="8" s="1"/>
  <c r="CR23" i="8"/>
  <c r="CQ23" i="8"/>
  <c r="CP23" i="8"/>
  <c r="CO23" i="8"/>
  <c r="CN23" i="8"/>
  <c r="BU23" i="8"/>
  <c r="CC23" i="8" s="1"/>
  <c r="BQ23" i="8"/>
  <c r="BY23" i="8" s="1"/>
  <c r="AD23" i="8"/>
  <c r="AE23" i="8" s="1"/>
  <c r="D23" i="8"/>
  <c r="EI22" i="8"/>
  <c r="GJ22" i="8" s="1"/>
  <c r="CZ22" i="8"/>
  <c r="CY22" i="8"/>
  <c r="CX22" i="8"/>
  <c r="CW22" i="8"/>
  <c r="CV22" i="8"/>
  <c r="CU22" i="8"/>
  <c r="CT22" i="8"/>
  <c r="CS22" i="8"/>
  <c r="EU22" i="8" s="1"/>
  <c r="CR22" i="8"/>
  <c r="CQ22" i="8"/>
  <c r="CP22" i="8"/>
  <c r="CO22" i="8"/>
  <c r="CN22" i="8"/>
  <c r="BU22" i="8"/>
  <c r="CC22" i="8" s="1"/>
  <c r="BQ22" i="8"/>
  <c r="BY22" i="8" s="1"/>
  <c r="D22" i="8"/>
  <c r="EI21" i="8"/>
  <c r="GJ21" i="8" s="1"/>
  <c r="CZ21" i="8"/>
  <c r="CY21" i="8"/>
  <c r="DJ21" i="8" s="1"/>
  <c r="CX21" i="8"/>
  <c r="CW21" i="8"/>
  <c r="CV21" i="8"/>
  <c r="CU21" i="8"/>
  <c r="CT21" i="8"/>
  <c r="CS21" i="8"/>
  <c r="EU21" i="8" s="1"/>
  <c r="CR21" i="8"/>
  <c r="CQ21" i="8"/>
  <c r="CP21" i="8"/>
  <c r="CO21" i="8"/>
  <c r="CN21" i="8"/>
  <c r="BU21" i="8"/>
  <c r="CC21" i="8" s="1"/>
  <c r="BQ21" i="8"/>
  <c r="BY21" i="8" s="1"/>
  <c r="AD21" i="8"/>
  <c r="AE21" i="8" s="1"/>
  <c r="D21" i="8"/>
  <c r="EI20" i="8"/>
  <c r="GJ20" i="8" s="1"/>
  <c r="CZ20" i="8"/>
  <c r="CY20" i="8"/>
  <c r="CX20" i="8"/>
  <c r="CW20" i="8"/>
  <c r="CV20" i="8"/>
  <c r="CU20" i="8"/>
  <c r="CT20" i="8"/>
  <c r="CS20" i="8"/>
  <c r="EU20" i="8" s="1"/>
  <c r="CR20" i="8"/>
  <c r="CQ20" i="8"/>
  <c r="CP20" i="8"/>
  <c r="CO20" i="8"/>
  <c r="CN20" i="8"/>
  <c r="BU20" i="8"/>
  <c r="CC20" i="8" s="1"/>
  <c r="BQ20" i="8"/>
  <c r="BY20" i="8" s="1"/>
  <c r="D20" i="8"/>
  <c r="EI19" i="8"/>
  <c r="GJ19" i="8" s="1"/>
  <c r="CZ19" i="8"/>
  <c r="CY19" i="8"/>
  <c r="CX19" i="8"/>
  <c r="CW19" i="8"/>
  <c r="CV19" i="8"/>
  <c r="CU19" i="8"/>
  <c r="CT19" i="8"/>
  <c r="CS19" i="8"/>
  <c r="EU19" i="8" s="1"/>
  <c r="CR19" i="8"/>
  <c r="CQ19" i="8"/>
  <c r="CP19" i="8"/>
  <c r="CO19" i="8"/>
  <c r="CN19" i="8"/>
  <c r="BU19" i="8"/>
  <c r="CC19" i="8" s="1"/>
  <c r="BQ19" i="8"/>
  <c r="BY19" i="8" s="1"/>
  <c r="D19" i="8"/>
  <c r="EI18" i="8"/>
  <c r="GJ18" i="8" s="1"/>
  <c r="CZ18" i="8"/>
  <c r="CY18" i="8"/>
  <c r="CX18" i="8"/>
  <c r="CW18" i="8"/>
  <c r="CV18" i="8"/>
  <c r="CU18" i="8"/>
  <c r="CT18" i="8"/>
  <c r="CS18" i="8"/>
  <c r="EU18" i="8" s="1"/>
  <c r="CR18" i="8"/>
  <c r="CQ18" i="8"/>
  <c r="CP18" i="8"/>
  <c r="CO18" i="8"/>
  <c r="CN18" i="8"/>
  <c r="BU18" i="8"/>
  <c r="CC18" i="8" s="1"/>
  <c r="BQ18" i="8"/>
  <c r="BY18" i="8" s="1"/>
  <c r="D18" i="8"/>
  <c r="EI17" i="8"/>
  <c r="GJ17" i="8" s="1"/>
  <c r="CZ17" i="8"/>
  <c r="CY17" i="8"/>
  <c r="CX17" i="8"/>
  <c r="CW17" i="8"/>
  <c r="CV17" i="8"/>
  <c r="CU17" i="8"/>
  <c r="CT17" i="8"/>
  <c r="CS17" i="8"/>
  <c r="EU17" i="8" s="1"/>
  <c r="CR17" i="8"/>
  <c r="CQ17" i="8"/>
  <c r="CP17" i="8"/>
  <c r="CO17" i="8"/>
  <c r="CN17" i="8"/>
  <c r="BU17" i="8"/>
  <c r="CC17" i="8" s="1"/>
  <c r="BQ17" i="8"/>
  <c r="BY17" i="8" s="1"/>
  <c r="AD17" i="8"/>
  <c r="AE17" i="8" s="1"/>
  <c r="D17" i="8"/>
  <c r="EI16" i="8"/>
  <c r="GJ16" i="8" s="1"/>
  <c r="CZ16" i="8"/>
  <c r="CY16" i="8"/>
  <c r="CX16" i="8"/>
  <c r="CW16" i="8"/>
  <c r="CV16" i="8"/>
  <c r="CU16" i="8"/>
  <c r="CT16" i="8"/>
  <c r="CS16" i="8"/>
  <c r="EU16" i="8" s="1"/>
  <c r="CR16" i="8"/>
  <c r="CQ16" i="8"/>
  <c r="CP16" i="8"/>
  <c r="CO16" i="8"/>
  <c r="CN16" i="8"/>
  <c r="BU16" i="8"/>
  <c r="CC16" i="8" s="1"/>
  <c r="BQ16" i="8"/>
  <c r="BY16" i="8" s="1"/>
  <c r="AD16" i="8"/>
  <c r="AE16" i="8" s="1"/>
  <c r="D16" i="8"/>
  <c r="EI15" i="8"/>
  <c r="GJ15" i="8" s="1"/>
  <c r="CZ15" i="8"/>
  <c r="CY15" i="8"/>
  <c r="CX15" i="8"/>
  <c r="CW15" i="8"/>
  <c r="CV15" i="8"/>
  <c r="CU15" i="8"/>
  <c r="CT15" i="8"/>
  <c r="CS15" i="8"/>
  <c r="EU15" i="8" s="1"/>
  <c r="CR15" i="8"/>
  <c r="CQ15" i="8"/>
  <c r="CP15" i="8"/>
  <c r="CO15" i="8"/>
  <c r="CN15" i="8"/>
  <c r="BU15" i="8"/>
  <c r="CC15" i="8" s="1"/>
  <c r="BQ15" i="8"/>
  <c r="BY15" i="8" s="1"/>
  <c r="D15" i="8"/>
  <c r="EI14" i="8"/>
  <c r="GJ14" i="8" s="1"/>
  <c r="CZ14" i="8"/>
  <c r="CY14" i="8"/>
  <c r="CX14" i="8"/>
  <c r="CW14" i="8"/>
  <c r="CV14" i="8"/>
  <c r="CU14" i="8"/>
  <c r="CT14" i="8"/>
  <c r="CS14" i="8"/>
  <c r="EU14" i="8" s="1"/>
  <c r="CR14" i="8"/>
  <c r="CQ14" i="8"/>
  <c r="CP14" i="8"/>
  <c r="CO14" i="8"/>
  <c r="CN14" i="8"/>
  <c r="BU14" i="8"/>
  <c r="CC14" i="8" s="1"/>
  <c r="BQ14" i="8"/>
  <c r="BY14" i="8" s="1"/>
  <c r="AD14" i="8"/>
  <c r="AE14" i="8" s="1"/>
  <c r="D14" i="8"/>
  <c r="EI13" i="8"/>
  <c r="GJ13" i="8" s="1"/>
  <c r="CZ13" i="8"/>
  <c r="CY13" i="8"/>
  <c r="DJ13" i="8" s="1"/>
  <c r="CX13" i="8"/>
  <c r="CW13" i="8"/>
  <c r="CV13" i="8"/>
  <c r="CU13" i="8"/>
  <c r="CT13" i="8"/>
  <c r="CS13" i="8"/>
  <c r="EU13" i="8" s="1"/>
  <c r="CR13" i="8"/>
  <c r="CQ13" i="8"/>
  <c r="CP13" i="8"/>
  <c r="CO13" i="8"/>
  <c r="CN13" i="8"/>
  <c r="BU13" i="8"/>
  <c r="CC13" i="8" s="1"/>
  <c r="BQ13" i="8"/>
  <c r="BY13" i="8" s="1"/>
  <c r="D13" i="8"/>
  <c r="EI12" i="8"/>
  <c r="GJ12" i="8" s="1"/>
  <c r="CZ12" i="8"/>
  <c r="CY12" i="8"/>
  <c r="CX12" i="8"/>
  <c r="CW12" i="8"/>
  <c r="CU12" i="8"/>
  <c r="CT12" i="8"/>
  <c r="CS12" i="8"/>
  <c r="EU12" i="8" s="1"/>
  <c r="CR12" i="8"/>
  <c r="CQ12" i="8"/>
  <c r="CP12" i="8"/>
  <c r="CO12" i="8"/>
  <c r="CN12" i="8"/>
  <c r="BU12" i="8"/>
  <c r="CC12" i="8" s="1"/>
  <c r="BQ12" i="8"/>
  <c r="BY12" i="8" s="1"/>
  <c r="AD12" i="8"/>
  <c r="AE12" i="8" s="1"/>
  <c r="D12" i="8"/>
  <c r="EI11" i="8"/>
  <c r="GJ11" i="8" s="1"/>
  <c r="CZ11" i="8"/>
  <c r="CY11" i="8"/>
  <c r="CX11" i="8"/>
  <c r="CW11" i="8"/>
  <c r="CV11" i="8"/>
  <c r="CU11" i="8"/>
  <c r="CT11" i="8"/>
  <c r="CS11" i="8"/>
  <c r="EU11" i="8" s="1"/>
  <c r="CR11" i="8"/>
  <c r="CQ11" i="8"/>
  <c r="CP11" i="8"/>
  <c r="CO11" i="8"/>
  <c r="CN11" i="8"/>
  <c r="BU11" i="8"/>
  <c r="CC11" i="8" s="1"/>
  <c r="BQ11" i="8"/>
  <c r="BY11" i="8" s="1"/>
  <c r="D11" i="8"/>
  <c r="EI10" i="8"/>
  <c r="GJ10" i="8" s="1"/>
  <c r="CZ10" i="8"/>
  <c r="CY10" i="8"/>
  <c r="CX10" i="8"/>
  <c r="CW10" i="8"/>
  <c r="CV10" i="8"/>
  <c r="CU10" i="8"/>
  <c r="CT10" i="8"/>
  <c r="CS10" i="8"/>
  <c r="EU10" i="8" s="1"/>
  <c r="CR10" i="8"/>
  <c r="CQ10" i="8"/>
  <c r="CP10" i="8"/>
  <c r="CO10" i="8"/>
  <c r="CN10" i="8"/>
  <c r="BU10" i="8"/>
  <c r="CC10" i="8" s="1"/>
  <c r="BQ10" i="8"/>
  <c r="BY10" i="8" s="1"/>
  <c r="AD10" i="8"/>
  <c r="AE10" i="8" s="1"/>
  <c r="D10" i="8"/>
  <c r="EI9" i="8"/>
  <c r="GJ9" i="8" s="1"/>
  <c r="CZ9" i="8"/>
  <c r="CY9" i="8"/>
  <c r="CX9" i="8"/>
  <c r="CW9" i="8"/>
  <c r="CV9" i="8"/>
  <c r="CU9" i="8"/>
  <c r="CT9" i="8"/>
  <c r="CS9" i="8"/>
  <c r="EU9" i="8" s="1"/>
  <c r="CR9" i="8"/>
  <c r="CQ9" i="8"/>
  <c r="CP9" i="8"/>
  <c r="CO9" i="8"/>
  <c r="CN9" i="8"/>
  <c r="BU9" i="8"/>
  <c r="CC9" i="8" s="1"/>
  <c r="BQ9" i="8"/>
  <c r="BY9" i="8" s="1"/>
  <c r="AD9" i="8"/>
  <c r="AE9" i="8" s="1"/>
  <c r="D9" i="8"/>
  <c r="EI8" i="8"/>
  <c r="GJ8" i="8" s="1"/>
  <c r="CZ8" i="8"/>
  <c r="CY8" i="8"/>
  <c r="CX8" i="8"/>
  <c r="CW8" i="8"/>
  <c r="CV8" i="8"/>
  <c r="CU8" i="8"/>
  <c r="CT8" i="8"/>
  <c r="CS8" i="8"/>
  <c r="EU8" i="8" s="1"/>
  <c r="CR8" i="8"/>
  <c r="CQ8" i="8"/>
  <c r="CP8" i="8"/>
  <c r="CO8" i="8"/>
  <c r="CN8" i="8"/>
  <c r="BU8" i="8"/>
  <c r="CC8" i="8" s="1"/>
  <c r="BQ8" i="8"/>
  <c r="BY8" i="8" s="1"/>
  <c r="AD8" i="8"/>
  <c r="AE8" i="8" s="1"/>
  <c r="D8" i="8"/>
  <c r="EI7" i="8"/>
  <c r="GJ7" i="8" s="1"/>
  <c r="CZ7" i="8"/>
  <c r="CY7" i="8"/>
  <c r="CX7" i="8"/>
  <c r="CW7" i="8"/>
  <c r="CV7" i="8"/>
  <c r="CU7" i="8"/>
  <c r="CT7" i="8"/>
  <c r="CS7" i="8"/>
  <c r="EU7" i="8" s="1"/>
  <c r="CR7" i="8"/>
  <c r="CQ7" i="8"/>
  <c r="CP7" i="8"/>
  <c r="CO7" i="8"/>
  <c r="CN7" i="8"/>
  <c r="BU7" i="8"/>
  <c r="CC7" i="8" s="1"/>
  <c r="BQ7" i="8"/>
  <c r="BY7" i="8" s="1"/>
  <c r="D7" i="8"/>
  <c r="BY6" i="8"/>
  <c r="U6" i="8"/>
  <c r="D6" i="8"/>
  <c r="D5" i="8"/>
  <c r="DV6" i="2"/>
  <c r="DP6" i="2"/>
  <c r="CK6" i="2"/>
  <c r="CJ6" i="2"/>
  <c r="CI6" i="2"/>
  <c r="EB6" i="2" s="1"/>
  <c r="CH6" i="2"/>
  <c r="CG6" i="2"/>
  <c r="CF6" i="2"/>
  <c r="BJ7" i="2"/>
  <c r="BR7" i="2" s="1"/>
  <c r="CH7" i="2"/>
  <c r="BH8" i="2"/>
  <c r="BP8" i="2" s="1"/>
  <c r="BJ8" i="2"/>
  <c r="BR8" i="2" s="1"/>
  <c r="CH8" i="2"/>
  <c r="BJ9" i="2"/>
  <c r="BR9" i="2" s="1"/>
  <c r="CH9" i="2"/>
  <c r="BH10" i="2"/>
  <c r="BP10" i="2" s="1"/>
  <c r="CH10" i="2"/>
  <c r="BJ11" i="2"/>
  <c r="BR11" i="2" s="1"/>
  <c r="CH11" i="2"/>
  <c r="BH12" i="2"/>
  <c r="BP12" i="2" s="1"/>
  <c r="BJ12" i="2"/>
  <c r="BR12" i="2" s="1"/>
  <c r="BH13" i="2"/>
  <c r="BP13" i="2" s="1"/>
  <c r="BJ13" i="2"/>
  <c r="BR13" i="2" s="1"/>
  <c r="CH13" i="2"/>
  <c r="BH14" i="2"/>
  <c r="BP14" i="2" s="1"/>
  <c r="BJ14" i="2"/>
  <c r="BR14" i="2" s="1"/>
  <c r="CH14" i="2"/>
  <c r="BJ15" i="2"/>
  <c r="BR15" i="2" s="1"/>
  <c r="CH15" i="2"/>
  <c r="BH16" i="2"/>
  <c r="BP16" i="2" s="1"/>
  <c r="BJ16" i="2"/>
  <c r="BR16" i="2" s="1"/>
  <c r="CH16" i="2"/>
  <c r="BH17" i="2"/>
  <c r="BP17" i="2" s="1"/>
  <c r="BJ17" i="2"/>
  <c r="BR17" i="2" s="1"/>
  <c r="CH17" i="2"/>
  <c r="BH18" i="2"/>
  <c r="BP18" i="2" s="1"/>
  <c r="CH18" i="2"/>
  <c r="BJ19" i="2"/>
  <c r="BR19" i="2" s="1"/>
  <c r="CH19" i="2"/>
  <c r="BH20" i="2"/>
  <c r="BP20" i="2" s="1"/>
  <c r="BJ20" i="2"/>
  <c r="BR20" i="2" s="1"/>
  <c r="BH21" i="2"/>
  <c r="BP21" i="2" s="1"/>
  <c r="BJ21" i="2"/>
  <c r="BR21" i="2" s="1"/>
  <c r="CH21" i="2"/>
  <c r="CJ21" i="2"/>
  <c r="BH22" i="2"/>
  <c r="BP22" i="2" s="1"/>
  <c r="BJ22" i="2"/>
  <c r="BR22" i="2" s="1"/>
  <c r="CH22" i="2"/>
  <c r="CH23" i="2"/>
  <c r="BH24" i="2"/>
  <c r="BP24" i="2" s="1"/>
  <c r="BJ24" i="2"/>
  <c r="BR24" i="2" s="1"/>
  <c r="CH24" i="2"/>
  <c r="BH25" i="2"/>
  <c r="BP25" i="2" s="1"/>
  <c r="CH25" i="2"/>
  <c r="BH26" i="2"/>
  <c r="BP26" i="2" s="1"/>
  <c r="BJ26" i="2"/>
  <c r="BR26" i="2" s="1"/>
  <c r="CH26" i="2"/>
  <c r="CH27" i="2"/>
  <c r="BH28" i="2"/>
  <c r="BP28" i="2" s="1"/>
  <c r="BJ28" i="2"/>
  <c r="BR28" i="2" s="1"/>
  <c r="DV28" i="2"/>
  <c r="BH29" i="2"/>
  <c r="BP29" i="2" s="1"/>
  <c r="CH29" i="2"/>
  <c r="BH30" i="2"/>
  <c r="BP30" i="2" s="1"/>
  <c r="BJ30" i="2"/>
  <c r="BR30" i="2" s="1"/>
  <c r="CH30" i="2"/>
  <c r="CH31" i="2"/>
  <c r="CJ9" i="2"/>
  <c r="CJ25" i="2"/>
  <c r="CI7" i="2"/>
  <c r="EB7" i="2" s="1"/>
  <c r="CI8" i="2"/>
  <c r="EB8" i="2" s="1"/>
  <c r="CI9" i="2"/>
  <c r="EB9" i="2" s="1"/>
  <c r="CI10" i="2"/>
  <c r="EB10" i="2" s="1"/>
  <c r="CI11" i="2"/>
  <c r="EB11" i="2" s="1"/>
  <c r="CI12" i="2"/>
  <c r="EB12" i="2" s="1"/>
  <c r="CI13" i="2"/>
  <c r="EB13" i="2" s="1"/>
  <c r="CI14" i="2"/>
  <c r="EB14" i="2" s="1"/>
  <c r="CI15" i="2"/>
  <c r="EB15" i="2" s="1"/>
  <c r="CI16" i="2"/>
  <c r="EB16" i="2" s="1"/>
  <c r="CI17" i="2"/>
  <c r="EB17" i="2" s="1"/>
  <c r="CI18" i="2"/>
  <c r="EB18" i="2" s="1"/>
  <c r="CI19" i="2"/>
  <c r="EB19" i="2" s="1"/>
  <c r="CI20" i="2"/>
  <c r="EB20" i="2" s="1"/>
  <c r="CI21" i="2"/>
  <c r="EB21" i="2" s="1"/>
  <c r="CI22" i="2"/>
  <c r="EB22" i="2" s="1"/>
  <c r="CI23" i="2"/>
  <c r="EB23" i="2" s="1"/>
  <c r="CI24" i="2"/>
  <c r="EB24" i="2" s="1"/>
  <c r="CI25" i="2"/>
  <c r="EB25" i="2" s="1"/>
  <c r="CI26" i="2"/>
  <c r="EB26" i="2" s="1"/>
  <c r="CI27" i="2"/>
  <c r="EB27" i="2" s="1"/>
  <c r="CI28" i="2"/>
  <c r="EB28" i="2" s="1"/>
  <c r="CI29" i="2"/>
  <c r="EB29" i="2" s="1"/>
  <c r="CI30" i="2"/>
  <c r="EB30" i="2" s="1"/>
  <c r="CI31" i="2"/>
  <c r="EB31" i="2" s="1"/>
  <c r="CG7" i="2"/>
  <c r="CG8" i="2"/>
  <c r="CG9" i="2"/>
  <c r="CG10" i="2"/>
  <c r="CG11" i="2"/>
  <c r="CG12" i="2"/>
  <c r="CH12" i="2"/>
  <c r="CG13" i="2"/>
  <c r="CG14" i="2"/>
  <c r="CG15" i="2"/>
  <c r="CG16" i="2"/>
  <c r="CG17" i="2"/>
  <c r="CG18" i="2"/>
  <c r="CG19" i="2"/>
  <c r="CG20" i="2"/>
  <c r="CH20" i="2"/>
  <c r="CG21" i="2"/>
  <c r="CG22" i="2"/>
  <c r="CG23" i="2"/>
  <c r="CG24" i="2"/>
  <c r="CG25" i="2"/>
  <c r="CG26" i="2"/>
  <c r="CG27" i="2"/>
  <c r="CG28" i="2"/>
  <c r="CH28" i="2"/>
  <c r="CG29" i="2"/>
  <c r="CG30" i="2"/>
  <c r="CG31" i="2"/>
  <c r="CE7" i="2"/>
  <c r="CF7" i="2"/>
  <c r="CE8" i="2"/>
  <c r="CF8" i="2"/>
  <c r="CE9" i="2"/>
  <c r="CF9" i="2"/>
  <c r="CE10" i="2"/>
  <c r="CF10" i="2"/>
  <c r="CE11" i="2"/>
  <c r="CF11" i="2"/>
  <c r="CE12" i="2"/>
  <c r="CF12" i="2"/>
  <c r="CE13" i="2"/>
  <c r="CF13" i="2"/>
  <c r="CE14" i="2"/>
  <c r="CF14" i="2"/>
  <c r="CE15" i="2"/>
  <c r="CF15" i="2"/>
  <c r="CE16" i="2"/>
  <c r="CF16" i="2"/>
  <c r="CE17" i="2"/>
  <c r="CF17" i="2"/>
  <c r="CE18" i="2"/>
  <c r="CF18" i="2"/>
  <c r="CE19" i="2"/>
  <c r="CF19" i="2"/>
  <c r="CE20" i="2"/>
  <c r="CF20" i="2"/>
  <c r="CE21" i="2"/>
  <c r="CF21" i="2"/>
  <c r="CE22" i="2"/>
  <c r="CF22" i="2"/>
  <c r="CE23" i="2"/>
  <c r="CF23" i="2"/>
  <c r="CE24" i="2"/>
  <c r="CF24" i="2"/>
  <c r="CE25" i="2"/>
  <c r="CF25" i="2"/>
  <c r="CE26" i="2"/>
  <c r="CF26" i="2"/>
  <c r="CE27" i="2"/>
  <c r="CF27" i="2"/>
  <c r="CE28" i="2"/>
  <c r="CF28" i="2"/>
  <c r="CE29" i="2"/>
  <c r="CF29" i="2"/>
  <c r="CE30" i="2"/>
  <c r="CF30" i="2"/>
  <c r="CE31" i="2"/>
  <c r="CF31" i="2"/>
  <c r="DP7" i="2"/>
  <c r="DP8" i="2"/>
  <c r="DP9" i="2"/>
  <c r="DP10" i="2"/>
  <c r="DP11" i="2"/>
  <c r="DP12" i="2"/>
  <c r="DP13" i="2"/>
  <c r="DP14" i="2"/>
  <c r="DP15" i="2"/>
  <c r="DP16" i="2"/>
  <c r="DP17" i="2"/>
  <c r="DP18" i="2"/>
  <c r="DP19" i="2"/>
  <c r="DP20" i="2"/>
  <c r="DP21" i="2"/>
  <c r="DP22" i="2"/>
  <c r="DP23" i="2"/>
  <c r="DP24" i="2"/>
  <c r="DP25" i="2"/>
  <c r="DP26" i="2"/>
  <c r="DP27" i="2"/>
  <c r="DP28" i="2"/>
  <c r="DP29" i="2"/>
  <c r="DP30" i="2"/>
  <c r="DP31" i="2"/>
  <c r="BL7" i="2"/>
  <c r="BT7" i="2" s="1"/>
  <c r="BL8" i="2"/>
  <c r="BT8" i="2" s="1"/>
  <c r="BL9" i="2"/>
  <c r="BT9" i="2" s="1"/>
  <c r="BJ10" i="2"/>
  <c r="BR10" i="2" s="1"/>
  <c r="BL10" i="2"/>
  <c r="BT10" i="2" s="1"/>
  <c r="BL11" i="2"/>
  <c r="BT11" i="2" s="1"/>
  <c r="BL12" i="2"/>
  <c r="BT12" i="2" s="1"/>
  <c r="BL13" i="2"/>
  <c r="BL14" i="2"/>
  <c r="BT14" i="2" s="1"/>
  <c r="BL15" i="2"/>
  <c r="BT15" i="2" s="1"/>
  <c r="BL16" i="2"/>
  <c r="BT16" i="2" s="1"/>
  <c r="BL17" i="2"/>
  <c r="BT17" i="2" s="1"/>
  <c r="BJ18" i="2"/>
  <c r="BR18" i="2" s="1"/>
  <c r="BL18" i="2"/>
  <c r="BT18" i="2" s="1"/>
  <c r="BL19" i="2"/>
  <c r="BT19" i="2" s="1"/>
  <c r="BL20" i="2"/>
  <c r="BT20" i="2" s="1"/>
  <c r="BL21" i="2"/>
  <c r="BT21" i="2" s="1"/>
  <c r="BL22" i="2"/>
  <c r="BT22" i="2" s="1"/>
  <c r="BJ23" i="2"/>
  <c r="BR23" i="2" s="1"/>
  <c r="BL23" i="2"/>
  <c r="BT23" i="2" s="1"/>
  <c r="BL24" i="2"/>
  <c r="BT24" i="2" s="1"/>
  <c r="BJ25" i="2"/>
  <c r="BR25" i="2" s="1"/>
  <c r="BL25" i="2"/>
  <c r="BT25" i="2" s="1"/>
  <c r="BL26" i="2"/>
  <c r="BT26" i="2" s="1"/>
  <c r="BJ27" i="2"/>
  <c r="BR27" i="2" s="1"/>
  <c r="BL27" i="2"/>
  <c r="BT27" i="2" s="1"/>
  <c r="BL28" i="2"/>
  <c r="BT28" i="2" s="1"/>
  <c r="BJ29" i="2"/>
  <c r="BR29" i="2" s="1"/>
  <c r="BL29" i="2"/>
  <c r="BT29" i="2" s="1"/>
  <c r="BL30" i="2"/>
  <c r="BT30" i="2" s="1"/>
  <c r="BJ31" i="2"/>
  <c r="BR31" i="2" s="1"/>
  <c r="BL31" i="2"/>
  <c r="BT31" i="2" s="1"/>
  <c r="BT6" i="2"/>
  <c r="BR6" i="2"/>
  <c r="BH7" i="2"/>
  <c r="BP7" i="2" s="1"/>
  <c r="BH9" i="2"/>
  <c r="BP9" i="2" s="1"/>
  <c r="BH11" i="2"/>
  <c r="BP11" i="2" s="1"/>
  <c r="BH15" i="2"/>
  <c r="BP15" i="2" s="1"/>
  <c r="BH19" i="2"/>
  <c r="BP19" i="2" s="1"/>
  <c r="BH23" i="2"/>
  <c r="BP23" i="2" s="1"/>
  <c r="BH27" i="2"/>
  <c r="BP27" i="2" s="1"/>
  <c r="BH31" i="2"/>
  <c r="BP31" i="2" s="1"/>
  <c r="BP6" i="2"/>
  <c r="AE6" i="2"/>
  <c r="AE7" i="2"/>
  <c r="AE8" i="2"/>
  <c r="AE11" i="2"/>
  <c r="AE12" i="2"/>
  <c r="AE15" i="2"/>
  <c r="AE16" i="2"/>
  <c r="AE19" i="2"/>
  <c r="AE20" i="2"/>
  <c r="AE23" i="2"/>
  <c r="AE24" i="2"/>
  <c r="AE27" i="2"/>
  <c r="AE31" i="2"/>
  <c r="U7"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AE7" i="1"/>
  <c r="AE8" i="1"/>
  <c r="AE9" i="1"/>
  <c r="AE10" i="1"/>
  <c r="AE11" i="1"/>
  <c r="AE12" i="1"/>
  <c r="AE13" i="1"/>
  <c r="AE14" i="1"/>
  <c r="AE15" i="1"/>
  <c r="AE16" i="1"/>
  <c r="AE17" i="1"/>
  <c r="AE18" i="1"/>
  <c r="AE19" i="1"/>
  <c r="AE20" i="1"/>
  <c r="AE21" i="1"/>
  <c r="AE22" i="1"/>
  <c r="AE23" i="1"/>
  <c r="AE24" i="1"/>
  <c r="AE25" i="1"/>
  <c r="AE26" i="1"/>
  <c r="AE27" i="1"/>
  <c r="AE28" i="1"/>
  <c r="AE29" i="1"/>
  <c r="AE30" i="1"/>
  <c r="AE31" i="1"/>
  <c r="AC7" i="1"/>
  <c r="AD7" i="1"/>
  <c r="AC8" i="1"/>
  <c r="AD8" i="1"/>
  <c r="AC9" i="1"/>
  <c r="AD9" i="1"/>
  <c r="AC10" i="1"/>
  <c r="AD10" i="1"/>
  <c r="AC11" i="1"/>
  <c r="AD11" i="1"/>
  <c r="AC12" i="1"/>
  <c r="AD12" i="1"/>
  <c r="AC13" i="1"/>
  <c r="AD13" i="1"/>
  <c r="AC14" i="1"/>
  <c r="AD14" i="1"/>
  <c r="AC15" i="1"/>
  <c r="AD15" i="1"/>
  <c r="AC16" i="1"/>
  <c r="AD16" i="1"/>
  <c r="AC17" i="1"/>
  <c r="AD17" i="1"/>
  <c r="AC18" i="1"/>
  <c r="AD18" i="1"/>
  <c r="AC19" i="1"/>
  <c r="AD19" i="1"/>
  <c r="AC20" i="1"/>
  <c r="AD20" i="1"/>
  <c r="AC21" i="1"/>
  <c r="AD21" i="1"/>
  <c r="AC22" i="1"/>
  <c r="AD22" i="1"/>
  <c r="AC23" i="1"/>
  <c r="AD23" i="1"/>
  <c r="AC24" i="1"/>
  <c r="AD24" i="1"/>
  <c r="AC25" i="1"/>
  <c r="AD25" i="1"/>
  <c r="AC26" i="1"/>
  <c r="AD26" i="1"/>
  <c r="AC27" i="1"/>
  <c r="AD27" i="1"/>
  <c r="AC28" i="1"/>
  <c r="AD28" i="1"/>
  <c r="AC29" i="1"/>
  <c r="AD29" i="1"/>
  <c r="AC30" i="1"/>
  <c r="AD30" i="1"/>
  <c r="AC31" i="1"/>
  <c r="AD31" i="1"/>
  <c r="AD6" i="1"/>
  <c r="AC6" i="1"/>
  <c r="Z7" i="1"/>
  <c r="AH7" i="1" s="1"/>
  <c r="Z8" i="1"/>
  <c r="AH8" i="1" s="1"/>
  <c r="Z9" i="1"/>
  <c r="AH9" i="1" s="1"/>
  <c r="Z10" i="1"/>
  <c r="AH10" i="1" s="1"/>
  <c r="Z11" i="1"/>
  <c r="Z12" i="1"/>
  <c r="AH12" i="1" s="1"/>
  <c r="Z13" i="1"/>
  <c r="AG13" i="1" s="1"/>
  <c r="Z14" i="1"/>
  <c r="AH14" i="1" s="1"/>
  <c r="Z15" i="1"/>
  <c r="AH15" i="1" s="1"/>
  <c r="Z16" i="1"/>
  <c r="AH16" i="1" s="1"/>
  <c r="Z17" i="1"/>
  <c r="AG17" i="1" s="1"/>
  <c r="Z18" i="1"/>
  <c r="AH18" i="1" s="1"/>
  <c r="Z19" i="1"/>
  <c r="AH19" i="1" s="1"/>
  <c r="Z20" i="1"/>
  <c r="AH20" i="1" s="1"/>
  <c r="Z21" i="1"/>
  <c r="AG21" i="1" s="1"/>
  <c r="Z22" i="1"/>
  <c r="AH22" i="1" s="1"/>
  <c r="Z23" i="1"/>
  <c r="AH23" i="1" s="1"/>
  <c r="Z24" i="1"/>
  <c r="AH24" i="1" s="1"/>
  <c r="Z25" i="1"/>
  <c r="AG25" i="1" s="1"/>
  <c r="Z26" i="1"/>
  <c r="AH26" i="1" s="1"/>
  <c r="Z27" i="1"/>
  <c r="AH27" i="1" s="1"/>
  <c r="Z28" i="1"/>
  <c r="AH28" i="1" s="1"/>
  <c r="Z29" i="1"/>
  <c r="AG29" i="1" s="1"/>
  <c r="Z30" i="1"/>
  <c r="AH30" i="1" s="1"/>
  <c r="Z31" i="1"/>
  <c r="AH31" i="1" s="1"/>
  <c r="Z6" i="1"/>
  <c r="AH6" i="1" s="1"/>
  <c r="X7" i="1"/>
  <c r="M39" i="1" s="1"/>
  <c r="Y7" i="1"/>
  <c r="X8" i="1"/>
  <c r="Y8" i="1"/>
  <c r="X9" i="1"/>
  <c r="AA9" i="1" s="1"/>
  <c r="Y9" i="1"/>
  <c r="X10" i="1"/>
  <c r="M42" i="1" s="1"/>
  <c r="Y10" i="1"/>
  <c r="X11" i="1"/>
  <c r="Y11" i="1"/>
  <c r="X12" i="1"/>
  <c r="Y12" i="1"/>
  <c r="O44" i="1" s="1"/>
  <c r="X13" i="1"/>
  <c r="Y13" i="1"/>
  <c r="X14" i="1"/>
  <c r="Y14" i="1"/>
  <c r="X15" i="1"/>
  <c r="Y15" i="1"/>
  <c r="X16" i="1"/>
  <c r="Y16" i="1"/>
  <c r="X17" i="1"/>
  <c r="Y17" i="1"/>
  <c r="X18" i="1"/>
  <c r="Y18" i="1"/>
  <c r="AB18" i="1" s="1"/>
  <c r="X19" i="1"/>
  <c r="Y19" i="1"/>
  <c r="X20" i="1"/>
  <c r="Y20" i="1"/>
  <c r="O52" i="1" s="1"/>
  <c r="X21" i="1"/>
  <c r="Y21" i="1"/>
  <c r="X22" i="1"/>
  <c r="Y22" i="1"/>
  <c r="X23" i="1"/>
  <c r="Y23" i="1"/>
  <c r="X24" i="1"/>
  <c r="Y24" i="1"/>
  <c r="O56" i="1" s="1"/>
  <c r="X25" i="1"/>
  <c r="Y25" i="1"/>
  <c r="X26" i="1"/>
  <c r="Y26" i="1"/>
  <c r="X27" i="1"/>
  <c r="Y27" i="1"/>
  <c r="X28" i="1"/>
  <c r="Y28" i="1"/>
  <c r="X29" i="1"/>
  <c r="Y29" i="1"/>
  <c r="X30" i="1"/>
  <c r="Y30" i="1"/>
  <c r="X31" i="1"/>
  <c r="Y31" i="1"/>
  <c r="DJ19" i="8" l="1"/>
  <c r="DJ27" i="8"/>
  <c r="DJ29" i="8"/>
  <c r="Y6" i="8"/>
  <c r="AA6" i="8"/>
  <c r="AB6" i="8"/>
  <c r="Z6" i="8"/>
  <c r="DF9" i="8"/>
  <c r="DF6" i="8"/>
  <c r="DD6" i="8"/>
  <c r="DJ15" i="8"/>
  <c r="DJ23" i="8"/>
  <c r="EJ6" i="2"/>
  <c r="DD6" i="2"/>
  <c r="FC28" i="8"/>
  <c r="FC24" i="8"/>
  <c r="FC20" i="8"/>
  <c r="FC16" i="8"/>
  <c r="DJ8" i="8"/>
  <c r="DJ10" i="8"/>
  <c r="DI26" i="8"/>
  <c r="DD27" i="8"/>
  <c r="DQ27" i="8" s="1"/>
  <c r="DI30" i="8"/>
  <c r="DJ7" i="8"/>
  <c r="DJ9" i="8"/>
  <c r="DM9" i="8" s="1"/>
  <c r="DJ11" i="8"/>
  <c r="P72" i="12"/>
  <c r="CE43" i="9" s="1"/>
  <c r="DH13" i="8"/>
  <c r="DG13" i="8"/>
  <c r="DM13" i="8" s="1"/>
  <c r="DH15" i="8"/>
  <c r="DG15" i="8"/>
  <c r="DH21" i="8"/>
  <c r="DG21" i="8"/>
  <c r="DM21" i="8" s="1"/>
  <c r="DH23" i="8"/>
  <c r="DG23" i="8"/>
  <c r="DH25" i="8"/>
  <c r="DG25" i="8"/>
  <c r="DM25" i="8" s="1"/>
  <c r="DH27" i="8"/>
  <c r="DG27" i="8"/>
  <c r="DH29" i="8"/>
  <c r="DG29" i="8"/>
  <c r="DH31" i="8"/>
  <c r="DG31" i="8"/>
  <c r="DM31" i="8" s="1"/>
  <c r="FC8" i="8"/>
  <c r="AF72" i="12"/>
  <c r="CU43" i="9" s="1"/>
  <c r="W72" i="12"/>
  <c r="CL43" i="9" s="1"/>
  <c r="N72" i="12"/>
  <c r="CC43" i="9" s="1"/>
  <c r="DG7" i="8"/>
  <c r="DH7" i="8"/>
  <c r="DH9" i="8"/>
  <c r="DG9" i="8"/>
  <c r="DI10" i="8"/>
  <c r="DH11" i="8"/>
  <c r="DG11" i="8"/>
  <c r="DF13" i="8"/>
  <c r="DD19" i="8"/>
  <c r="DF21" i="8"/>
  <c r="DH17" i="8"/>
  <c r="DG17" i="8"/>
  <c r="DH19" i="8"/>
  <c r="DG19" i="8"/>
  <c r="DI29" i="8"/>
  <c r="DV29" i="8" s="1"/>
  <c r="DF17" i="8"/>
  <c r="DK17" i="8"/>
  <c r="DL17" i="8" s="1"/>
  <c r="DJ17" i="8"/>
  <c r="DM17" i="8" s="1"/>
  <c r="DH14" i="8"/>
  <c r="DG14" i="8"/>
  <c r="DG16" i="8"/>
  <c r="DH16" i="8"/>
  <c r="DD22" i="8"/>
  <c r="DQ22" i="8" s="1"/>
  <c r="AA72" i="12"/>
  <c r="CP43" i="9" s="1"/>
  <c r="R72" i="12"/>
  <c r="CG43" i="9" s="1"/>
  <c r="DI9" i="8"/>
  <c r="DD15" i="8"/>
  <c r="DQ15" i="8" s="1"/>
  <c r="FC12" i="8"/>
  <c r="AD72" i="12"/>
  <c r="CS43" i="9" s="1"/>
  <c r="L72" i="12"/>
  <c r="CA43" i="9" s="1"/>
  <c r="DD14" i="8"/>
  <c r="DQ14" i="8" s="1"/>
  <c r="DD18" i="8"/>
  <c r="DQ18" i="8" s="1"/>
  <c r="DG18" i="8"/>
  <c r="DH18" i="8"/>
  <c r="DG20" i="8"/>
  <c r="DH20" i="8"/>
  <c r="DH22" i="8"/>
  <c r="DG22" i="8"/>
  <c r="DI24" i="8"/>
  <c r="DV24" i="8" s="1"/>
  <c r="DG24" i="8"/>
  <c r="DH24" i="8"/>
  <c r="DH26" i="8"/>
  <c r="DG26" i="8"/>
  <c r="DG28" i="8"/>
  <c r="DH28" i="8"/>
  <c r="DG30" i="8"/>
  <c r="DH30" i="8"/>
  <c r="DJ6" i="8"/>
  <c r="DM6" i="8" s="1"/>
  <c r="DK6" i="8"/>
  <c r="DL6" i="8" s="1"/>
  <c r="DG8" i="8"/>
  <c r="DH8" i="8"/>
  <c r="DH10" i="8"/>
  <c r="DG10" i="8"/>
  <c r="DI12" i="8"/>
  <c r="DG12" i="8"/>
  <c r="DH12" i="8"/>
  <c r="DJ12" i="8"/>
  <c r="DM12" i="8" s="1"/>
  <c r="DJ14" i="8"/>
  <c r="DM14" i="8" s="1"/>
  <c r="DJ16" i="8"/>
  <c r="DK16" i="8"/>
  <c r="DL16" i="8" s="1"/>
  <c r="DJ18" i="8"/>
  <c r="DM18" i="8" s="1"/>
  <c r="DJ20" i="8"/>
  <c r="DM20" i="8" s="1"/>
  <c r="DJ22" i="8"/>
  <c r="DJ24" i="8"/>
  <c r="DM24" i="8" s="1"/>
  <c r="DJ26" i="8"/>
  <c r="DM26" i="8" s="1"/>
  <c r="DJ28" i="8"/>
  <c r="DM28" i="8" s="1"/>
  <c r="DJ30" i="8"/>
  <c r="E72" i="12"/>
  <c r="BT43" i="9" s="1"/>
  <c r="Y72" i="12"/>
  <c r="CN43" i="9" s="1"/>
  <c r="T72" i="12"/>
  <c r="CI43" i="9" s="1"/>
  <c r="U8" i="2"/>
  <c r="U9" i="2" s="1"/>
  <c r="U10" i="2" s="1"/>
  <c r="U11" i="2" s="1"/>
  <c r="U12" i="2" s="1"/>
  <c r="U13" i="2" s="1"/>
  <c r="U14" i="2" s="1"/>
  <c r="U15" i="2" s="1"/>
  <c r="U16" i="2" s="1"/>
  <c r="U17" i="2" s="1"/>
  <c r="U18" i="2" s="1"/>
  <c r="U19" i="2" s="1"/>
  <c r="U20" i="2" s="1"/>
  <c r="U21" i="2" s="1"/>
  <c r="U22" i="2" s="1"/>
  <c r="U23" i="2" s="1"/>
  <c r="U24" i="2" s="1"/>
  <c r="U25" i="2" s="1"/>
  <c r="U26" i="2" s="1"/>
  <c r="U27" i="2" s="1"/>
  <c r="U28" i="2" s="1"/>
  <c r="U29" i="2" s="1"/>
  <c r="U30" i="2" s="1"/>
  <c r="U31" i="2" s="1"/>
  <c r="U32" i="2" s="1"/>
  <c r="U33" i="2" s="1"/>
  <c r="U34" i="2" s="1"/>
  <c r="U35" i="2" s="1"/>
  <c r="U36" i="2" s="1"/>
  <c r="U37" i="2" s="1"/>
  <c r="U38" i="2" s="1"/>
  <c r="AA18" i="1"/>
  <c r="O40" i="1"/>
  <c r="B38" i="12"/>
  <c r="BQ9" i="9" s="1"/>
  <c r="DI14" i="8"/>
  <c r="DV14" i="8" s="1"/>
  <c r="DF16" i="8"/>
  <c r="DE16" i="8"/>
  <c r="DI16" i="8"/>
  <c r="DI18" i="8"/>
  <c r="DV18" i="8" s="1"/>
  <c r="DF20" i="8"/>
  <c r="DE20" i="8"/>
  <c r="DI20" i="8"/>
  <c r="DV20" i="8" s="1"/>
  <c r="DI22" i="8"/>
  <c r="DV22" i="8" s="1"/>
  <c r="DW29" i="8"/>
  <c r="DW31" i="8"/>
  <c r="DE6" i="8"/>
  <c r="DQ6" i="8"/>
  <c r="DI25" i="8"/>
  <c r="DV25" i="8" s="1"/>
  <c r="DI17" i="8"/>
  <c r="C72" i="12"/>
  <c r="BR43" i="9" s="1"/>
  <c r="DI7" i="8"/>
  <c r="DV7" i="8" s="1"/>
  <c r="DI11" i="8"/>
  <c r="DW13" i="8"/>
  <c r="DW15" i="8"/>
  <c r="DW17" i="8"/>
  <c r="DW19" i="8"/>
  <c r="DQ19" i="8"/>
  <c r="DW21" i="8"/>
  <c r="DW23" i="8"/>
  <c r="DW25" i="8"/>
  <c r="DW27" i="8"/>
  <c r="DC28" i="8"/>
  <c r="DI31" i="8"/>
  <c r="DV31" i="8" s="1"/>
  <c r="DI13" i="8"/>
  <c r="DV13" i="8" s="1"/>
  <c r="DW6" i="8"/>
  <c r="DW7" i="8"/>
  <c r="DW9" i="8"/>
  <c r="DW11" i="8"/>
  <c r="DI8" i="8"/>
  <c r="DV8" i="8" s="1"/>
  <c r="DI28" i="8"/>
  <c r="DV28" i="8" s="1"/>
  <c r="FC6" i="8"/>
  <c r="GV6" i="8"/>
  <c r="DI21" i="8"/>
  <c r="DD11" i="8"/>
  <c r="DQ11" i="8" s="1"/>
  <c r="DW14" i="8"/>
  <c r="DW16" i="8"/>
  <c r="DW18" i="8"/>
  <c r="DW20" i="8"/>
  <c r="DW22" i="8"/>
  <c r="DW24" i="8"/>
  <c r="DW26" i="8"/>
  <c r="DF29" i="8"/>
  <c r="DD31" i="8"/>
  <c r="DQ31" i="8" s="1"/>
  <c r="DI27" i="8"/>
  <c r="DV27" i="8" s="1"/>
  <c r="DI23" i="8"/>
  <c r="DV23" i="8" s="1"/>
  <c r="DI19" i="8"/>
  <c r="DV19" i="8" s="1"/>
  <c r="DI15" i="8"/>
  <c r="DV15" i="8" s="1"/>
  <c r="DW8" i="8"/>
  <c r="DW10" i="8"/>
  <c r="DW12" i="8"/>
  <c r="DE24" i="8"/>
  <c r="DW28" i="8"/>
  <c r="DW30" i="8"/>
  <c r="CO6" i="2"/>
  <c r="CX6" i="2" s="1"/>
  <c r="CQ6" i="2"/>
  <c r="AB9" i="1"/>
  <c r="M55" i="1"/>
  <c r="N55" i="1" s="1"/>
  <c r="AA11" i="1"/>
  <c r="M47" i="1"/>
  <c r="AA29" i="1"/>
  <c r="AA25" i="1"/>
  <c r="AA21" i="1"/>
  <c r="AA30" i="1"/>
  <c r="AA26" i="1"/>
  <c r="AA22" i="1"/>
  <c r="AA14" i="1"/>
  <c r="AA10" i="1"/>
  <c r="M53" i="1"/>
  <c r="N53" i="1" s="1"/>
  <c r="AA17" i="1"/>
  <c r="AA13" i="1"/>
  <c r="M63" i="1"/>
  <c r="N63" i="1" s="1"/>
  <c r="M41" i="1"/>
  <c r="N41" i="1" s="1"/>
  <c r="AB30" i="1"/>
  <c r="AB22" i="1"/>
  <c r="AA15" i="1"/>
  <c r="AA7" i="1"/>
  <c r="AA31" i="1"/>
  <c r="AA27" i="1"/>
  <c r="AA23" i="1"/>
  <c r="AA19" i="1"/>
  <c r="O39" i="1"/>
  <c r="CR6" i="2"/>
  <c r="DF6" i="2" s="1"/>
  <c r="CL6" i="2"/>
  <c r="CU6" i="2" s="1"/>
  <c r="CN6" i="2"/>
  <c r="CT6" i="2"/>
  <c r="DC6" i="2" s="1"/>
  <c r="O61" i="1"/>
  <c r="O57" i="1"/>
  <c r="O53" i="1"/>
  <c r="O49" i="1"/>
  <c r="O45" i="1"/>
  <c r="O41" i="1"/>
  <c r="DD30" i="8"/>
  <c r="DQ30" i="8" s="1"/>
  <c r="DE30" i="8"/>
  <c r="DF30" i="8"/>
  <c r="GV31" i="8"/>
  <c r="FC31" i="8"/>
  <c r="GV27" i="8"/>
  <c r="FC27" i="8"/>
  <c r="GV23" i="8"/>
  <c r="FC23" i="8"/>
  <c r="GV19" i="8"/>
  <c r="FC19" i="8"/>
  <c r="GV15" i="8"/>
  <c r="FC15" i="8"/>
  <c r="GV11" i="8"/>
  <c r="FC11" i="8"/>
  <c r="GV7" i="8"/>
  <c r="FC7" i="8"/>
  <c r="DD13" i="8"/>
  <c r="DQ13" i="8" s="1"/>
  <c r="DE15" i="8"/>
  <c r="DD17" i="8"/>
  <c r="DQ17" i="8" s="1"/>
  <c r="DE19" i="8"/>
  <c r="DD21" i="8"/>
  <c r="DQ21" i="8" s="1"/>
  <c r="DE23" i="8"/>
  <c r="DF23" i="8"/>
  <c r="DD25" i="8"/>
  <c r="DQ25" i="8" s="1"/>
  <c r="DE25" i="8"/>
  <c r="DE27" i="8"/>
  <c r="DF27" i="8"/>
  <c r="DF25" i="8"/>
  <c r="DF8" i="8"/>
  <c r="DD8" i="8"/>
  <c r="DQ8" i="8" s="1"/>
  <c r="DE7" i="8"/>
  <c r="DF7" i="8"/>
  <c r="DD29" i="8"/>
  <c r="DQ29" i="8" s="1"/>
  <c r="DE31" i="8"/>
  <c r="DE8" i="8"/>
  <c r="DD10" i="8"/>
  <c r="DQ10" i="8" s="1"/>
  <c r="DE10" i="8"/>
  <c r="DF10" i="8"/>
  <c r="DF12" i="8"/>
  <c r="DD12" i="8"/>
  <c r="DQ12" i="8" s="1"/>
  <c r="DF28" i="8"/>
  <c r="DD28" i="8"/>
  <c r="DQ28" i="8" s="1"/>
  <c r="DD9" i="8"/>
  <c r="DQ9" i="8" s="1"/>
  <c r="DE9" i="8"/>
  <c r="DE11" i="8"/>
  <c r="DF11" i="8"/>
  <c r="DF24" i="8"/>
  <c r="DD26" i="8"/>
  <c r="DQ26" i="8" s="1"/>
  <c r="DC6" i="8"/>
  <c r="DB6" i="8"/>
  <c r="DA6" i="8"/>
  <c r="DN6" i="8" s="1"/>
  <c r="DE28" i="8"/>
  <c r="DD23" i="8"/>
  <c r="DQ23" i="8" s="1"/>
  <c r="DE12" i="8"/>
  <c r="DD7" i="8"/>
  <c r="DQ7" i="8" s="1"/>
  <c r="DB15" i="8"/>
  <c r="DK21" i="8"/>
  <c r="DL21" i="8" s="1"/>
  <c r="DE29" i="8"/>
  <c r="DF26" i="8"/>
  <c r="DD24" i="8"/>
  <c r="DQ24" i="8" s="1"/>
  <c r="DF22" i="8"/>
  <c r="DE21" i="8"/>
  <c r="DD20" i="8"/>
  <c r="DQ20" i="8" s="1"/>
  <c r="DF18" i="8"/>
  <c r="DE17" i="8"/>
  <c r="DD16" i="8"/>
  <c r="DQ16" i="8" s="1"/>
  <c r="DF14" i="8"/>
  <c r="DE13" i="8"/>
  <c r="GV30" i="8"/>
  <c r="GV26" i="8"/>
  <c r="GV22" i="8"/>
  <c r="GV18" i="8"/>
  <c r="GV14" i="8"/>
  <c r="GV10" i="8"/>
  <c r="DF31" i="8"/>
  <c r="DE26" i="8"/>
  <c r="DE22" i="8"/>
  <c r="DF19" i="8"/>
  <c r="DE18" i="8"/>
  <c r="DF15" i="8"/>
  <c r="DE14" i="8"/>
  <c r="GV29" i="8"/>
  <c r="GV25" i="8"/>
  <c r="GV21" i="8"/>
  <c r="GV17" i="8"/>
  <c r="GV13" i="8"/>
  <c r="GV9" i="8"/>
  <c r="FC30" i="8"/>
  <c r="FC26" i="8"/>
  <c r="FC22" i="8"/>
  <c r="FC18" i="8"/>
  <c r="FC14" i="8"/>
  <c r="FC10" i="8"/>
  <c r="BQ42" i="9"/>
  <c r="B70" i="12"/>
  <c r="BQ41" i="9" s="1"/>
  <c r="BQ32" i="9"/>
  <c r="B60" i="12"/>
  <c r="BQ31" i="9" s="1"/>
  <c r="DB20" i="8"/>
  <c r="DK29" i="8"/>
  <c r="DL29" i="8" s="1"/>
  <c r="GV28" i="8"/>
  <c r="GV24" i="8"/>
  <c r="GV20" i="8"/>
  <c r="GV16" i="8"/>
  <c r="GV12" i="8"/>
  <c r="GV8" i="8"/>
  <c r="FC29" i="8"/>
  <c r="FC25" i="8"/>
  <c r="FC21" i="8"/>
  <c r="FC17" i="8"/>
  <c r="FC13" i="8"/>
  <c r="FC9" i="8"/>
  <c r="BQ16" i="9"/>
  <c r="B44" i="12"/>
  <c r="BQ15" i="9" s="1"/>
  <c r="BQ26" i="9"/>
  <c r="B54" i="12"/>
  <c r="BQ25" i="9" s="1"/>
  <c r="BQ36" i="9"/>
  <c r="B64" i="12"/>
  <c r="BQ35" i="9" s="1"/>
  <c r="BQ28" i="9"/>
  <c r="B56" i="12"/>
  <c r="BQ27" i="9" s="1"/>
  <c r="BQ12" i="9"/>
  <c r="B40" i="12"/>
  <c r="BQ11" i="9" s="1"/>
  <c r="BQ38" i="9"/>
  <c r="B66" i="12"/>
  <c r="BQ37" i="9" s="1"/>
  <c r="BQ14" i="9"/>
  <c r="B42" i="12"/>
  <c r="BQ13" i="9" s="1"/>
  <c r="B46" i="12"/>
  <c r="BQ17" i="9" s="1"/>
  <c r="B62" i="12"/>
  <c r="BQ33" i="9" s="1"/>
  <c r="BQ20" i="9"/>
  <c r="B48" i="12"/>
  <c r="BQ19" i="9" s="1"/>
  <c r="BQ30" i="9"/>
  <c r="B58" i="12"/>
  <c r="BQ29" i="9" s="1"/>
  <c r="BQ22" i="9"/>
  <c r="B50" i="12"/>
  <c r="BQ21" i="9" s="1"/>
  <c r="BQ6" i="9"/>
  <c r="B34" i="12"/>
  <c r="BQ5" i="9" s="1"/>
  <c r="B36" i="12"/>
  <c r="BQ7" i="9" s="1"/>
  <c r="B52" i="12"/>
  <c r="BQ23" i="9" s="1"/>
  <c r="B68" i="12"/>
  <c r="BQ39" i="9" s="1"/>
  <c r="DK15" i="8"/>
  <c r="DL15" i="8" s="1"/>
  <c r="DK20" i="8"/>
  <c r="DL20" i="8" s="1"/>
  <c r="DK8" i="8"/>
  <c r="DL8" i="8" s="1"/>
  <c r="DK12" i="8"/>
  <c r="DL12" i="8" s="1"/>
  <c r="AD15" i="8"/>
  <c r="AE15" i="8" s="1"/>
  <c r="DK19" i="8"/>
  <c r="DL19" i="8" s="1"/>
  <c r="DK24" i="8"/>
  <c r="DL24" i="8" s="1"/>
  <c r="DK31" i="8"/>
  <c r="DL31" i="8" s="1"/>
  <c r="DK7" i="8"/>
  <c r="DL7" i="8" s="1"/>
  <c r="DA8" i="8"/>
  <c r="DN8" i="8" s="1"/>
  <c r="DK11" i="8"/>
  <c r="DL11" i="8" s="1"/>
  <c r="DK18" i="8"/>
  <c r="DL18" i="8" s="1"/>
  <c r="DK22" i="8"/>
  <c r="DL22" i="8" s="1"/>
  <c r="DK23" i="8"/>
  <c r="DL23" i="8" s="1"/>
  <c r="DK27" i="8"/>
  <c r="DL27" i="8" s="1"/>
  <c r="DK30" i="8"/>
  <c r="DL30" i="8" s="1"/>
  <c r="DK13" i="8"/>
  <c r="DL13" i="8" s="1"/>
  <c r="DC7" i="8"/>
  <c r="DK10" i="8"/>
  <c r="DL10" i="8" s="1"/>
  <c r="DK14" i="8"/>
  <c r="DL14" i="8" s="1"/>
  <c r="DK26" i="8"/>
  <c r="DL26" i="8" s="1"/>
  <c r="DK28" i="8"/>
  <c r="DL28" i="8" s="1"/>
  <c r="DK25" i="8"/>
  <c r="DL25" i="8" s="1"/>
  <c r="DK9" i="8"/>
  <c r="DL9" i="8" s="1"/>
  <c r="DA23" i="8"/>
  <c r="DN23" i="8" s="1"/>
  <c r="DC19" i="8"/>
  <c r="DC26" i="8"/>
  <c r="DC10" i="8"/>
  <c r="DB14" i="8"/>
  <c r="DC21" i="8"/>
  <c r="DV26" i="8"/>
  <c r="DC23" i="8"/>
  <c r="DA9" i="8"/>
  <c r="DN9" i="8" s="1"/>
  <c r="DC22" i="8"/>
  <c r="DB30" i="8"/>
  <c r="DV9" i="8"/>
  <c r="DA28" i="8"/>
  <c r="DN28" i="8" s="1"/>
  <c r="DA24" i="8"/>
  <c r="DN24" i="8" s="1"/>
  <c r="DB27" i="8"/>
  <c r="DA31" i="8"/>
  <c r="DN31" i="8" s="1"/>
  <c r="DB22" i="8"/>
  <c r="DV12" i="8"/>
  <c r="DA14" i="8"/>
  <c r="DN14" i="8" s="1"/>
  <c r="DB8" i="8"/>
  <c r="DA10" i="8"/>
  <c r="DN10" i="8" s="1"/>
  <c r="DC11" i="8"/>
  <c r="DC14" i="8"/>
  <c r="DA15" i="8"/>
  <c r="DN15" i="8" s="1"/>
  <c r="DB17" i="8"/>
  <c r="AD20" i="8"/>
  <c r="AE20" i="8" s="1"/>
  <c r="DC20" i="8"/>
  <c r="DA21" i="8"/>
  <c r="DN21" i="8" s="1"/>
  <c r="DB21" i="8"/>
  <c r="AD24" i="8"/>
  <c r="AE24" i="8" s="1"/>
  <c r="DB9" i="8"/>
  <c r="BO6" i="8"/>
  <c r="DA20" i="8"/>
  <c r="DN20" i="8" s="1"/>
  <c r="DA25" i="8"/>
  <c r="DN25" i="8" s="1"/>
  <c r="DV30" i="8"/>
  <c r="DB31" i="8"/>
  <c r="DC8" i="8"/>
  <c r="DV10" i="8"/>
  <c r="DA22" i="8"/>
  <c r="DN22" i="8" s="1"/>
  <c r="DB23" i="8"/>
  <c r="DB24" i="8"/>
  <c r="DB28" i="8"/>
  <c r="DC30" i="8"/>
  <c r="GI6" i="8"/>
  <c r="AD6" i="8"/>
  <c r="AE6" i="8" s="1"/>
  <c r="U7" i="8"/>
  <c r="AD7" i="8"/>
  <c r="AE7" i="8" s="1"/>
  <c r="DA7" i="8"/>
  <c r="DN7" i="8" s="1"/>
  <c r="DC9" i="8"/>
  <c r="DB10" i="8"/>
  <c r="AD11" i="8"/>
  <c r="AE11" i="8" s="1"/>
  <c r="DA11" i="8"/>
  <c r="DN11" i="8" s="1"/>
  <c r="DV11" i="8"/>
  <c r="DC12" i="8"/>
  <c r="DB12" i="8"/>
  <c r="DB13" i="8"/>
  <c r="DA13" i="8"/>
  <c r="DN13" i="8" s="1"/>
  <c r="DC16" i="8"/>
  <c r="DB16" i="8"/>
  <c r="DA16" i="8"/>
  <c r="DN16" i="8" s="1"/>
  <c r="DB7" i="8"/>
  <c r="DB11" i="8"/>
  <c r="DA12" i="8"/>
  <c r="DN12" i="8" s="1"/>
  <c r="DC13" i="8"/>
  <c r="AD13" i="8"/>
  <c r="AE13" i="8" s="1"/>
  <c r="AD18" i="8"/>
  <c r="AE18" i="8" s="1"/>
  <c r="DC15" i="8"/>
  <c r="DA17" i="8"/>
  <c r="DN17" i="8" s="1"/>
  <c r="DB18" i="8"/>
  <c r="DA18" i="8"/>
  <c r="DN18" i="8" s="1"/>
  <c r="DV21" i="8"/>
  <c r="AD22" i="8"/>
  <c r="AE22" i="8" s="1"/>
  <c r="DV16" i="8"/>
  <c r="DV17" i="8"/>
  <c r="DC18" i="8"/>
  <c r="DB19" i="8"/>
  <c r="DA19" i="8"/>
  <c r="DN19" i="8" s="1"/>
  <c r="DC29" i="8"/>
  <c r="DB29" i="8"/>
  <c r="DA29" i="8"/>
  <c r="DN29" i="8" s="1"/>
  <c r="AD26" i="8"/>
  <c r="AE26" i="8" s="1"/>
  <c r="DC17" i="8"/>
  <c r="AD19" i="8"/>
  <c r="AE19" i="8" s="1"/>
  <c r="DC24" i="8"/>
  <c r="DC25" i="8"/>
  <c r="DB25" i="8"/>
  <c r="DB26" i="8"/>
  <c r="DA26" i="8"/>
  <c r="DN26" i="8" s="1"/>
  <c r="DA27" i="8"/>
  <c r="DN27" i="8" s="1"/>
  <c r="DC27" i="8"/>
  <c r="AD30" i="8"/>
  <c r="AE30" i="8" s="1"/>
  <c r="DC31" i="8"/>
  <c r="DA30" i="8"/>
  <c r="DN30" i="8" s="1"/>
  <c r="CS6" i="2"/>
  <c r="EJ28" i="2"/>
  <c r="CM6" i="2"/>
  <c r="CP6" i="2"/>
  <c r="O60" i="1"/>
  <c r="O59" i="1"/>
  <c r="O43" i="1"/>
  <c r="N39" i="1"/>
  <c r="O54" i="1"/>
  <c r="M45" i="1"/>
  <c r="N45" i="1" s="1"/>
  <c r="O62" i="1"/>
  <c r="O58" i="1"/>
  <c r="O50" i="1"/>
  <c r="O46" i="1"/>
  <c r="O42" i="1"/>
  <c r="O63" i="1"/>
  <c r="O55" i="1"/>
  <c r="O51" i="1"/>
  <c r="O47" i="1"/>
  <c r="O48" i="1"/>
  <c r="M60" i="1"/>
  <c r="M52" i="1"/>
  <c r="M46" i="1"/>
  <c r="M44" i="1"/>
  <c r="M56" i="1"/>
  <c r="M40" i="1"/>
  <c r="M48" i="1"/>
  <c r="M54" i="1"/>
  <c r="N54" i="1" s="1"/>
  <c r="AG20" i="1"/>
  <c r="M61" i="1"/>
  <c r="N61" i="1" s="1"/>
  <c r="M49" i="1"/>
  <c r="N49" i="1" s="1"/>
  <c r="M62" i="1"/>
  <c r="N62" i="1" s="1"/>
  <c r="M58" i="1"/>
  <c r="M50" i="1"/>
  <c r="N50" i="1" s="1"/>
  <c r="N42" i="1"/>
  <c r="M59" i="1"/>
  <c r="M51" i="1"/>
  <c r="M43" i="1"/>
  <c r="M57" i="1"/>
  <c r="N57" i="1" s="1"/>
  <c r="DD28" i="2"/>
  <c r="DV30" i="2"/>
  <c r="CJ30" i="2"/>
  <c r="DV29" i="2"/>
  <c r="CJ29" i="2"/>
  <c r="CK29" i="2"/>
  <c r="DV23" i="2"/>
  <c r="CK23" i="2"/>
  <c r="CJ23" i="2"/>
  <c r="CK20" i="2"/>
  <c r="CJ20" i="2"/>
  <c r="DV19" i="2"/>
  <c r="CK19" i="2"/>
  <c r="CJ19" i="2"/>
  <c r="CK18" i="2"/>
  <c r="CJ18" i="2"/>
  <c r="DV18" i="2"/>
  <c r="DV17" i="2"/>
  <c r="CK17" i="2"/>
  <c r="CK16" i="2"/>
  <c r="DV16" i="2"/>
  <c r="CJ16" i="2"/>
  <c r="DV15" i="2"/>
  <c r="CK15" i="2"/>
  <c r="CJ15" i="2"/>
  <c r="CK14" i="2"/>
  <c r="DV14" i="2"/>
  <c r="CJ14" i="2"/>
  <c r="DV13" i="2"/>
  <c r="CK13" i="2"/>
  <c r="CK12" i="2"/>
  <c r="CJ12" i="2"/>
  <c r="DV11" i="2"/>
  <c r="CK11" i="2"/>
  <c r="CJ11" i="2"/>
  <c r="CK10" i="2"/>
  <c r="CJ10" i="2"/>
  <c r="DV10" i="2"/>
  <c r="DV9" i="2"/>
  <c r="CK9" i="2"/>
  <c r="CT9" i="2" s="1"/>
  <c r="CK8" i="2"/>
  <c r="DV8" i="2"/>
  <c r="CJ8" i="2"/>
  <c r="DV7" i="2"/>
  <c r="EJ7" i="2" s="1"/>
  <c r="CK7" i="2"/>
  <c r="CJ7" i="2"/>
  <c r="DV31" i="2"/>
  <c r="CJ31" i="2"/>
  <c r="CK31" i="2"/>
  <c r="DV27" i="2"/>
  <c r="CK27" i="2"/>
  <c r="CJ27" i="2"/>
  <c r="CK26" i="2"/>
  <c r="CJ26" i="2"/>
  <c r="DV26" i="2"/>
  <c r="DV25" i="2"/>
  <c r="CK25" i="2"/>
  <c r="CT25" i="2" s="1"/>
  <c r="CK22" i="2"/>
  <c r="DV22" i="2"/>
  <c r="CJ22" i="2"/>
  <c r="DV21" i="2"/>
  <c r="CK21" i="2"/>
  <c r="CK30" i="2"/>
  <c r="CJ17" i="2"/>
  <c r="DV20" i="2"/>
  <c r="CJ28" i="2"/>
  <c r="CK24" i="2"/>
  <c r="DV24" i="2"/>
  <c r="CJ24" i="2"/>
  <c r="CK28" i="2"/>
  <c r="CJ13" i="2"/>
  <c r="DV12" i="2"/>
  <c r="CN30" i="2"/>
  <c r="CL28" i="2"/>
  <c r="CU28" i="2" s="1"/>
  <c r="CN26" i="2"/>
  <c r="CL24" i="2"/>
  <c r="CU24" i="2" s="1"/>
  <c r="CN22" i="2"/>
  <c r="CL20" i="2"/>
  <c r="CU20" i="2" s="1"/>
  <c r="CN18" i="2"/>
  <c r="CL16" i="2"/>
  <c r="CU16" i="2" s="1"/>
  <c r="CN14" i="2"/>
  <c r="CL12" i="2"/>
  <c r="CU12" i="2" s="1"/>
  <c r="CN10" i="2"/>
  <c r="CL8" i="2"/>
  <c r="CU8" i="2" s="1"/>
  <c r="CQ7" i="2"/>
  <c r="BT13" i="2"/>
  <c r="CQ25" i="2"/>
  <c r="CQ23" i="2"/>
  <c r="CQ21" i="2"/>
  <c r="CQ10" i="2"/>
  <c r="CO8" i="2"/>
  <c r="CO19" i="2"/>
  <c r="CX19" i="2" s="1"/>
  <c r="CP15" i="2"/>
  <c r="CP16" i="2"/>
  <c r="CP7" i="2"/>
  <c r="CL31" i="2"/>
  <c r="CU31" i="2" s="1"/>
  <c r="CN29" i="2"/>
  <c r="CN25" i="2"/>
  <c r="CN21" i="2"/>
  <c r="CN17" i="2"/>
  <c r="CN13" i="2"/>
  <c r="CL7" i="2"/>
  <c r="CU7" i="2" s="1"/>
  <c r="CQ30" i="2"/>
  <c r="CQ26" i="2"/>
  <c r="CO24" i="2"/>
  <c r="CQ14" i="2"/>
  <c r="CO12" i="2"/>
  <c r="CO9" i="2"/>
  <c r="CL27" i="2"/>
  <c r="CU27" i="2" s="1"/>
  <c r="CL23" i="2"/>
  <c r="CU23" i="2" s="1"/>
  <c r="CL19" i="2"/>
  <c r="CU19" i="2" s="1"/>
  <c r="CL15" i="2"/>
  <c r="CU15" i="2" s="1"/>
  <c r="CL11" i="2"/>
  <c r="CU11" i="2" s="1"/>
  <c r="CN9" i="2"/>
  <c r="CO28" i="2"/>
  <c r="CX28" i="2" s="1"/>
  <c r="CO22" i="2"/>
  <c r="CO20" i="2"/>
  <c r="CX20" i="2" s="1"/>
  <c r="CO11" i="2"/>
  <c r="CP31" i="2"/>
  <c r="CP11" i="2"/>
  <c r="CQ19" i="2"/>
  <c r="CQ17" i="2"/>
  <c r="CO31" i="2"/>
  <c r="CX31" i="2" s="1"/>
  <c r="CP28" i="2"/>
  <c r="CO15" i="2"/>
  <c r="CP12" i="2"/>
  <c r="CQ11" i="2"/>
  <c r="CQ31" i="2"/>
  <c r="CO16" i="2"/>
  <c r="CX16" i="2" s="1"/>
  <c r="CQ15" i="2"/>
  <c r="CL29" i="2"/>
  <c r="CU29" i="2" s="1"/>
  <c r="CN23" i="2"/>
  <c r="CM17" i="2"/>
  <c r="CL13" i="2"/>
  <c r="CU13" i="2" s="1"/>
  <c r="CN7" i="2"/>
  <c r="CN27" i="2"/>
  <c r="CL17" i="2"/>
  <c r="CU17" i="2" s="1"/>
  <c r="CN11" i="2"/>
  <c r="CP27" i="2"/>
  <c r="CQ18" i="2"/>
  <c r="CM30" i="2"/>
  <c r="CM28" i="2"/>
  <c r="CM26" i="2"/>
  <c r="CM24" i="2"/>
  <c r="CM22" i="2"/>
  <c r="CM20" i="2"/>
  <c r="CM18" i="2"/>
  <c r="CM16" i="2"/>
  <c r="CM14" i="2"/>
  <c r="CM12" i="2"/>
  <c r="CM10" i="2"/>
  <c r="CM8" i="2"/>
  <c r="CN31" i="2"/>
  <c r="CM25" i="2"/>
  <c r="CL21" i="2"/>
  <c r="CU21" i="2" s="1"/>
  <c r="CN15" i="2"/>
  <c r="CM9" i="2"/>
  <c r="CO23" i="2"/>
  <c r="CM21" i="2"/>
  <c r="CM31" i="2"/>
  <c r="CM27" i="2"/>
  <c r="CM23" i="2"/>
  <c r="CM19" i="2"/>
  <c r="CM15" i="2"/>
  <c r="CM11" i="2"/>
  <c r="CM7" i="2"/>
  <c r="CM29" i="2"/>
  <c r="CL25" i="2"/>
  <c r="CU25" i="2" s="1"/>
  <c r="CN19" i="2"/>
  <c r="CM13" i="2"/>
  <c r="CL9" i="2"/>
  <c r="CU9" i="2" s="1"/>
  <c r="CO29" i="2"/>
  <c r="CX29" i="2" s="1"/>
  <c r="CQ27" i="2"/>
  <c r="CP20" i="2"/>
  <c r="CP19" i="2"/>
  <c r="CO13" i="2"/>
  <c r="CO7" i="2"/>
  <c r="CL30" i="2"/>
  <c r="CU30" i="2" s="1"/>
  <c r="CN28" i="2"/>
  <c r="CL26" i="2"/>
  <c r="CU26" i="2" s="1"/>
  <c r="CN24" i="2"/>
  <c r="CL22" i="2"/>
  <c r="CU22" i="2" s="1"/>
  <c r="CN20" i="2"/>
  <c r="CL18" i="2"/>
  <c r="CU18" i="2" s="1"/>
  <c r="CN16" i="2"/>
  <c r="CL14" i="2"/>
  <c r="CU14" i="2" s="1"/>
  <c r="CN12" i="2"/>
  <c r="CL10" i="2"/>
  <c r="CU10" i="2" s="1"/>
  <c r="CN8" i="2"/>
  <c r="CO30" i="2"/>
  <c r="CX30" i="2" s="1"/>
  <c r="CO27" i="2"/>
  <c r="CX27" i="2" s="1"/>
  <c r="CP23" i="2"/>
  <c r="CQ22" i="2"/>
  <c r="CO21" i="2"/>
  <c r="CO14" i="2"/>
  <c r="CX14" i="2" s="1"/>
  <c r="CQ29" i="2"/>
  <c r="CO26" i="2"/>
  <c r="CP24" i="2"/>
  <c r="CO17" i="2"/>
  <c r="CX17" i="2" s="1"/>
  <c r="CQ13" i="2"/>
  <c r="CO10" i="2"/>
  <c r="CX10" i="2" s="1"/>
  <c r="CP8" i="2"/>
  <c r="CQ9" i="2"/>
  <c r="CO25" i="2"/>
  <c r="CX25" i="2" s="1"/>
  <c r="CO18" i="2"/>
  <c r="CX18" i="2" s="1"/>
  <c r="CP30" i="2"/>
  <c r="CP26" i="2"/>
  <c r="CP22" i="2"/>
  <c r="CP18" i="2"/>
  <c r="CP14" i="2"/>
  <c r="CP10" i="2"/>
  <c r="CP29" i="2"/>
  <c r="CQ28" i="2"/>
  <c r="CP25" i="2"/>
  <c r="CQ24" i="2"/>
  <c r="CP21" i="2"/>
  <c r="CQ20" i="2"/>
  <c r="CP17" i="2"/>
  <c r="CQ16" i="2"/>
  <c r="CP13" i="2"/>
  <c r="CQ12" i="2"/>
  <c r="CP9" i="2"/>
  <c r="CQ8" i="2"/>
  <c r="AH11" i="1"/>
  <c r="AG11" i="1"/>
  <c r="N51" i="1"/>
  <c r="AE28" i="2"/>
  <c r="AE25" i="2"/>
  <c r="AE9" i="2"/>
  <c r="AE29" i="2"/>
  <c r="AE13" i="2"/>
  <c r="AE17" i="2"/>
  <c r="AE30" i="2"/>
  <c r="AE26" i="2"/>
  <c r="AE22" i="2"/>
  <c r="AE18" i="2"/>
  <c r="AE14" i="2"/>
  <c r="AE10" i="2"/>
  <c r="AE21" i="2"/>
  <c r="X6" i="2"/>
  <c r="BF6" i="2" s="1"/>
  <c r="AG27" i="1"/>
  <c r="AG19" i="1"/>
  <c r="AG28" i="1"/>
  <c r="AG12" i="1"/>
  <c r="AG6" i="1"/>
  <c r="AG24" i="1"/>
  <c r="AG16" i="1"/>
  <c r="AG8" i="1"/>
  <c r="AH25" i="1"/>
  <c r="AH17" i="1"/>
  <c r="AH29" i="1"/>
  <c r="AH21" i="1"/>
  <c r="AH13" i="1"/>
  <c r="AG31" i="1"/>
  <c r="AG23" i="1"/>
  <c r="AG15" i="1"/>
  <c r="AG7" i="1"/>
  <c r="AG30" i="1"/>
  <c r="AG26" i="1"/>
  <c r="AG22" i="1"/>
  <c r="AG18" i="1"/>
  <c r="AG14" i="1"/>
  <c r="AG10" i="1"/>
  <c r="AG9" i="1"/>
  <c r="DM7" i="8" l="1"/>
  <c r="DM29" i="8"/>
  <c r="DM30" i="8"/>
  <c r="BS30" i="8" s="1"/>
  <c r="CA30" i="8" s="1"/>
  <c r="DY30" i="8" s="1"/>
  <c r="DM22" i="8"/>
  <c r="DM16" i="8"/>
  <c r="BS16" i="8" s="1"/>
  <c r="CA16" i="8" s="1"/>
  <c r="DY16" i="8" s="1"/>
  <c r="DM11" i="8"/>
  <c r="DM10" i="8"/>
  <c r="DM23" i="8"/>
  <c r="DM27" i="8"/>
  <c r="DM8" i="8"/>
  <c r="DM15" i="8"/>
  <c r="EF6" i="8"/>
  <c r="AF6" i="8"/>
  <c r="DM19" i="8"/>
  <c r="CX8" i="2"/>
  <c r="W20" i="2"/>
  <c r="X20" i="2" s="1"/>
  <c r="W22" i="2"/>
  <c r="W21" i="2"/>
  <c r="X21" i="2" s="1"/>
  <c r="DO21" i="2" s="1"/>
  <c r="W19" i="2"/>
  <c r="X19" i="2" s="1"/>
  <c r="W18" i="2"/>
  <c r="W15" i="2"/>
  <c r="EL6" i="2"/>
  <c r="W10" i="2"/>
  <c r="X10" i="2" s="1"/>
  <c r="AG10" i="2" s="1"/>
  <c r="W7" i="2"/>
  <c r="W14" i="2"/>
  <c r="X14" i="2" s="1"/>
  <c r="BF14" i="2" s="1"/>
  <c r="W27" i="2"/>
  <c r="X27" i="2" s="1"/>
  <c r="AG27" i="2" s="1"/>
  <c r="W8" i="2"/>
  <c r="X8" i="2" s="1"/>
  <c r="BF8" i="2" s="1"/>
  <c r="W11" i="2"/>
  <c r="W9" i="2"/>
  <c r="X9" i="2" s="1"/>
  <c r="DO9" i="2" s="1"/>
  <c r="BS28" i="8"/>
  <c r="CA28" i="8" s="1"/>
  <c r="DY28" i="8" s="1"/>
  <c r="BS12" i="8"/>
  <c r="CA12" i="8" s="1"/>
  <c r="DY12" i="8" s="1"/>
  <c r="CE36" i="8"/>
  <c r="CF36" i="8" s="1"/>
  <c r="CE6" i="8"/>
  <c r="CF6" i="8" s="1"/>
  <c r="BS17" i="8"/>
  <c r="CA17" i="8" s="1"/>
  <c r="DY17" i="8" s="1"/>
  <c r="Q72" i="12"/>
  <c r="CF43" i="9" s="1"/>
  <c r="W31" i="2"/>
  <c r="X31" i="2" s="1"/>
  <c r="AG31" i="2" s="1"/>
  <c r="W17" i="2"/>
  <c r="X17" i="2" s="1"/>
  <c r="W16" i="2"/>
  <c r="X16" i="2" s="1"/>
  <c r="AG16" i="2" s="1"/>
  <c r="W29" i="2"/>
  <c r="X29" i="2" s="1"/>
  <c r="W28" i="2"/>
  <c r="X28" i="2" s="1"/>
  <c r="W26" i="2"/>
  <c r="X26" i="2" s="1"/>
  <c r="W30" i="2"/>
  <c r="W24" i="2"/>
  <c r="X24" i="2" s="1"/>
  <c r="BF24" i="2" s="1"/>
  <c r="W23" i="2"/>
  <c r="X23" i="2" s="1"/>
  <c r="DO23" i="2" s="1"/>
  <c r="W13" i="2"/>
  <c r="X13" i="2" s="1"/>
  <c r="DO13" i="2" s="1"/>
  <c r="W12" i="2"/>
  <c r="X12" i="2" s="1"/>
  <c r="AG12" i="2" s="1"/>
  <c r="W25" i="2"/>
  <c r="X25" i="2" s="1"/>
  <c r="BF25" i="2" s="1"/>
  <c r="AB8" i="1"/>
  <c r="AA8" i="1"/>
  <c r="AB20" i="1"/>
  <c r="AA20" i="1"/>
  <c r="AB28" i="1"/>
  <c r="AA28" i="1"/>
  <c r="AA12" i="1"/>
  <c r="AB16" i="1"/>
  <c r="AA16" i="1"/>
  <c r="AB24" i="1"/>
  <c r="AA24" i="1"/>
  <c r="CX22" i="2"/>
  <c r="CX9" i="2"/>
  <c r="BI6" i="2"/>
  <c r="EM6" i="2" s="1"/>
  <c r="BG6" i="2"/>
  <c r="BK6" i="2"/>
  <c r="CZ6" i="2" s="1"/>
  <c r="EB6" i="8"/>
  <c r="EC6" i="8" s="1"/>
  <c r="EW6" i="8" s="1"/>
  <c r="HA6" i="8" s="1"/>
  <c r="BS20" i="8"/>
  <c r="CA20" i="8" s="1"/>
  <c r="DY20" i="8" s="1"/>
  <c r="BS6" i="8"/>
  <c r="BS11" i="8"/>
  <c r="CA11" i="8" s="1"/>
  <c r="DY11" i="8" s="1"/>
  <c r="BR6" i="8"/>
  <c r="CX23" i="2"/>
  <c r="CX26" i="2"/>
  <c r="CX15" i="2"/>
  <c r="CX7" i="2"/>
  <c r="CX24" i="2"/>
  <c r="CX13" i="2"/>
  <c r="CX12" i="2"/>
  <c r="CX21" i="2"/>
  <c r="CX11" i="2"/>
  <c r="AB14" i="1"/>
  <c r="AB10" i="1"/>
  <c r="AB31" i="1"/>
  <c r="AB17" i="1"/>
  <c r="AB12" i="1"/>
  <c r="AB29" i="1"/>
  <c r="AB13" i="1"/>
  <c r="AB25" i="1"/>
  <c r="AB19" i="1"/>
  <c r="AB7" i="1"/>
  <c r="AB11" i="1"/>
  <c r="AB27" i="1"/>
  <c r="N47" i="1"/>
  <c r="AB23" i="1"/>
  <c r="AB15" i="1"/>
  <c r="AB21" i="1"/>
  <c r="AB26" i="1"/>
  <c r="CT28" i="2"/>
  <c r="CT26" i="2"/>
  <c r="CT7" i="2"/>
  <c r="CT16" i="2"/>
  <c r="CT19" i="2"/>
  <c r="CT24" i="2"/>
  <c r="CT10" i="2"/>
  <c r="CT15" i="2"/>
  <c r="CT23" i="2"/>
  <c r="CT29" i="2"/>
  <c r="CT17" i="2"/>
  <c r="CT22" i="2"/>
  <c r="CT27" i="2"/>
  <c r="CT31" i="2"/>
  <c r="DC31" i="2" s="1"/>
  <c r="CR9" i="2"/>
  <c r="DF9" i="2" s="1"/>
  <c r="CT12" i="2"/>
  <c r="CT14" i="2"/>
  <c r="DC14" i="2" s="1"/>
  <c r="CT18" i="2"/>
  <c r="CT21" i="2"/>
  <c r="CT13" i="2"/>
  <c r="CT8" i="2"/>
  <c r="CT11" i="2"/>
  <c r="CT20" i="2"/>
  <c r="CT30" i="2"/>
  <c r="BS14" i="8"/>
  <c r="CA14" i="8" s="1"/>
  <c r="DY14" i="8" s="1"/>
  <c r="FE28" i="8"/>
  <c r="BS8" i="8"/>
  <c r="CA8" i="8" s="1"/>
  <c r="DY8" i="8" s="1"/>
  <c r="BS21" i="8"/>
  <c r="CA21" i="8" s="1"/>
  <c r="DY21" i="8" s="1"/>
  <c r="BS9" i="8"/>
  <c r="CA9" i="8" s="1"/>
  <c r="DY9" i="8" s="1"/>
  <c r="BS19" i="8"/>
  <c r="CA19" i="8" s="1"/>
  <c r="DY19" i="8" s="1"/>
  <c r="BS29" i="8"/>
  <c r="CA29" i="8" s="1"/>
  <c r="DY29" i="8" s="1"/>
  <c r="BS10" i="8"/>
  <c r="CA10" i="8" s="1"/>
  <c r="DY10" i="8" s="1"/>
  <c r="BS7" i="8"/>
  <c r="CA7" i="8" s="1"/>
  <c r="DY7" i="8" s="1"/>
  <c r="AG6" i="8"/>
  <c r="BS25" i="8"/>
  <c r="CA25" i="8" s="1"/>
  <c r="DY25" i="8" s="1"/>
  <c r="BS27" i="8"/>
  <c r="CA27" i="8" s="1"/>
  <c r="DY27" i="8" s="1"/>
  <c r="BS26" i="8"/>
  <c r="CA26" i="8" s="1"/>
  <c r="DY26" i="8" s="1"/>
  <c r="BS23" i="8"/>
  <c r="CA23" i="8" s="1"/>
  <c r="DY23" i="8" s="1"/>
  <c r="BS18" i="8"/>
  <c r="CA18" i="8" s="1"/>
  <c r="DY18" i="8" s="1"/>
  <c r="BS15" i="8"/>
  <c r="CA15" i="8" s="1"/>
  <c r="DY15" i="8" s="1"/>
  <c r="BS31" i="8"/>
  <c r="CA31" i="8" s="1"/>
  <c r="DY31" i="8" s="1"/>
  <c r="BS22" i="8"/>
  <c r="CA22" i="8" s="1"/>
  <c r="DY22" i="8" s="1"/>
  <c r="BS24" i="8"/>
  <c r="CA24" i="8" s="1"/>
  <c r="DY24" i="8" s="1"/>
  <c r="U8" i="8"/>
  <c r="BS13" i="8"/>
  <c r="CA13" i="8" s="1"/>
  <c r="DY13" i="8" s="1"/>
  <c r="DC9" i="2"/>
  <c r="EJ12" i="2"/>
  <c r="EJ20" i="2"/>
  <c r="EJ25" i="2"/>
  <c r="EJ16" i="2"/>
  <c r="EJ18" i="2"/>
  <c r="EJ29" i="2"/>
  <c r="EJ30" i="2"/>
  <c r="EJ31" i="2"/>
  <c r="EJ8" i="2"/>
  <c r="EJ10" i="2"/>
  <c r="EJ15" i="2"/>
  <c r="EJ19" i="2"/>
  <c r="EJ24" i="2"/>
  <c r="EJ26" i="2"/>
  <c r="EJ11" i="2"/>
  <c r="EJ13" i="2"/>
  <c r="EJ14" i="2"/>
  <c r="EJ17" i="2"/>
  <c r="EJ21" i="2"/>
  <c r="EJ22" i="2"/>
  <c r="EJ27" i="2"/>
  <c r="EJ9" i="2"/>
  <c r="EJ23" i="2"/>
  <c r="CR22" i="2"/>
  <c r="CS22" i="2"/>
  <c r="CS19" i="2"/>
  <c r="CR19" i="2"/>
  <c r="CR30" i="2"/>
  <c r="CS30" i="2"/>
  <c r="CR25" i="2"/>
  <c r="CS11" i="2"/>
  <c r="CR11" i="2"/>
  <c r="CS9" i="2"/>
  <c r="CS24" i="2"/>
  <c r="CR24" i="2"/>
  <c r="CR26" i="2"/>
  <c r="CS26" i="2"/>
  <c r="CS27" i="2"/>
  <c r="CR27" i="2"/>
  <c r="CR31" i="2"/>
  <c r="CS31" i="2"/>
  <c r="CR23" i="2"/>
  <c r="CS23" i="2"/>
  <c r="CS21" i="2"/>
  <c r="CR21" i="2"/>
  <c r="CS15" i="2"/>
  <c r="CR15" i="2"/>
  <c r="CS16" i="2"/>
  <c r="CR16" i="2"/>
  <c r="CR18" i="2"/>
  <c r="CS18" i="2"/>
  <c r="CS20" i="2"/>
  <c r="CR20" i="2"/>
  <c r="CS7" i="2"/>
  <c r="CR7" i="2"/>
  <c r="EL7" i="2" s="1"/>
  <c r="CS8" i="2"/>
  <c r="CR8" i="2"/>
  <c r="CS10" i="2"/>
  <c r="CR10" i="2"/>
  <c r="CS12" i="2"/>
  <c r="CR12" i="2"/>
  <c r="CS29" i="2"/>
  <c r="CR29" i="2"/>
  <c r="CS13" i="2"/>
  <c r="CR13" i="2"/>
  <c r="CS28" i="2"/>
  <c r="CR28" i="2"/>
  <c r="CS17" i="2"/>
  <c r="CR17" i="2"/>
  <c r="CS14" i="2"/>
  <c r="CR14" i="2"/>
  <c r="CS25" i="2"/>
  <c r="N56" i="1"/>
  <c r="N44" i="1"/>
  <c r="N59" i="1"/>
  <c r="N40" i="1"/>
  <c r="N46" i="1"/>
  <c r="N58" i="1"/>
  <c r="N48" i="1"/>
  <c r="N60" i="1"/>
  <c r="N43" i="1"/>
  <c r="N52" i="1"/>
  <c r="DD21" i="2"/>
  <c r="DD23" i="2"/>
  <c r="DD12" i="2"/>
  <c r="DD20" i="2"/>
  <c r="DD25" i="2"/>
  <c r="DD16" i="2"/>
  <c r="DD18" i="2"/>
  <c r="DD29" i="2"/>
  <c r="DD30" i="2"/>
  <c r="DD22" i="2"/>
  <c r="DD31" i="2"/>
  <c r="DD8" i="2"/>
  <c r="DD10" i="2"/>
  <c r="DD15" i="2"/>
  <c r="DD19" i="2"/>
  <c r="DD27" i="2"/>
  <c r="DD9" i="2"/>
  <c r="DD24" i="2"/>
  <c r="DD26" i="2"/>
  <c r="DD7" i="2"/>
  <c r="DD11" i="2"/>
  <c r="DD13" i="2"/>
  <c r="DD14" i="2"/>
  <c r="DD17" i="2"/>
  <c r="AG20" i="2"/>
  <c r="BF20" i="2"/>
  <c r="DO20" i="2"/>
  <c r="X18" i="2"/>
  <c r="AG18" i="2" s="1"/>
  <c r="X22" i="2"/>
  <c r="DO22" i="2" s="1"/>
  <c r="X11" i="2"/>
  <c r="X30" i="2"/>
  <c r="DO30" i="2" s="1"/>
  <c r="X7" i="2"/>
  <c r="X15" i="2"/>
  <c r="AH6" i="8" l="1"/>
  <c r="BN6" i="8" s="1"/>
  <c r="GG6" i="8"/>
  <c r="HM6" i="8" s="1"/>
  <c r="HN6" i="8" s="1"/>
  <c r="AG6" i="2"/>
  <c r="DM6" i="2"/>
  <c r="EX6" i="8"/>
  <c r="GR6" i="8" s="1"/>
  <c r="EV6" i="8"/>
  <c r="GP6" i="8" s="1"/>
  <c r="BV26" i="2"/>
  <c r="BW26" i="2" s="1"/>
  <c r="BV56" i="2"/>
  <c r="BW56" i="2" s="1"/>
  <c r="BV59" i="2"/>
  <c r="BW59" i="2" s="1"/>
  <c r="BV29" i="2"/>
  <c r="BW29" i="2" s="1"/>
  <c r="BV49" i="2"/>
  <c r="BW49" i="2" s="1"/>
  <c r="BV19" i="2"/>
  <c r="BW19" i="2" s="1"/>
  <c r="BV17" i="2"/>
  <c r="BW17" i="2" s="1"/>
  <c r="BV47" i="2"/>
  <c r="BW47" i="2" s="1"/>
  <c r="BV41" i="2"/>
  <c r="BW41" i="2" s="1"/>
  <c r="BV11" i="2"/>
  <c r="BW11" i="2" s="1"/>
  <c r="BV58" i="2"/>
  <c r="BW58" i="2" s="1"/>
  <c r="BV28" i="2"/>
  <c r="BW28" i="2" s="1"/>
  <c r="BV45" i="2"/>
  <c r="BW45" i="2" s="1"/>
  <c r="BV15" i="2"/>
  <c r="BW15" i="2" s="1"/>
  <c r="BV50" i="2"/>
  <c r="BW50" i="2" s="1"/>
  <c r="BV20" i="2"/>
  <c r="BW20" i="2" s="1"/>
  <c r="BV6" i="2"/>
  <c r="BW6" i="2" s="1"/>
  <c r="BV36" i="2"/>
  <c r="BW36" i="2" s="1"/>
  <c r="DI6" i="2"/>
  <c r="CW6" i="2"/>
  <c r="CY6" i="2"/>
  <c r="FU6" i="8"/>
  <c r="FS6" i="8"/>
  <c r="FT6" i="8"/>
  <c r="FE6" i="8"/>
  <c r="CA6" i="8"/>
  <c r="DY6" i="8" s="1"/>
  <c r="DI15" i="2"/>
  <c r="A15" i="5" s="1"/>
  <c r="DI29" i="2"/>
  <c r="A29" i="5" s="1"/>
  <c r="DI19" i="2"/>
  <c r="A19" i="5" s="1"/>
  <c r="DI20" i="2"/>
  <c r="A20" i="5" s="1"/>
  <c r="DI26" i="2"/>
  <c r="A26" i="5" s="1"/>
  <c r="DI17" i="2"/>
  <c r="DI11" i="2"/>
  <c r="A11" i="5" s="1"/>
  <c r="DI28" i="2"/>
  <c r="A28" i="5" s="1"/>
  <c r="EL9" i="2"/>
  <c r="FE27" i="8"/>
  <c r="FE8" i="8"/>
  <c r="DF27" i="2"/>
  <c r="DF18" i="2"/>
  <c r="DC21" i="2"/>
  <c r="FE21" i="8"/>
  <c r="FE14" i="8"/>
  <c r="FE31" i="8"/>
  <c r="FE20" i="8"/>
  <c r="FE13" i="8"/>
  <c r="FE16" i="8"/>
  <c r="FE18" i="8"/>
  <c r="FE12" i="8"/>
  <c r="FE22" i="8"/>
  <c r="FE10" i="8"/>
  <c r="FE11" i="8"/>
  <c r="FE25" i="8"/>
  <c r="FE26" i="8"/>
  <c r="FE19" i="8"/>
  <c r="FE29" i="8"/>
  <c r="FE23" i="8"/>
  <c r="FE7" i="8"/>
  <c r="FE17" i="8"/>
  <c r="FE15" i="8"/>
  <c r="FE24" i="8"/>
  <c r="FE30" i="8"/>
  <c r="FE9" i="8"/>
  <c r="BP6" i="8"/>
  <c r="BX6" i="8" s="1"/>
  <c r="BT6" i="8"/>
  <c r="FF6" i="8"/>
  <c r="BW6" i="8"/>
  <c r="U9" i="8"/>
  <c r="DC15" i="2"/>
  <c r="DF8" i="2"/>
  <c r="DC17" i="2"/>
  <c r="DF24" i="2"/>
  <c r="EL24" i="2"/>
  <c r="DC22" i="2"/>
  <c r="DF19" i="2"/>
  <c r="EL19" i="2"/>
  <c r="EL10" i="2"/>
  <c r="DF10" i="2"/>
  <c r="DC7" i="2"/>
  <c r="DF20" i="2"/>
  <c r="EL20" i="2"/>
  <c r="DF16" i="2"/>
  <c r="EL16" i="2"/>
  <c r="EL23" i="2"/>
  <c r="DF23" i="2"/>
  <c r="DF31" i="2"/>
  <c r="EL31" i="2"/>
  <c r="DC27" i="2"/>
  <c r="DF14" i="2"/>
  <c r="EL14" i="2"/>
  <c r="DF28" i="2"/>
  <c r="EL28" i="2"/>
  <c r="DC20" i="2"/>
  <c r="DC26" i="2"/>
  <c r="EL29" i="2"/>
  <c r="DF12" i="2"/>
  <c r="EL12" i="2"/>
  <c r="DC8" i="2"/>
  <c r="DF21" i="2"/>
  <c r="EL21" i="2"/>
  <c r="DC23" i="2"/>
  <c r="DC11" i="2"/>
  <c r="DC29" i="2"/>
  <c r="DC13" i="2"/>
  <c r="DC28" i="2"/>
  <c r="DF17" i="2"/>
  <c r="EL17" i="2"/>
  <c r="DF13" i="2"/>
  <c r="EL13" i="2"/>
  <c r="DC10" i="2"/>
  <c r="DF7" i="2"/>
  <c r="DC16" i="2"/>
  <c r="DC19" i="2"/>
  <c r="EL27" i="2"/>
  <c r="EL26" i="2"/>
  <c r="DC24" i="2"/>
  <c r="DF25" i="2"/>
  <c r="EL25" i="2"/>
  <c r="DC18" i="2"/>
  <c r="DF29" i="2"/>
  <c r="DC12" i="2"/>
  <c r="EL8" i="2"/>
  <c r="EL18" i="2"/>
  <c r="DF15" i="2"/>
  <c r="EL15" i="2"/>
  <c r="DF26" i="2"/>
  <c r="DC30" i="2"/>
  <c r="DF11" i="2"/>
  <c r="EL11" i="2"/>
  <c r="DC25" i="2"/>
  <c r="DF30" i="2"/>
  <c r="EL30" i="2"/>
  <c r="DF22" i="2"/>
  <c r="EL22" i="2"/>
  <c r="AG8" i="2"/>
  <c r="DO19" i="2"/>
  <c r="AG23" i="2"/>
  <c r="BF12" i="2"/>
  <c r="AG19" i="2"/>
  <c r="DO7" i="2"/>
  <c r="AG15" i="2"/>
  <c r="AG24" i="2"/>
  <c r="BF19" i="2"/>
  <c r="AH20" i="2"/>
  <c r="BF29" i="2"/>
  <c r="AG29" i="2"/>
  <c r="DO29" i="2"/>
  <c r="AG13" i="2"/>
  <c r="AG25" i="2"/>
  <c r="DO16" i="2"/>
  <c r="BF22" i="2"/>
  <c r="BF13" i="2"/>
  <c r="DO24" i="2"/>
  <c r="DO25" i="2"/>
  <c r="BF26" i="2"/>
  <c r="DO8" i="2"/>
  <c r="AG21" i="2"/>
  <c r="DO14" i="2"/>
  <c r="AG14" i="2"/>
  <c r="AG17" i="2"/>
  <c r="BF11" i="2"/>
  <c r="DO26" i="2"/>
  <c r="DO10" i="2"/>
  <c r="DO15" i="2"/>
  <c r="AG26" i="2"/>
  <c r="BF10" i="2"/>
  <c r="BF16" i="2"/>
  <c r="BF18" i="2"/>
  <c r="BF27" i="2"/>
  <c r="BF23" i="2"/>
  <c r="DO31" i="2"/>
  <c r="BF7" i="2"/>
  <c r="DO27" i="2"/>
  <c r="AG28" i="2"/>
  <c r="DO18" i="2"/>
  <c r="AG11" i="2"/>
  <c r="BF9" i="2"/>
  <c r="BF31" i="2"/>
  <c r="BF15" i="2"/>
  <c r="BF17" i="2"/>
  <c r="AG7" i="2"/>
  <c r="BF30" i="2"/>
  <c r="BF21" i="2"/>
  <c r="DO11" i="2"/>
  <c r="AG22" i="2"/>
  <c r="BF28" i="2"/>
  <c r="AG9" i="2"/>
  <c r="DO12" i="2"/>
  <c r="DO17" i="2"/>
  <c r="AG30" i="2"/>
  <c r="DO28" i="2"/>
  <c r="DJ17" i="2" l="1"/>
  <c r="B17" i="5" s="1"/>
  <c r="A17" i="5"/>
  <c r="DJ6" i="2"/>
  <c r="B6" i="5" s="1"/>
  <c r="A6" i="5"/>
  <c r="DL7" i="2"/>
  <c r="FM6" i="2"/>
  <c r="FN6" i="2" s="1"/>
  <c r="FD6" i="2"/>
  <c r="BV54" i="2"/>
  <c r="BW54" i="2" s="1"/>
  <c r="BV24" i="2"/>
  <c r="BW24" i="2" s="1"/>
  <c r="BV38" i="2"/>
  <c r="BW38" i="2" s="1"/>
  <c r="BV8" i="2"/>
  <c r="BW8" i="2" s="1"/>
  <c r="BV30" i="2"/>
  <c r="BW30" i="2" s="1"/>
  <c r="BV60" i="2"/>
  <c r="BW60" i="2" s="1"/>
  <c r="BV18" i="2"/>
  <c r="BW18" i="2" s="1"/>
  <c r="BV48" i="2"/>
  <c r="BW48" i="2" s="1"/>
  <c r="BV61" i="2"/>
  <c r="BW61" i="2" s="1"/>
  <c r="BV31" i="2"/>
  <c r="BW31" i="2" s="1"/>
  <c r="BV53" i="2"/>
  <c r="BW53" i="2" s="1"/>
  <c r="BV23" i="2"/>
  <c r="BW23" i="2" s="1"/>
  <c r="BV9" i="2"/>
  <c r="BW9" i="2" s="1"/>
  <c r="BV39" i="2"/>
  <c r="BW39" i="2" s="1"/>
  <c r="BV37" i="2"/>
  <c r="BW37" i="2" s="1"/>
  <c r="BV7" i="2"/>
  <c r="BW7" i="2" s="1"/>
  <c r="BV25" i="2"/>
  <c r="BW25" i="2" s="1"/>
  <c r="BV55" i="2"/>
  <c r="BW55" i="2" s="1"/>
  <c r="BV42" i="2"/>
  <c r="BW42" i="2" s="1"/>
  <c r="BV12" i="2"/>
  <c r="BW12" i="2" s="1"/>
  <c r="BV46" i="2"/>
  <c r="BW46" i="2" s="1"/>
  <c r="BV16" i="2"/>
  <c r="BW16" i="2" s="1"/>
  <c r="BV22" i="2"/>
  <c r="BW22" i="2" s="1"/>
  <c r="BV52" i="2"/>
  <c r="BW52" i="2" s="1"/>
  <c r="BV10" i="2"/>
  <c r="BW10" i="2" s="1"/>
  <c r="BV40" i="2"/>
  <c r="BW40" i="2" s="1"/>
  <c r="BV57" i="2"/>
  <c r="BW57" i="2" s="1"/>
  <c r="BV27" i="2"/>
  <c r="BW27" i="2" s="1"/>
  <c r="BV14" i="2"/>
  <c r="BW14" i="2" s="1"/>
  <c r="BV44" i="2"/>
  <c r="BW44" i="2" s="1"/>
  <c r="BV51" i="2"/>
  <c r="BW51" i="2" s="1"/>
  <c r="BV21" i="2"/>
  <c r="BW21" i="2" s="1"/>
  <c r="BV13" i="2"/>
  <c r="BW13" i="2" s="1"/>
  <c r="BV43" i="2"/>
  <c r="BW43" i="2" s="1"/>
  <c r="DJ29" i="2"/>
  <c r="B29" i="5" s="1"/>
  <c r="DJ28" i="2"/>
  <c r="DJ26" i="2"/>
  <c r="DJ15" i="2"/>
  <c r="DJ11" i="2"/>
  <c r="DJ20" i="2"/>
  <c r="DJ19" i="2"/>
  <c r="B19" i="5" s="1"/>
  <c r="CG36" i="8"/>
  <c r="CH36" i="8"/>
  <c r="CG6" i="8"/>
  <c r="EJ6" i="8" s="1"/>
  <c r="GK6" i="8" s="1"/>
  <c r="CH6" i="8"/>
  <c r="EK6" i="8" s="1"/>
  <c r="GL6" i="8" s="1"/>
  <c r="HH6" i="8"/>
  <c r="DR6" i="8"/>
  <c r="DO6" i="8"/>
  <c r="DS6" i="8"/>
  <c r="DU6" i="8" s="1"/>
  <c r="DP6" i="8"/>
  <c r="DT6" i="8" s="1"/>
  <c r="AH23" i="2"/>
  <c r="AH8" i="2"/>
  <c r="BE8" i="2" s="1"/>
  <c r="DI12" i="2"/>
  <c r="DI16" i="2"/>
  <c r="A16" i="5" s="1"/>
  <c r="DI8" i="2"/>
  <c r="A8" i="5" s="1"/>
  <c r="BG20" i="2"/>
  <c r="BO20" i="2" s="1"/>
  <c r="BE20" i="2"/>
  <c r="DI10" i="2"/>
  <c r="DI14" i="2"/>
  <c r="A14" i="5" s="1"/>
  <c r="DI21" i="2"/>
  <c r="DI24" i="2"/>
  <c r="A24" i="5" s="1"/>
  <c r="DI30" i="2"/>
  <c r="A30" i="5" s="1"/>
  <c r="DI18" i="2"/>
  <c r="A18" i="5" s="1"/>
  <c r="DI22" i="2"/>
  <c r="DI27" i="2"/>
  <c r="A27" i="5" s="1"/>
  <c r="DI13" i="2"/>
  <c r="A13" i="5" s="1"/>
  <c r="DI31" i="2"/>
  <c r="A31" i="5" s="1"/>
  <c r="DI23" i="2"/>
  <c r="DI9" i="2"/>
  <c r="A9" i="5" s="1"/>
  <c r="DI7" i="2"/>
  <c r="DI25" i="2"/>
  <c r="A25" i="5" s="1"/>
  <c r="BZ6" i="8"/>
  <c r="FD6" i="8"/>
  <c r="FX6" i="8"/>
  <c r="FW6" i="8"/>
  <c r="U10" i="8"/>
  <c r="CB6" i="8"/>
  <c r="EC17" i="2"/>
  <c r="AH12" i="2"/>
  <c r="AH10" i="2"/>
  <c r="AH27" i="2"/>
  <c r="AH19" i="2"/>
  <c r="BN20" i="2"/>
  <c r="BK20" i="2"/>
  <c r="BI20" i="2"/>
  <c r="AH18" i="2"/>
  <c r="AH16" i="2"/>
  <c r="AH31" i="2"/>
  <c r="DJ23" i="2" l="1"/>
  <c r="B23" i="5" s="1"/>
  <c r="A23" i="5"/>
  <c r="DJ22" i="2"/>
  <c r="B22" i="5" s="1"/>
  <c r="A22" i="5"/>
  <c r="ED20" i="2"/>
  <c r="B20" i="5"/>
  <c r="ED11" i="2"/>
  <c r="B11" i="5"/>
  <c r="DJ12" i="2"/>
  <c r="B12" i="5" s="1"/>
  <c r="A12" i="5"/>
  <c r="ED26" i="2"/>
  <c r="B26" i="5"/>
  <c r="DJ21" i="2"/>
  <c r="B21" i="5" s="1"/>
  <c r="A21" i="5"/>
  <c r="EC28" i="2"/>
  <c r="B28" i="5"/>
  <c r="U17" i="5"/>
  <c r="DJ7" i="2"/>
  <c r="B7" i="5" s="1"/>
  <c r="A7" i="5"/>
  <c r="DJ10" i="2"/>
  <c r="B10" i="5" s="1"/>
  <c r="A10" i="5"/>
  <c r="ED15" i="2"/>
  <c r="B15" i="5"/>
  <c r="DL8" i="2"/>
  <c r="FR6" i="2"/>
  <c r="BY20" i="2"/>
  <c r="DR20" i="2" s="1"/>
  <c r="BY50" i="2"/>
  <c r="BX20" i="2"/>
  <c r="DQ20" i="2" s="1"/>
  <c r="BX50" i="2"/>
  <c r="DJ25" i="2"/>
  <c r="B25" i="5" s="1"/>
  <c r="DJ31" i="2"/>
  <c r="B31" i="5" s="1"/>
  <c r="DJ18" i="2"/>
  <c r="B18" i="5" s="1"/>
  <c r="DJ14" i="2"/>
  <c r="B14" i="5" s="1"/>
  <c r="DJ8" i="2"/>
  <c r="B8" i="5" s="1"/>
  <c r="DJ13" i="2"/>
  <c r="B13" i="5" s="1"/>
  <c r="DJ30" i="2"/>
  <c r="B30" i="5" s="1"/>
  <c r="DJ16" i="2"/>
  <c r="B16" i="5" s="1"/>
  <c r="DJ9" i="2"/>
  <c r="B9" i="5" s="1"/>
  <c r="DJ27" i="2"/>
  <c r="B27" i="5" s="1"/>
  <c r="DJ24" i="2"/>
  <c r="B24" i="5" s="1"/>
  <c r="ES6" i="8"/>
  <c r="HJ6" i="8" s="1"/>
  <c r="HE6" i="8"/>
  <c r="ET6" i="8"/>
  <c r="HG6" i="8" s="1"/>
  <c r="DZ6" i="8"/>
  <c r="EY6" i="8" s="1"/>
  <c r="GT6" i="8" s="1"/>
  <c r="CI6" i="8"/>
  <c r="GD6" i="8" s="1"/>
  <c r="CI36" i="8"/>
  <c r="CJ6" i="8"/>
  <c r="GC6" i="8" s="1"/>
  <c r="CJ36" i="8"/>
  <c r="DX6" i="8"/>
  <c r="CK6" i="8"/>
  <c r="GB6" i="8" s="1"/>
  <c r="CL6" i="8"/>
  <c r="GA6" i="8" s="1"/>
  <c r="CK36" i="8"/>
  <c r="CL36" i="8"/>
  <c r="BG19" i="2"/>
  <c r="BE19" i="2"/>
  <c r="BG8" i="2"/>
  <c r="BO8" i="2" s="1"/>
  <c r="CZ20" i="2"/>
  <c r="DB20" i="2" s="1"/>
  <c r="CV20" i="2"/>
  <c r="CW20" i="2"/>
  <c r="CY20" i="2"/>
  <c r="BG10" i="2"/>
  <c r="BO10" i="2" s="1"/>
  <c r="BE10" i="2"/>
  <c r="BG16" i="2"/>
  <c r="BO16" i="2" s="1"/>
  <c r="BE16" i="2"/>
  <c r="BG12" i="2"/>
  <c r="BO12" i="2" s="1"/>
  <c r="BE12" i="2"/>
  <c r="BG23" i="2"/>
  <c r="BO23" i="2" s="1"/>
  <c r="BE23" i="2"/>
  <c r="BG31" i="2"/>
  <c r="BO31" i="2" s="1"/>
  <c r="BE31" i="2"/>
  <c r="BG18" i="2"/>
  <c r="BO18" i="2" s="1"/>
  <c r="BE18" i="2"/>
  <c r="BG27" i="2"/>
  <c r="BO27" i="2" s="1"/>
  <c r="BE27" i="2"/>
  <c r="EC11" i="2"/>
  <c r="EN6" i="8"/>
  <c r="GO6" i="8" s="1"/>
  <c r="EL6" i="8"/>
  <c r="GM6" i="8" s="1"/>
  <c r="EM6" i="8"/>
  <c r="GN6" i="8" s="1"/>
  <c r="ED28" i="2"/>
  <c r="EC20" i="2"/>
  <c r="EE20" i="2"/>
  <c r="W20" i="5" s="1"/>
  <c r="EE15" i="2"/>
  <c r="W15" i="5" s="1"/>
  <c r="EZ29" i="2"/>
  <c r="FB29" i="2"/>
  <c r="FC29" i="2" s="1"/>
  <c r="FA29" i="2"/>
  <c r="ED6" i="2"/>
  <c r="V6" i="5" s="1"/>
  <c r="FB6" i="2"/>
  <c r="FC6" i="2" s="1"/>
  <c r="EZ6" i="2"/>
  <c r="EC6" i="2"/>
  <c r="U6" i="5" s="1"/>
  <c r="EE6" i="2"/>
  <c r="W6" i="5" s="1"/>
  <c r="FA6" i="2"/>
  <c r="EZ19" i="2"/>
  <c r="FB19" i="2"/>
  <c r="FC19" i="2" s="1"/>
  <c r="FA19" i="2"/>
  <c r="EE19" i="2"/>
  <c r="W19" i="5" s="1"/>
  <c r="EE29" i="2"/>
  <c r="W29" i="5" s="1"/>
  <c r="FA26" i="2"/>
  <c r="EZ26" i="2"/>
  <c r="FB26" i="2"/>
  <c r="FC26" i="2" s="1"/>
  <c r="EZ17" i="2"/>
  <c r="FB17" i="2"/>
  <c r="FC17" i="2" s="1"/>
  <c r="FA17" i="2"/>
  <c r="ED29" i="2"/>
  <c r="EK20" i="2"/>
  <c r="ES20" i="2" s="1"/>
  <c r="FB11" i="2"/>
  <c r="FC11" i="2" s="1"/>
  <c r="EZ11" i="2"/>
  <c r="FA11" i="2"/>
  <c r="EZ28" i="2"/>
  <c r="FB28" i="2"/>
  <c r="FC28" i="2" s="1"/>
  <c r="FA28" i="2"/>
  <c r="EC26" i="2"/>
  <c r="EE11" i="2"/>
  <c r="W11" i="5" s="1"/>
  <c r="ED19" i="2"/>
  <c r="EE17" i="2"/>
  <c r="W17" i="5" s="1"/>
  <c r="EC29" i="2"/>
  <c r="FA15" i="2"/>
  <c r="FB15" i="2"/>
  <c r="FC15" i="2" s="1"/>
  <c r="EZ15" i="2"/>
  <c r="FA20" i="2"/>
  <c r="EZ20" i="2"/>
  <c r="FB20" i="2"/>
  <c r="FC20" i="2" s="1"/>
  <c r="EE26" i="2"/>
  <c r="W26" i="5" s="1"/>
  <c r="EC19" i="2"/>
  <c r="EC15" i="2"/>
  <c r="ED17" i="2"/>
  <c r="EE28" i="2"/>
  <c r="W28" i="5" s="1"/>
  <c r="FH6" i="8"/>
  <c r="FJ6" i="8"/>
  <c r="FK6" i="8" s="1"/>
  <c r="FI6" i="8"/>
  <c r="FM6" i="8"/>
  <c r="FN6" i="8" s="1"/>
  <c r="FL6" i="8"/>
  <c r="FQ6" i="8"/>
  <c r="FR6" i="8" s="1"/>
  <c r="FP6" i="8"/>
  <c r="FO6" i="8"/>
  <c r="FV6" i="8"/>
  <c r="U11" i="8"/>
  <c r="BQ20" i="2"/>
  <c r="EM20" i="2"/>
  <c r="FE20" i="2" s="1"/>
  <c r="FF20" i="2" s="1"/>
  <c r="BS20" i="2"/>
  <c r="BK23" i="2"/>
  <c r="BI23" i="2"/>
  <c r="BN23" i="2"/>
  <c r="BK19" i="2"/>
  <c r="BN19" i="2"/>
  <c r="BO19" i="2"/>
  <c r="BI19" i="2"/>
  <c r="BN6" i="2"/>
  <c r="BI10" i="2"/>
  <c r="BN10" i="2"/>
  <c r="BK10" i="2"/>
  <c r="BI18" i="2"/>
  <c r="BN18" i="2"/>
  <c r="BK18" i="2"/>
  <c r="BN8" i="2"/>
  <c r="BK8" i="2"/>
  <c r="BI8" i="2"/>
  <c r="BK27" i="2"/>
  <c r="BI27" i="2"/>
  <c r="BN27" i="2"/>
  <c r="AH29" i="2"/>
  <c r="BK31" i="2"/>
  <c r="BN31" i="2"/>
  <c r="BI31" i="2"/>
  <c r="BN16" i="2"/>
  <c r="BI16" i="2"/>
  <c r="BK16" i="2"/>
  <c r="AH21" i="2"/>
  <c r="AH13" i="2"/>
  <c r="AH9" i="2"/>
  <c r="AH24" i="2"/>
  <c r="AH7" i="2"/>
  <c r="AH14" i="2"/>
  <c r="AH17" i="2"/>
  <c r="AH15" i="2"/>
  <c r="AH30" i="2"/>
  <c r="BN12" i="2"/>
  <c r="BK12" i="2"/>
  <c r="BI12" i="2"/>
  <c r="AH22" i="2"/>
  <c r="AH11" i="2"/>
  <c r="AH25" i="2"/>
  <c r="AH26" i="2"/>
  <c r="AH28" i="2"/>
  <c r="U29" i="5" l="1"/>
  <c r="GG29" i="2"/>
  <c r="U26" i="5"/>
  <c r="GG26" i="2"/>
  <c r="V29" i="5"/>
  <c r="GH29" i="2"/>
  <c r="V28" i="5"/>
  <c r="GH28" i="2"/>
  <c r="J20" i="5"/>
  <c r="V15" i="5"/>
  <c r="GH15" i="2"/>
  <c r="U28" i="5"/>
  <c r="V11" i="5"/>
  <c r="V17" i="5"/>
  <c r="GH17" i="2"/>
  <c r="V19" i="5"/>
  <c r="U19" i="5"/>
  <c r="U11" i="5"/>
  <c r="V26" i="5"/>
  <c r="U15" i="5"/>
  <c r="GG15" i="2"/>
  <c r="GG20" i="2"/>
  <c r="U20" i="5"/>
  <c r="I20" i="5"/>
  <c r="FU20" i="2"/>
  <c r="V20" i="5"/>
  <c r="GH20" i="2"/>
  <c r="DL9" i="2"/>
  <c r="ET20" i="2"/>
  <c r="EU20" i="2" s="1"/>
  <c r="EZ6" i="8"/>
  <c r="HC6" i="8" s="1"/>
  <c r="BY49" i="2"/>
  <c r="BX19" i="2"/>
  <c r="DQ19" i="2" s="1"/>
  <c r="BY19" i="2"/>
  <c r="DR19" i="2" s="1"/>
  <c r="BX49" i="2"/>
  <c r="BY57" i="2"/>
  <c r="BX27" i="2"/>
  <c r="DQ27" i="2" s="1"/>
  <c r="BY27" i="2"/>
  <c r="DR27" i="2" s="1"/>
  <c r="BX57" i="2"/>
  <c r="BY31" i="2"/>
  <c r="DR31" i="2" s="1"/>
  <c r="BX31" i="2"/>
  <c r="DQ31" i="2" s="1"/>
  <c r="BX61" i="2"/>
  <c r="BY61" i="2"/>
  <c r="BX42" i="2"/>
  <c r="BY12" i="2"/>
  <c r="DR12" i="2" s="1"/>
  <c r="BY42" i="2"/>
  <c r="BX12" i="2"/>
  <c r="DQ12" i="2" s="1"/>
  <c r="BX40" i="2"/>
  <c r="BY10" i="2"/>
  <c r="DR10" i="2" s="1"/>
  <c r="BY40" i="2"/>
  <c r="BX10" i="2"/>
  <c r="DQ10" i="2" s="1"/>
  <c r="A9" i="14"/>
  <c r="X8" i="21" s="1"/>
  <c r="A13" i="14"/>
  <c r="X12" i="21" s="1"/>
  <c r="A17" i="14"/>
  <c r="X16" i="21" s="1"/>
  <c r="A21" i="14"/>
  <c r="X20" i="21" s="1"/>
  <c r="A25" i="14"/>
  <c r="X24" i="21" s="1"/>
  <c r="A29" i="14"/>
  <c r="X28" i="21" s="1"/>
  <c r="A15" i="14"/>
  <c r="X14" i="21" s="1"/>
  <c r="A23" i="14"/>
  <c r="X22" i="21" s="1"/>
  <c r="A31" i="14"/>
  <c r="X30" i="21" s="1"/>
  <c r="A12" i="14"/>
  <c r="X11" i="21" s="1"/>
  <c r="A24" i="14"/>
  <c r="X23" i="21" s="1"/>
  <c r="A7" i="14"/>
  <c r="X6" i="21" s="1"/>
  <c r="A10" i="14"/>
  <c r="X9" i="21" s="1"/>
  <c r="A14" i="14"/>
  <c r="X13" i="21" s="1"/>
  <c r="A18" i="14"/>
  <c r="X17" i="21" s="1"/>
  <c r="A22" i="14"/>
  <c r="X21" i="21" s="1"/>
  <c r="A26" i="14"/>
  <c r="X25" i="21" s="1"/>
  <c r="A30" i="14"/>
  <c r="X29" i="21" s="1"/>
  <c r="A11" i="14"/>
  <c r="X10" i="21" s="1"/>
  <c r="A19" i="14"/>
  <c r="X18" i="21" s="1"/>
  <c r="A27" i="14"/>
  <c r="X26" i="21" s="1"/>
  <c r="A8" i="14"/>
  <c r="X7" i="21" s="1"/>
  <c r="A16" i="14"/>
  <c r="X15" i="21" s="1"/>
  <c r="A20" i="14"/>
  <c r="X19" i="21" s="1"/>
  <c r="A28" i="14"/>
  <c r="X27" i="21" s="1"/>
  <c r="CC50" i="2"/>
  <c r="CB20" i="2"/>
  <c r="FI20" i="2" s="1"/>
  <c r="CB50" i="2"/>
  <c r="CC20" i="2"/>
  <c r="FH20" i="2" s="1"/>
  <c r="BX48" i="2"/>
  <c r="BY48" i="2"/>
  <c r="BX18" i="2"/>
  <c r="DQ18" i="2" s="1"/>
  <c r="BY18" i="2"/>
  <c r="DR18" i="2" s="1"/>
  <c r="BX23" i="2"/>
  <c r="DQ23" i="2" s="1"/>
  <c r="BX53" i="2"/>
  <c r="BY23" i="2"/>
  <c r="DR23" i="2" s="1"/>
  <c r="BY53" i="2"/>
  <c r="BY46" i="2"/>
  <c r="BY16" i="2"/>
  <c r="DR16" i="2" s="1"/>
  <c r="BX46" i="2"/>
  <c r="BX16" i="2"/>
  <c r="DQ16" i="2" s="1"/>
  <c r="BY38" i="2"/>
  <c r="BX8" i="2"/>
  <c r="DQ8" i="2" s="1"/>
  <c r="BX38" i="2"/>
  <c r="BY8" i="2"/>
  <c r="DR8" i="2" s="1"/>
  <c r="DG20" i="2"/>
  <c r="EF20" i="2" s="1"/>
  <c r="BZ20" i="2"/>
  <c r="FK20" i="2" s="1"/>
  <c r="CA20" i="2"/>
  <c r="FJ20" i="2" s="1"/>
  <c r="CA50" i="2"/>
  <c r="BZ50" i="2"/>
  <c r="EP6" i="8"/>
  <c r="GX6" i="8" s="1"/>
  <c r="EQ6" i="8"/>
  <c r="GZ6" i="8" s="1"/>
  <c r="BG28" i="2"/>
  <c r="BO28" i="2" s="1"/>
  <c r="BE28" i="2"/>
  <c r="BG13" i="2"/>
  <c r="BO13" i="2" s="1"/>
  <c r="BE13" i="2"/>
  <c r="BG26" i="2"/>
  <c r="BO26" i="2" s="1"/>
  <c r="BE26" i="2"/>
  <c r="BG30" i="2"/>
  <c r="BO30" i="2" s="1"/>
  <c r="BE30" i="2"/>
  <c r="BG7" i="2"/>
  <c r="BO7" i="2" s="1"/>
  <c r="BE7" i="2"/>
  <c r="BG21" i="2"/>
  <c r="BO21" i="2" s="1"/>
  <c r="BE21" i="2"/>
  <c r="CV31" i="2"/>
  <c r="CW31" i="2"/>
  <c r="CZ31" i="2"/>
  <c r="DB31" i="2" s="1"/>
  <c r="CY31" i="2"/>
  <c r="CZ19" i="2"/>
  <c r="DB19" i="2" s="1"/>
  <c r="CY19" i="2"/>
  <c r="CW19" i="2"/>
  <c r="CV19" i="2"/>
  <c r="CZ23" i="2"/>
  <c r="DB23" i="2" s="1"/>
  <c r="CY23" i="2"/>
  <c r="CW23" i="2"/>
  <c r="CV23" i="2"/>
  <c r="BG14" i="2"/>
  <c r="BO14" i="2" s="1"/>
  <c r="BE14" i="2"/>
  <c r="CV8" i="2"/>
  <c r="CY8" i="2"/>
  <c r="CW8" i="2"/>
  <c r="CZ8" i="2"/>
  <c r="DB8" i="2" s="1"/>
  <c r="CZ18" i="2"/>
  <c r="DB18" i="2" s="1"/>
  <c r="CV18" i="2"/>
  <c r="CW18" i="2"/>
  <c r="CY18" i="2"/>
  <c r="BG24" i="2"/>
  <c r="BO24" i="2" s="1"/>
  <c r="BE24" i="2"/>
  <c r="CV16" i="2"/>
  <c r="CZ16" i="2"/>
  <c r="DB16" i="2" s="1"/>
  <c r="CW16" i="2"/>
  <c r="CY16" i="2"/>
  <c r="BG29" i="2"/>
  <c r="BO29" i="2" s="1"/>
  <c r="BE29" i="2"/>
  <c r="CZ27" i="2"/>
  <c r="DB27" i="2" s="1"/>
  <c r="CY27" i="2"/>
  <c r="CV27" i="2"/>
  <c r="CW27" i="2"/>
  <c r="BG22" i="2"/>
  <c r="BO22" i="2" s="1"/>
  <c r="BE22" i="2"/>
  <c r="CV10" i="2"/>
  <c r="CW10" i="2"/>
  <c r="CZ10" i="2"/>
  <c r="DB10" i="2" s="1"/>
  <c r="CY10" i="2"/>
  <c r="BG25" i="2"/>
  <c r="BO25" i="2" s="1"/>
  <c r="BE25" i="2"/>
  <c r="BG15" i="2"/>
  <c r="BO15" i="2" s="1"/>
  <c r="BE15" i="2"/>
  <c r="BG11" i="2"/>
  <c r="BO11" i="2" s="1"/>
  <c r="BE11" i="2"/>
  <c r="CV12" i="2"/>
  <c r="CW12" i="2"/>
  <c r="CY12" i="2"/>
  <c r="CZ12" i="2"/>
  <c r="DB12" i="2" s="1"/>
  <c r="BG17" i="2"/>
  <c r="BO17" i="2" s="1"/>
  <c r="BE17" i="2"/>
  <c r="BG9" i="2"/>
  <c r="BO9" i="2" s="1"/>
  <c r="BE9" i="2"/>
  <c r="DB6" i="2"/>
  <c r="CV6" i="2"/>
  <c r="EO6" i="2" s="1"/>
  <c r="EK18" i="2"/>
  <c r="ET18" i="2" s="1"/>
  <c r="EU18" i="2" s="1"/>
  <c r="EK10" i="2"/>
  <c r="ET10" i="2" s="1"/>
  <c r="EU10" i="2" s="1"/>
  <c r="EK31" i="2"/>
  <c r="ES31" i="2" s="1"/>
  <c r="EK19" i="2"/>
  <c r="ES19" i="2" s="1"/>
  <c r="EK23" i="2"/>
  <c r="ET23" i="2" s="1"/>
  <c r="EU23" i="2" s="1"/>
  <c r="EZ22" i="2"/>
  <c r="FA22" i="2"/>
  <c r="FB22" i="2"/>
  <c r="FC22" i="2" s="1"/>
  <c r="EC22" i="2"/>
  <c r="ED22" i="2"/>
  <c r="EE22" i="2"/>
  <c r="W22" i="5" s="1"/>
  <c r="FA16" i="2"/>
  <c r="FB16" i="2"/>
  <c r="FC16" i="2" s="1"/>
  <c r="EZ16" i="2"/>
  <c r="EC16" i="2"/>
  <c r="ED16" i="2"/>
  <c r="EE16" i="2"/>
  <c r="W16" i="5" s="1"/>
  <c r="FA8" i="2"/>
  <c r="EZ8" i="2"/>
  <c r="FB8" i="2"/>
  <c r="FC8" i="2" s="1"/>
  <c r="EC8" i="2"/>
  <c r="ED8" i="2"/>
  <c r="EE8" i="2"/>
  <c r="W8" i="5" s="1"/>
  <c r="FB30" i="2"/>
  <c r="FC30" i="2" s="1"/>
  <c r="FA30" i="2"/>
  <c r="EZ30" i="2"/>
  <c r="ED30" i="2"/>
  <c r="EE30" i="2"/>
  <c r="W30" i="5" s="1"/>
  <c r="EC30" i="2"/>
  <c r="EK16" i="2"/>
  <c r="ES16" i="2" s="1"/>
  <c r="EK27" i="2"/>
  <c r="ES27" i="2" s="1"/>
  <c r="EQ20" i="2"/>
  <c r="ER20" i="2" s="1"/>
  <c r="EP20" i="2"/>
  <c r="EO20" i="2"/>
  <c r="EZ27" i="2"/>
  <c r="FA27" i="2"/>
  <c r="FB27" i="2"/>
  <c r="FC27" i="2" s="1"/>
  <c r="EE27" i="2"/>
  <c r="W27" i="5" s="1"/>
  <c r="EC27" i="2"/>
  <c r="ED27" i="2"/>
  <c r="FB21" i="2"/>
  <c r="FC21" i="2" s="1"/>
  <c r="ED21" i="2"/>
  <c r="EE21" i="2"/>
  <c r="W21" i="5" s="1"/>
  <c r="FA21" i="2"/>
  <c r="EZ21" i="2"/>
  <c r="EC21" i="2"/>
  <c r="EE9" i="2"/>
  <c r="W9" i="5" s="1"/>
  <c r="FA9" i="2"/>
  <c r="FB9" i="2"/>
  <c r="FC9" i="2" s="1"/>
  <c r="EC9" i="2"/>
  <c r="EZ9" i="2"/>
  <c r="ED9" i="2"/>
  <c r="FB13" i="2"/>
  <c r="FC13" i="2" s="1"/>
  <c r="FA13" i="2"/>
  <c r="EZ13" i="2"/>
  <c r="ED13" i="2"/>
  <c r="EE13" i="2"/>
  <c r="W13" i="5" s="1"/>
  <c r="EC13" i="2"/>
  <c r="EK8" i="2"/>
  <c r="ES8" i="2" s="1"/>
  <c r="FB23" i="2"/>
  <c r="FC23" i="2" s="1"/>
  <c r="EZ23" i="2"/>
  <c r="FA23" i="2"/>
  <c r="EE23" i="2"/>
  <c r="W23" i="5" s="1"/>
  <c r="EC23" i="2"/>
  <c r="ED23" i="2"/>
  <c r="EZ24" i="2"/>
  <c r="FB24" i="2"/>
  <c r="FC24" i="2" s="1"/>
  <c r="FA24" i="2"/>
  <c r="EE24" i="2"/>
  <c r="W24" i="5" s="1"/>
  <c r="EC24" i="2"/>
  <c r="ED24" i="2"/>
  <c r="FB18" i="2"/>
  <c r="FC18" i="2" s="1"/>
  <c r="FA18" i="2"/>
  <c r="EZ18" i="2"/>
  <c r="EC18" i="2"/>
  <c r="ED18" i="2"/>
  <c r="GH19" i="2" s="1"/>
  <c r="EE18" i="2"/>
  <c r="W18" i="5" s="1"/>
  <c r="EZ25" i="2"/>
  <c r="FA25" i="2"/>
  <c r="FB25" i="2"/>
  <c r="FC25" i="2" s="1"/>
  <c r="EE25" i="2"/>
  <c r="W25" i="5" s="1"/>
  <c r="EC25" i="2"/>
  <c r="ED25" i="2"/>
  <c r="FA12" i="2"/>
  <c r="FB12" i="2"/>
  <c r="FC12" i="2" s="1"/>
  <c r="EZ12" i="2"/>
  <c r="EC12" i="2"/>
  <c r="ED12" i="2"/>
  <c r="EE12" i="2"/>
  <c r="W12" i="5" s="1"/>
  <c r="EK12" i="2"/>
  <c r="ES12" i="2" s="1"/>
  <c r="FB7" i="2"/>
  <c r="FC7" i="2" s="1"/>
  <c r="FA7" i="2"/>
  <c r="EZ7" i="2"/>
  <c r="EE7" i="2"/>
  <c r="W7" i="5" s="1"/>
  <c r="EC7" i="2"/>
  <c r="ED7" i="2"/>
  <c r="FB31" i="2"/>
  <c r="FC31" i="2" s="1"/>
  <c r="EZ31" i="2"/>
  <c r="ED31" i="2"/>
  <c r="EE31" i="2"/>
  <c r="W31" i="5" s="1"/>
  <c r="FA31" i="2"/>
  <c r="EC31" i="2"/>
  <c r="EZ14" i="2"/>
  <c r="FA14" i="2"/>
  <c r="ED14" i="2"/>
  <c r="EE14" i="2"/>
  <c r="W14" i="5" s="1"/>
  <c r="FB14" i="2"/>
  <c r="FC14" i="2" s="1"/>
  <c r="EC14" i="2"/>
  <c r="FA10" i="2"/>
  <c r="FB10" i="2"/>
  <c r="FC10" i="2" s="1"/>
  <c r="EZ10" i="2"/>
  <c r="EC10" i="2"/>
  <c r="GG11" i="2" s="1"/>
  <c r="ED10" i="2"/>
  <c r="GH11" i="2" s="1"/>
  <c r="EE10" i="2"/>
  <c r="W10" i="5" s="1"/>
  <c r="U12" i="8"/>
  <c r="EW20" i="2"/>
  <c r="EV20" i="2"/>
  <c r="EX20" i="2"/>
  <c r="EY20" i="2" s="1"/>
  <c r="FD20" i="2"/>
  <c r="BQ16" i="2"/>
  <c r="EM16" i="2"/>
  <c r="FD16" i="2" s="1"/>
  <c r="ET12" i="2"/>
  <c r="EU12" i="2" s="1"/>
  <c r="BQ27" i="2"/>
  <c r="EM27" i="2"/>
  <c r="FE27" i="2" s="1"/>
  <c r="FF27" i="2" s="1"/>
  <c r="BQ6" i="2"/>
  <c r="BQ23" i="2"/>
  <c r="EM23" i="2"/>
  <c r="FD23" i="2" s="1"/>
  <c r="DA20" i="2"/>
  <c r="DT20" i="2" s="1"/>
  <c r="BQ12" i="2"/>
  <c r="EM12" i="2"/>
  <c r="FD12" i="2" s="1"/>
  <c r="BQ31" i="2"/>
  <c r="EM31" i="2"/>
  <c r="FD31" i="2" s="1"/>
  <c r="BQ18" i="2"/>
  <c r="EM18" i="2"/>
  <c r="FE18" i="2" s="1"/>
  <c r="FF18" i="2" s="1"/>
  <c r="BQ10" i="2"/>
  <c r="EM10" i="2"/>
  <c r="FD10" i="2" s="1"/>
  <c r="EA20" i="2"/>
  <c r="BQ8" i="2"/>
  <c r="EM8" i="2"/>
  <c r="FD8" i="2" s="1"/>
  <c r="EK6" i="2"/>
  <c r="BQ19" i="2"/>
  <c r="EM19" i="2"/>
  <c r="DE20" i="2"/>
  <c r="BS31" i="2"/>
  <c r="BS8" i="2"/>
  <c r="BS18" i="2"/>
  <c r="BS10" i="2"/>
  <c r="BS27" i="2"/>
  <c r="BS19" i="2"/>
  <c r="BS23" i="2"/>
  <c r="BS12" i="2"/>
  <c r="BS16" i="2"/>
  <c r="BS6" i="2"/>
  <c r="BO6" i="2"/>
  <c r="BI22" i="2"/>
  <c r="BK22" i="2"/>
  <c r="BN22" i="2"/>
  <c r="BK7" i="2"/>
  <c r="BI7" i="2"/>
  <c r="BN7" i="2"/>
  <c r="BK11" i="2"/>
  <c r="BN11" i="2"/>
  <c r="BI11" i="2"/>
  <c r="BI30" i="2"/>
  <c r="BN30" i="2"/>
  <c r="BK30" i="2"/>
  <c r="BI14" i="2"/>
  <c r="BN14" i="2"/>
  <c r="BK14" i="2"/>
  <c r="BN24" i="2"/>
  <c r="BK24" i="2"/>
  <c r="BI24" i="2"/>
  <c r="BI26" i="2"/>
  <c r="BN26" i="2"/>
  <c r="BK26" i="2"/>
  <c r="BK15" i="2"/>
  <c r="BI15" i="2"/>
  <c r="BN15" i="2"/>
  <c r="BK28" i="2"/>
  <c r="BI28" i="2"/>
  <c r="BN28" i="2"/>
  <c r="BN25" i="2"/>
  <c r="BK25" i="2"/>
  <c r="BI25" i="2"/>
  <c r="BN17" i="2"/>
  <c r="BI17" i="2"/>
  <c r="BK17" i="2"/>
  <c r="BN13" i="2"/>
  <c r="BI13" i="2"/>
  <c r="BK13" i="2"/>
  <c r="BN9" i="2"/>
  <c r="BK9" i="2"/>
  <c r="BI9" i="2"/>
  <c r="BN21" i="2"/>
  <c r="BI21" i="2"/>
  <c r="BK21" i="2"/>
  <c r="BN29" i="2"/>
  <c r="BK29" i="2"/>
  <c r="BI29" i="2"/>
  <c r="GH31" i="2" l="1"/>
  <c r="V31" i="5"/>
  <c r="V25" i="5"/>
  <c r="GH25" i="2"/>
  <c r="U18" i="5"/>
  <c r="GG18" i="2"/>
  <c r="U27" i="5"/>
  <c r="GG27" i="2"/>
  <c r="I8" i="5"/>
  <c r="J27" i="5"/>
  <c r="J19" i="5"/>
  <c r="FV19" i="2"/>
  <c r="GG13" i="2"/>
  <c r="U13" i="5"/>
  <c r="U21" i="5"/>
  <c r="GG21" i="2"/>
  <c r="V21" i="5"/>
  <c r="GH21" i="2"/>
  <c r="V22" i="5"/>
  <c r="GH22" i="2"/>
  <c r="X20" i="5"/>
  <c r="I23" i="5"/>
  <c r="J12" i="5"/>
  <c r="I31" i="5"/>
  <c r="FU31" i="2"/>
  <c r="I19" i="5"/>
  <c r="FU19" i="2"/>
  <c r="S20" i="5"/>
  <c r="V10" i="5"/>
  <c r="GH10" i="2"/>
  <c r="V14" i="5"/>
  <c r="GH14" i="2"/>
  <c r="V23" i="5"/>
  <c r="GH23" i="2"/>
  <c r="U22" i="5"/>
  <c r="GG22" i="2"/>
  <c r="J8" i="5"/>
  <c r="J18" i="5"/>
  <c r="J31" i="5"/>
  <c r="FV31" i="2"/>
  <c r="GH26" i="2"/>
  <c r="GG19" i="2"/>
  <c r="GG28" i="2"/>
  <c r="FV20" i="2"/>
  <c r="U7" i="5"/>
  <c r="GG7" i="2"/>
  <c r="GG6" i="2"/>
  <c r="U12" i="5"/>
  <c r="GG12" i="2"/>
  <c r="V24" i="5"/>
  <c r="GH24" i="2"/>
  <c r="V30" i="5"/>
  <c r="GH30" i="2"/>
  <c r="U16" i="5"/>
  <c r="GG16" i="2"/>
  <c r="GG17" i="2"/>
  <c r="J16" i="5"/>
  <c r="U31" i="5"/>
  <c r="GG31" i="2"/>
  <c r="GG25" i="2"/>
  <c r="U25" i="5"/>
  <c r="GG24" i="2"/>
  <c r="U24" i="5"/>
  <c r="U9" i="5"/>
  <c r="GG9" i="2"/>
  <c r="V8" i="5"/>
  <c r="GH8" i="2"/>
  <c r="J10" i="5"/>
  <c r="I27" i="5"/>
  <c r="U30" i="5"/>
  <c r="GG30" i="2"/>
  <c r="U8" i="5"/>
  <c r="GG8" i="2"/>
  <c r="I16" i="5"/>
  <c r="L20" i="5"/>
  <c r="U10" i="5"/>
  <c r="GG10" i="2"/>
  <c r="U14" i="5"/>
  <c r="GG14" i="2"/>
  <c r="V7" i="5"/>
  <c r="GH6" i="2"/>
  <c r="GH7" i="2"/>
  <c r="GH12" i="2"/>
  <c r="V12" i="5"/>
  <c r="V18" i="5"/>
  <c r="GH18" i="2"/>
  <c r="U23" i="5"/>
  <c r="GG23" i="2"/>
  <c r="V13" i="5"/>
  <c r="GH13" i="2"/>
  <c r="V9" i="5"/>
  <c r="GH9" i="2"/>
  <c r="GH27" i="2"/>
  <c r="V27" i="5"/>
  <c r="V16" i="5"/>
  <c r="GH16" i="2"/>
  <c r="J23" i="5"/>
  <c r="I18" i="5"/>
  <c r="I10" i="5"/>
  <c r="I12" i="5"/>
  <c r="T29" i="21"/>
  <c r="Q29" i="21"/>
  <c r="T11" i="21"/>
  <c r="Q11" i="21"/>
  <c r="T12" i="21"/>
  <c r="Q12" i="21"/>
  <c r="T27" i="21"/>
  <c r="Q27" i="21"/>
  <c r="T25" i="21"/>
  <c r="Q25" i="21"/>
  <c r="T30" i="21"/>
  <c r="Q30" i="21"/>
  <c r="Q24" i="21"/>
  <c r="T24" i="21"/>
  <c r="T19" i="21"/>
  <c r="Q19" i="21"/>
  <c r="R19" i="21" s="1"/>
  <c r="T18" i="21"/>
  <c r="Q18" i="21"/>
  <c r="T21" i="21"/>
  <c r="Q21" i="21"/>
  <c r="T6" i="21"/>
  <c r="K6" i="21"/>
  <c r="Q6" i="21"/>
  <c r="R6" i="21" s="1"/>
  <c r="T22" i="21"/>
  <c r="Q22" i="21"/>
  <c r="T20" i="21"/>
  <c r="Q20" i="21"/>
  <c r="Q7" i="21"/>
  <c r="T7" i="21"/>
  <c r="T13" i="21"/>
  <c r="Q13" i="21"/>
  <c r="R13" i="21" s="1"/>
  <c r="T28" i="21"/>
  <c r="Q28" i="21"/>
  <c r="T26" i="21"/>
  <c r="Q26" i="21"/>
  <c r="T9" i="21"/>
  <c r="Q9" i="21"/>
  <c r="R9" i="21" s="1"/>
  <c r="T8" i="21"/>
  <c r="Q8" i="21"/>
  <c r="Q15" i="21"/>
  <c r="T15" i="21"/>
  <c r="T10" i="21"/>
  <c r="Q10" i="21"/>
  <c r="T17" i="21"/>
  <c r="Q17" i="21"/>
  <c r="R17" i="21" s="1"/>
  <c r="Q23" i="21"/>
  <c r="R23" i="21" s="1"/>
  <c r="T23" i="21"/>
  <c r="T14" i="21"/>
  <c r="Q14" i="21"/>
  <c r="R14" i="21" s="1"/>
  <c r="Q16" i="21"/>
  <c r="T16" i="21"/>
  <c r="K27" i="21"/>
  <c r="K26" i="21"/>
  <c r="K25" i="21"/>
  <c r="K9" i="21"/>
  <c r="K30" i="21"/>
  <c r="K24" i="21"/>
  <c r="K8" i="21"/>
  <c r="K7" i="21"/>
  <c r="K13" i="21"/>
  <c r="K11" i="21"/>
  <c r="K28" i="21"/>
  <c r="R12" i="21"/>
  <c r="K12" i="21"/>
  <c r="K19" i="21"/>
  <c r="K18" i="21"/>
  <c r="R18" i="21"/>
  <c r="K21" i="21"/>
  <c r="K22" i="21"/>
  <c r="K20" i="21"/>
  <c r="K29" i="21"/>
  <c r="K15" i="21"/>
  <c r="K10" i="21"/>
  <c r="K17" i="21"/>
  <c r="K23" i="21"/>
  <c r="K14" i="21"/>
  <c r="R16" i="21"/>
  <c r="K16" i="21"/>
  <c r="DL10" i="2"/>
  <c r="DU20" i="2"/>
  <c r="ES18" i="2"/>
  <c r="ET31" i="2"/>
  <c r="EU31" i="2" s="1"/>
  <c r="BX37" i="2"/>
  <c r="BY7" i="2"/>
  <c r="DR7" i="2" s="1"/>
  <c r="FV8" i="2" s="1"/>
  <c r="BY37" i="2"/>
  <c r="BX7" i="2"/>
  <c r="DQ7" i="2" s="1"/>
  <c r="BX22" i="2"/>
  <c r="DQ22" i="2" s="1"/>
  <c r="BY52" i="2"/>
  <c r="BY22" i="2"/>
  <c r="DR22" i="2" s="1"/>
  <c r="BX52" i="2"/>
  <c r="BY36" i="2"/>
  <c r="BX36" i="2"/>
  <c r="BY6" i="2"/>
  <c r="BX6" i="2"/>
  <c r="CB48" i="2"/>
  <c r="CB18" i="2"/>
  <c r="FI18" i="2" s="1"/>
  <c r="CC18" i="2"/>
  <c r="FH18" i="2" s="1"/>
  <c r="CC48" i="2"/>
  <c r="BZ12" i="2"/>
  <c r="CA12" i="2"/>
  <c r="FJ12" i="2" s="1"/>
  <c r="BZ42" i="2"/>
  <c r="CA42" i="2"/>
  <c r="BY14" i="2"/>
  <c r="DR14" i="2" s="1"/>
  <c r="BX44" i="2"/>
  <c r="BY44" i="2"/>
  <c r="BX14" i="2"/>
  <c r="DQ14" i="2" s="1"/>
  <c r="BX25" i="2"/>
  <c r="DQ25" i="2" s="1"/>
  <c r="BY25" i="2"/>
  <c r="DR25" i="2" s="1"/>
  <c r="BX55" i="2"/>
  <c r="BY55" i="2"/>
  <c r="DE6" i="2"/>
  <c r="DX6" i="2" s="1"/>
  <c r="P6" i="5" s="1"/>
  <c r="CB36" i="2"/>
  <c r="CC36" i="2"/>
  <c r="CC6" i="2"/>
  <c r="FH6" i="2" s="1"/>
  <c r="CB6" i="2"/>
  <c r="FI6" i="2" s="1"/>
  <c r="CC49" i="2"/>
  <c r="CC19" i="2"/>
  <c r="FH19" i="2" s="1"/>
  <c r="CB49" i="2"/>
  <c r="CB19" i="2"/>
  <c r="FI19" i="2" s="1"/>
  <c r="CC8" i="2"/>
  <c r="FH8" i="2" s="1"/>
  <c r="CC38" i="2"/>
  <c r="CB38" i="2"/>
  <c r="CB8" i="2"/>
  <c r="FI8" i="2" s="1"/>
  <c r="ET6" i="2"/>
  <c r="EU6" i="2" s="1"/>
  <c r="ES6" i="2"/>
  <c r="CA53" i="2"/>
  <c r="BZ53" i="2"/>
  <c r="CA23" i="2"/>
  <c r="FJ23" i="2" s="1"/>
  <c r="BZ23" i="2"/>
  <c r="FK23" i="2" s="1"/>
  <c r="BZ57" i="2"/>
  <c r="CA57" i="2"/>
  <c r="BZ27" i="2"/>
  <c r="FK27" i="2" s="1"/>
  <c r="CA27" i="2"/>
  <c r="FJ27" i="2" s="1"/>
  <c r="BY15" i="2"/>
  <c r="DR15" i="2" s="1"/>
  <c r="BX45" i="2"/>
  <c r="BX15" i="2"/>
  <c r="DQ15" i="2" s="1"/>
  <c r="FU16" i="2" s="1"/>
  <c r="BY45" i="2"/>
  <c r="BX29" i="2"/>
  <c r="DQ29" i="2" s="1"/>
  <c r="BY59" i="2"/>
  <c r="BX59" i="2"/>
  <c r="BY29" i="2"/>
  <c r="DR29" i="2" s="1"/>
  <c r="BY21" i="2"/>
  <c r="DR21" i="2" s="1"/>
  <c r="BY51" i="2"/>
  <c r="BX21" i="2"/>
  <c r="DQ21" i="2" s="1"/>
  <c r="BX51" i="2"/>
  <c r="BY60" i="2"/>
  <c r="BX30" i="2"/>
  <c r="DQ30" i="2" s="1"/>
  <c r="BY30" i="2"/>
  <c r="DR30" i="2" s="1"/>
  <c r="BX60" i="2"/>
  <c r="BY13" i="2"/>
  <c r="DR13" i="2" s="1"/>
  <c r="BX43" i="2"/>
  <c r="BX13" i="2"/>
  <c r="DQ13" i="2" s="1"/>
  <c r="BY43" i="2"/>
  <c r="BY41" i="2"/>
  <c r="BX11" i="2"/>
  <c r="DQ11" i="2" s="1"/>
  <c r="BX41" i="2"/>
  <c r="BY11" i="2"/>
  <c r="DR11" i="2" s="1"/>
  <c r="FV12" i="2" s="1"/>
  <c r="BZ18" i="2"/>
  <c r="FK18" i="2" s="1"/>
  <c r="BZ48" i="2"/>
  <c r="CA48" i="2"/>
  <c r="CA18" i="2"/>
  <c r="FJ18" i="2" s="1"/>
  <c r="CC46" i="2"/>
  <c r="CB16" i="2"/>
  <c r="FI16" i="2" s="1"/>
  <c r="CC16" i="2"/>
  <c r="FH16" i="2" s="1"/>
  <c r="CB46" i="2"/>
  <c r="CC27" i="2"/>
  <c r="FH27" i="2" s="1"/>
  <c r="CB57" i="2"/>
  <c r="CC57" i="2"/>
  <c r="CB27" i="2"/>
  <c r="FI27" i="2" s="1"/>
  <c r="CC61" i="2"/>
  <c r="CB61" i="2"/>
  <c r="CC31" i="2"/>
  <c r="FH31" i="2" s="1"/>
  <c r="CB31" i="2"/>
  <c r="FI31" i="2" s="1"/>
  <c r="BZ10" i="2"/>
  <c r="FK10" i="2" s="1"/>
  <c r="CA10" i="2"/>
  <c r="FJ10" i="2" s="1"/>
  <c r="BZ40" i="2"/>
  <c r="CA40" i="2"/>
  <c r="BZ31" i="2"/>
  <c r="FK31" i="2" s="1"/>
  <c r="CA61" i="2"/>
  <c r="CA31" i="2"/>
  <c r="FJ31" i="2" s="1"/>
  <c r="BZ61" i="2"/>
  <c r="EG20" i="2"/>
  <c r="CC53" i="2"/>
  <c r="CB53" i="2"/>
  <c r="CB23" i="2"/>
  <c r="FI23" i="2" s="1"/>
  <c r="CC23" i="2"/>
  <c r="FH23" i="2" s="1"/>
  <c r="BZ19" i="2"/>
  <c r="FK19" i="2" s="1"/>
  <c r="BZ49" i="2"/>
  <c r="CA19" i="2"/>
  <c r="FJ19" i="2" s="1"/>
  <c r="CA49" i="2"/>
  <c r="BY47" i="2"/>
  <c r="BX17" i="2"/>
  <c r="DQ17" i="2" s="1"/>
  <c r="BX47" i="2"/>
  <c r="BY17" i="2"/>
  <c r="DR17" i="2" s="1"/>
  <c r="FV18" i="2" s="1"/>
  <c r="BY24" i="2"/>
  <c r="DR24" i="2" s="1"/>
  <c r="BY54" i="2"/>
  <c r="BX54" i="2"/>
  <c r="BX24" i="2"/>
  <c r="DQ24" i="2" s="1"/>
  <c r="BY39" i="2"/>
  <c r="BY9" i="2"/>
  <c r="DR9" i="2" s="1"/>
  <c r="FV10" i="2" s="1"/>
  <c r="BX39" i="2"/>
  <c r="BX9" i="2"/>
  <c r="DQ9" i="2" s="1"/>
  <c r="BX28" i="2"/>
  <c r="DQ28" i="2" s="1"/>
  <c r="BY58" i="2"/>
  <c r="BX58" i="2"/>
  <c r="BY28" i="2"/>
  <c r="DR28" i="2" s="1"/>
  <c r="BY26" i="2"/>
  <c r="DR26" i="2" s="1"/>
  <c r="BY56" i="2"/>
  <c r="BX26" i="2"/>
  <c r="DQ26" i="2" s="1"/>
  <c r="FU27" i="2" s="1"/>
  <c r="BX56" i="2"/>
  <c r="CB42" i="2"/>
  <c r="CB12" i="2"/>
  <c r="FI12" i="2" s="1"/>
  <c r="CC42" i="2"/>
  <c r="CC12" i="2"/>
  <c r="FH12" i="2" s="1"/>
  <c r="CC10" i="2"/>
  <c r="FH10" i="2" s="1"/>
  <c r="CB40" i="2"/>
  <c r="CB10" i="2"/>
  <c r="FI10" i="2" s="1"/>
  <c r="CC40" i="2"/>
  <c r="BZ38" i="2"/>
  <c r="CA8" i="2"/>
  <c r="FJ8" i="2" s="1"/>
  <c r="CA38" i="2"/>
  <c r="BZ8" i="2"/>
  <c r="FK8" i="2" s="1"/>
  <c r="CA36" i="2"/>
  <c r="BZ36" i="2"/>
  <c r="CA6" i="2"/>
  <c r="FJ6" i="2" s="1"/>
  <c r="BZ6" i="2"/>
  <c r="FK6" i="2" s="1"/>
  <c r="CA16" i="2"/>
  <c r="FJ16" i="2" s="1"/>
  <c r="BZ46" i="2"/>
  <c r="BZ16" i="2"/>
  <c r="FK16" i="2" s="1"/>
  <c r="CA46" i="2"/>
  <c r="FK12" i="2"/>
  <c r="ES23" i="2"/>
  <c r="ET27" i="2"/>
  <c r="EU27" i="2" s="1"/>
  <c r="DY6" i="2"/>
  <c r="Q6" i="5" s="1"/>
  <c r="ET8" i="2"/>
  <c r="EU8" i="2" s="1"/>
  <c r="CY25" i="2"/>
  <c r="CZ25" i="2"/>
  <c r="DB25" i="2" s="1"/>
  <c r="CV25" i="2"/>
  <c r="CW25" i="2"/>
  <c r="CW22" i="2"/>
  <c r="CV22" i="2"/>
  <c r="CZ22" i="2"/>
  <c r="DB22" i="2" s="1"/>
  <c r="CY22" i="2"/>
  <c r="CZ28" i="2"/>
  <c r="DB28" i="2" s="1"/>
  <c r="CV28" i="2"/>
  <c r="CY28" i="2"/>
  <c r="CW28" i="2"/>
  <c r="CW29" i="2"/>
  <c r="CY29" i="2"/>
  <c r="CZ29" i="2"/>
  <c r="DB29" i="2" s="1"/>
  <c r="CV29" i="2"/>
  <c r="CW21" i="2"/>
  <c r="CV21" i="2"/>
  <c r="CY21" i="2"/>
  <c r="CZ21" i="2"/>
  <c r="DB21" i="2" s="1"/>
  <c r="CZ13" i="2"/>
  <c r="DB13" i="2" s="1"/>
  <c r="CV13" i="2"/>
  <c r="CY13" i="2"/>
  <c r="CW13" i="2"/>
  <c r="CY17" i="2"/>
  <c r="CV17" i="2"/>
  <c r="CW17" i="2"/>
  <c r="CZ17" i="2"/>
  <c r="DB17" i="2" s="1"/>
  <c r="CZ30" i="2"/>
  <c r="DB30" i="2" s="1"/>
  <c r="CV30" i="2"/>
  <c r="CY30" i="2"/>
  <c r="CW30" i="2"/>
  <c r="CZ15" i="2"/>
  <c r="DB15" i="2" s="1"/>
  <c r="CY15" i="2"/>
  <c r="CV15" i="2"/>
  <c r="CW15" i="2"/>
  <c r="CY11" i="2"/>
  <c r="CZ11" i="2"/>
  <c r="DB11" i="2" s="1"/>
  <c r="CV11" i="2"/>
  <c r="CW11" i="2"/>
  <c r="CW7" i="2"/>
  <c r="CV7" i="2"/>
  <c r="CZ7" i="2"/>
  <c r="DB7" i="2" s="1"/>
  <c r="CY7" i="2"/>
  <c r="CZ9" i="2"/>
  <c r="DB9" i="2" s="1"/>
  <c r="CW9" i="2"/>
  <c r="CV9" i="2"/>
  <c r="CY9" i="2"/>
  <c r="CZ26" i="2"/>
  <c r="DB26" i="2" s="1"/>
  <c r="CY26" i="2"/>
  <c r="CV26" i="2"/>
  <c r="CW26" i="2"/>
  <c r="CW24" i="2"/>
  <c r="CZ24" i="2"/>
  <c r="DB24" i="2" s="1"/>
  <c r="CV24" i="2"/>
  <c r="CY24" i="2"/>
  <c r="CW14" i="2"/>
  <c r="CZ14" i="2"/>
  <c r="DB14" i="2" s="1"/>
  <c r="CY14" i="2"/>
  <c r="CV14" i="2"/>
  <c r="DG23" i="2"/>
  <c r="EG23" i="2" s="1"/>
  <c r="DG27" i="2"/>
  <c r="EG27" i="2" s="1"/>
  <c r="ES10" i="2"/>
  <c r="FE16" i="2"/>
  <c r="FF16" i="2" s="1"/>
  <c r="EX16" i="2"/>
  <c r="EY16" i="2" s="1"/>
  <c r="FD27" i="2"/>
  <c r="ET16" i="2"/>
  <c r="EU16" i="2" s="1"/>
  <c r="EK13" i="2"/>
  <c r="ET13" i="2" s="1"/>
  <c r="EU13" i="2" s="1"/>
  <c r="EK30" i="2"/>
  <c r="ET30" i="2" s="1"/>
  <c r="EU30" i="2" s="1"/>
  <c r="EP10" i="2"/>
  <c r="EQ10" i="2"/>
  <c r="ER10" i="2" s="1"/>
  <c r="EO10" i="2"/>
  <c r="EP19" i="2"/>
  <c r="EO19" i="2"/>
  <c r="EQ19" i="2"/>
  <c r="ER19" i="2" s="1"/>
  <c r="DG16" i="2"/>
  <c r="EF16" i="2" s="1"/>
  <c r="EK26" i="2"/>
  <c r="ES26" i="2" s="1"/>
  <c r="EK14" i="2"/>
  <c r="ET14" i="2" s="1"/>
  <c r="EU14" i="2" s="1"/>
  <c r="DG18" i="2"/>
  <c r="EG18" i="2" s="1"/>
  <c r="EK25" i="2"/>
  <c r="ES25" i="2" s="1"/>
  <c r="EK22" i="2"/>
  <c r="ES22" i="2" s="1"/>
  <c r="EO8" i="2"/>
  <c r="EQ8" i="2"/>
  <c r="ER8" i="2" s="1"/>
  <c r="EP8" i="2"/>
  <c r="EQ31" i="2"/>
  <c r="ER31" i="2" s="1"/>
  <c r="EP31" i="2"/>
  <c r="EO31" i="2"/>
  <c r="EQ16" i="2"/>
  <c r="ER16" i="2" s="1"/>
  <c r="EP16" i="2"/>
  <c r="EO16" i="2"/>
  <c r="EO12" i="2"/>
  <c r="EQ12" i="2"/>
  <c r="ER12" i="2" s="1"/>
  <c r="EP12" i="2"/>
  <c r="FE23" i="2"/>
  <c r="FF23" i="2" s="1"/>
  <c r="EK9" i="2"/>
  <c r="ES9" i="2" s="1"/>
  <c r="EK17" i="2"/>
  <c r="ES17" i="2" s="1"/>
  <c r="EP18" i="2"/>
  <c r="EQ18" i="2"/>
  <c r="ER18" i="2" s="1"/>
  <c r="EO18" i="2"/>
  <c r="EK24" i="2"/>
  <c r="ET24" i="2" s="1"/>
  <c r="EU24" i="2" s="1"/>
  <c r="DG12" i="2"/>
  <c r="EG12" i="2" s="1"/>
  <c r="EK29" i="2"/>
  <c r="ES29" i="2" s="1"/>
  <c r="EK21" i="2"/>
  <c r="ET21" i="2" s="1"/>
  <c r="EU21" i="2" s="1"/>
  <c r="EK28" i="2"/>
  <c r="ES28" i="2" s="1"/>
  <c r="EK15" i="2"/>
  <c r="ET15" i="2" s="1"/>
  <c r="EU15" i="2" s="1"/>
  <c r="EK11" i="2"/>
  <c r="ES11" i="2" s="1"/>
  <c r="EK7" i="2"/>
  <c r="ET7" i="2" s="1"/>
  <c r="EU7" i="2" s="1"/>
  <c r="EO27" i="2"/>
  <c r="EQ27" i="2"/>
  <c r="ER27" i="2" s="1"/>
  <c r="EP27" i="2"/>
  <c r="EP23" i="2"/>
  <c r="EQ23" i="2"/>
  <c r="ER23" i="2" s="1"/>
  <c r="EO23" i="2"/>
  <c r="DG19" i="2"/>
  <c r="EF19" i="2" s="1"/>
  <c r="GI20" i="2" s="1"/>
  <c r="ET19" i="2"/>
  <c r="EU19" i="2" s="1"/>
  <c r="EP6" i="2"/>
  <c r="U13" i="8"/>
  <c r="EQ6" i="2"/>
  <c r="ER6" i="2" s="1"/>
  <c r="EV16" i="2"/>
  <c r="EW16" i="2"/>
  <c r="EW23" i="2"/>
  <c r="EX23" i="2"/>
  <c r="EY23" i="2" s="1"/>
  <c r="EV23" i="2"/>
  <c r="FE10" i="2"/>
  <c r="FF10" i="2" s="1"/>
  <c r="DG8" i="2"/>
  <c r="EF8" i="2" s="1"/>
  <c r="DG10" i="2"/>
  <c r="EX18" i="2"/>
  <c r="EY18" i="2" s="1"/>
  <c r="EV18" i="2"/>
  <c r="EW18" i="2"/>
  <c r="EW8" i="2"/>
  <c r="EV8" i="2"/>
  <c r="EX8" i="2"/>
  <c r="EY8" i="2" s="1"/>
  <c r="EV12" i="2"/>
  <c r="EX12" i="2"/>
  <c r="EY12" i="2" s="1"/>
  <c r="EW12" i="2"/>
  <c r="DS20" i="2"/>
  <c r="EX19" i="2"/>
  <c r="EY19" i="2" s="1"/>
  <c r="EV19" i="2"/>
  <c r="EW19" i="2"/>
  <c r="EX27" i="2"/>
  <c r="EY27" i="2" s="1"/>
  <c r="EV27" i="2"/>
  <c r="EW27" i="2"/>
  <c r="DG31" i="2"/>
  <c r="EF31" i="2" s="1"/>
  <c r="EV10" i="2"/>
  <c r="EW10" i="2"/>
  <c r="EX10" i="2"/>
  <c r="EY10" i="2" s="1"/>
  <c r="EX31" i="2"/>
  <c r="EY31" i="2" s="1"/>
  <c r="EW31" i="2"/>
  <c r="EV31" i="2"/>
  <c r="EX6" i="2"/>
  <c r="EY6" i="2" s="1"/>
  <c r="EV6" i="2"/>
  <c r="EW6" i="2"/>
  <c r="BQ7" i="2"/>
  <c r="EM7" i="2"/>
  <c r="DA8" i="2"/>
  <c r="DT8" i="2" s="1"/>
  <c r="DY12" i="2"/>
  <c r="BQ21" i="2"/>
  <c r="EM21" i="2"/>
  <c r="BQ24" i="2"/>
  <c r="EM24" i="2"/>
  <c r="DY18" i="2"/>
  <c r="DA23" i="2"/>
  <c r="DT23" i="2" s="1"/>
  <c r="EA6" i="2"/>
  <c r="S6" i="5" s="1"/>
  <c r="FD18" i="2"/>
  <c r="FE12" i="2"/>
  <c r="FF12" i="2" s="1"/>
  <c r="FE31" i="2"/>
  <c r="FF31" i="2" s="1"/>
  <c r="DZ20" i="2"/>
  <c r="BQ29" i="2"/>
  <c r="EM29" i="2"/>
  <c r="BQ17" i="2"/>
  <c r="EM17" i="2"/>
  <c r="DA31" i="2"/>
  <c r="DU31" i="2" s="1"/>
  <c r="EA27" i="2"/>
  <c r="DZ23" i="2"/>
  <c r="DW20" i="2"/>
  <c r="DX20" i="2"/>
  <c r="BQ25" i="2"/>
  <c r="EM25" i="2"/>
  <c r="DA10" i="2"/>
  <c r="DT10" i="2" s="1"/>
  <c r="BQ13" i="2"/>
  <c r="EM13" i="2"/>
  <c r="BQ28" i="2"/>
  <c r="EM28" i="2"/>
  <c r="BQ11" i="2"/>
  <c r="EM11" i="2"/>
  <c r="DA18" i="2"/>
  <c r="DU18" i="2" s="1"/>
  <c r="DZ8" i="2"/>
  <c r="DA19" i="2"/>
  <c r="DS19" i="2" s="1"/>
  <c r="DY16" i="2"/>
  <c r="DA12" i="2"/>
  <c r="DT12" i="2" s="1"/>
  <c r="FD19" i="2"/>
  <c r="FE19" i="2"/>
  <c r="FF19" i="2" s="1"/>
  <c r="FE6" i="2"/>
  <c r="FF6" i="2" s="1"/>
  <c r="DY20" i="2"/>
  <c r="DG6" i="2"/>
  <c r="EG6" i="2" s="1"/>
  <c r="Y6" i="5" s="1"/>
  <c r="FE8" i="2"/>
  <c r="FF8" i="2" s="1"/>
  <c r="BQ9" i="2"/>
  <c r="EM9" i="2"/>
  <c r="BQ15" i="2"/>
  <c r="EM15" i="2"/>
  <c r="DA16" i="2"/>
  <c r="DT16" i="2" s="1"/>
  <c r="BQ26" i="2"/>
  <c r="EM26" i="2"/>
  <c r="BQ14" i="2"/>
  <c r="EM14" i="2"/>
  <c r="BQ30" i="2"/>
  <c r="EM30" i="2"/>
  <c r="BQ22" i="2"/>
  <c r="EM22" i="2"/>
  <c r="DY10" i="2"/>
  <c r="EA18" i="2"/>
  <c r="DY31" i="2"/>
  <c r="EA19" i="2"/>
  <c r="GE20" i="2" s="1"/>
  <c r="DA27" i="2"/>
  <c r="DT27" i="2" s="1"/>
  <c r="EA16" i="2"/>
  <c r="DA6" i="2"/>
  <c r="DU6" i="2" s="1"/>
  <c r="DE16" i="2"/>
  <c r="DE12" i="2"/>
  <c r="DE23" i="2"/>
  <c r="DE19" i="2"/>
  <c r="DE27" i="2"/>
  <c r="DE10" i="2"/>
  <c r="DE18" i="2"/>
  <c r="DE8" i="2"/>
  <c r="DE31" i="2"/>
  <c r="BS28" i="2"/>
  <c r="BS7" i="2"/>
  <c r="BS29" i="2"/>
  <c r="BS26" i="2"/>
  <c r="BS15" i="2"/>
  <c r="BS11" i="2"/>
  <c r="BS30" i="2"/>
  <c r="BS21" i="2"/>
  <c r="BS24" i="2"/>
  <c r="BS14" i="2"/>
  <c r="BS9" i="2"/>
  <c r="BS13" i="2"/>
  <c r="BS17" i="2"/>
  <c r="BS25" i="2"/>
  <c r="BS22" i="2"/>
  <c r="P20" i="5" l="1"/>
  <c r="X16" i="5"/>
  <c r="J26" i="5"/>
  <c r="FV26" i="2"/>
  <c r="J14" i="5"/>
  <c r="FV14" i="2"/>
  <c r="I22" i="5"/>
  <c r="FU22" i="2"/>
  <c r="S18" i="5"/>
  <c r="R8" i="5"/>
  <c r="X31" i="5"/>
  <c r="GI31" i="2"/>
  <c r="L27" i="5"/>
  <c r="L12" i="5"/>
  <c r="R23" i="5"/>
  <c r="X19" i="5"/>
  <c r="Y27" i="5"/>
  <c r="J11" i="5"/>
  <c r="FV11" i="2"/>
  <c r="J29" i="5"/>
  <c r="FV29" i="2"/>
  <c r="J22" i="5"/>
  <c r="FV22" i="2"/>
  <c r="FU23" i="2"/>
  <c r="Q31" i="5"/>
  <c r="GC31" i="2"/>
  <c r="K19" i="5"/>
  <c r="M31" i="5"/>
  <c r="FY31" i="2"/>
  <c r="Q12" i="5"/>
  <c r="K20" i="5"/>
  <c r="FW20" i="2"/>
  <c r="I28" i="5"/>
  <c r="FU28" i="2"/>
  <c r="J24" i="5"/>
  <c r="FV24" i="2"/>
  <c r="I11" i="5"/>
  <c r="FU11" i="2"/>
  <c r="I30" i="5"/>
  <c r="FU30" i="2"/>
  <c r="I25" i="5"/>
  <c r="FU25" i="2"/>
  <c r="FV27" i="2"/>
  <c r="S16" i="5"/>
  <c r="L10" i="5"/>
  <c r="O20" i="5"/>
  <c r="GA20" i="2"/>
  <c r="R20" i="5"/>
  <c r="L8" i="5"/>
  <c r="FX8" i="2"/>
  <c r="Y18" i="5"/>
  <c r="J28" i="5"/>
  <c r="FV28" i="2"/>
  <c r="I9" i="5"/>
  <c r="FU9" i="2"/>
  <c r="I24" i="5"/>
  <c r="FU24" i="2"/>
  <c r="J17" i="5"/>
  <c r="FV17" i="2"/>
  <c r="Y20" i="5"/>
  <c r="GJ20" i="2"/>
  <c r="J13" i="5"/>
  <c r="FV13" i="2"/>
  <c r="J21" i="5"/>
  <c r="FV21" i="2"/>
  <c r="FU29" i="2"/>
  <c r="I29" i="5"/>
  <c r="FV15" i="2"/>
  <c r="J15" i="5"/>
  <c r="I14" i="5"/>
  <c r="FU14" i="2"/>
  <c r="I7" i="5"/>
  <c r="FU10" i="2"/>
  <c r="Q10" i="5"/>
  <c r="GC10" i="2"/>
  <c r="Q20" i="5"/>
  <c r="M18" i="5"/>
  <c r="L23" i="5"/>
  <c r="FU26" i="2"/>
  <c r="I26" i="5"/>
  <c r="FV23" i="2"/>
  <c r="FV16" i="2"/>
  <c r="S19" i="5"/>
  <c r="GE19" i="2"/>
  <c r="L16" i="5"/>
  <c r="Q16" i="5"/>
  <c r="S27" i="5"/>
  <c r="Q18" i="5"/>
  <c r="X8" i="5"/>
  <c r="Y12" i="5"/>
  <c r="Y23" i="5"/>
  <c r="J9" i="5"/>
  <c r="FV9" i="2"/>
  <c r="I17" i="5"/>
  <c r="FU17" i="2"/>
  <c r="I13" i="5"/>
  <c r="FU13" i="2"/>
  <c r="J30" i="5"/>
  <c r="FV30" i="2"/>
  <c r="I21" i="5"/>
  <c r="FU21" i="2"/>
  <c r="I15" i="5"/>
  <c r="FU15" i="2"/>
  <c r="J25" i="5"/>
  <c r="FV25" i="2"/>
  <c r="J7" i="5"/>
  <c r="M20" i="5"/>
  <c r="FU12" i="2"/>
  <c r="FU18" i="2"/>
  <c r="FU8" i="2"/>
  <c r="M6" i="5"/>
  <c r="S6" i="21"/>
  <c r="R21" i="21"/>
  <c r="S21" i="21" s="1"/>
  <c r="S16" i="21"/>
  <c r="S23" i="21"/>
  <c r="S18" i="21"/>
  <c r="S12" i="21"/>
  <c r="S19" i="21"/>
  <c r="S13" i="21"/>
  <c r="R10" i="21"/>
  <c r="S10" i="21" s="1"/>
  <c r="R11" i="21"/>
  <c r="S11" i="21" s="1"/>
  <c r="R7" i="21"/>
  <c r="S7" i="21" s="1"/>
  <c r="S14" i="21"/>
  <c r="S17" i="21"/>
  <c r="S9" i="21"/>
  <c r="L20" i="21"/>
  <c r="M20" i="21" s="1"/>
  <c r="DU20" i="21" s="1"/>
  <c r="R26" i="21"/>
  <c r="S26" i="21" s="1"/>
  <c r="L14" i="21"/>
  <c r="N14" i="21" s="1"/>
  <c r="DT14" i="21" s="1"/>
  <c r="EW14" i="21" s="1"/>
  <c r="L17" i="21"/>
  <c r="P17" i="21" s="1"/>
  <c r="R15" i="21"/>
  <c r="S15" i="21" s="1"/>
  <c r="R20" i="21"/>
  <c r="S20" i="21" s="1"/>
  <c r="L18" i="21"/>
  <c r="O18" i="21" s="1"/>
  <c r="DS18" i="21" s="1"/>
  <c r="L11" i="21"/>
  <c r="N11" i="21" s="1"/>
  <c r="DT11" i="21" s="1"/>
  <c r="EW11" i="21" s="1"/>
  <c r="L7" i="21"/>
  <c r="O7" i="21" s="1"/>
  <c r="DS7" i="21" s="1"/>
  <c r="R24" i="21"/>
  <c r="S24" i="21" s="1"/>
  <c r="L26" i="21"/>
  <c r="P26" i="21" s="1"/>
  <c r="L15" i="21"/>
  <c r="N15" i="21" s="1"/>
  <c r="DT15" i="21" s="1"/>
  <c r="EW15" i="21" s="1"/>
  <c r="L6" i="21"/>
  <c r="O6" i="21" s="1"/>
  <c r="DS6" i="21" s="1"/>
  <c r="L24" i="21"/>
  <c r="O24" i="21" s="1"/>
  <c r="DS24" i="21" s="1"/>
  <c r="L16" i="21"/>
  <c r="P16" i="21" s="1"/>
  <c r="R29" i="21"/>
  <c r="S29" i="21" s="1"/>
  <c r="R22" i="21"/>
  <c r="S22" i="21" s="1"/>
  <c r="L28" i="21"/>
  <c r="M28" i="21" s="1"/>
  <c r="DU28" i="21" s="1"/>
  <c r="L8" i="21"/>
  <c r="P8" i="21" s="1"/>
  <c r="R30" i="21"/>
  <c r="S30" i="21" s="1"/>
  <c r="R25" i="21"/>
  <c r="S25" i="21" s="1"/>
  <c r="R27" i="21"/>
  <c r="S27" i="21" s="1"/>
  <c r="L12" i="21"/>
  <c r="P12" i="21" s="1"/>
  <c r="L9" i="21"/>
  <c r="P9" i="21" s="1"/>
  <c r="L23" i="21"/>
  <c r="N23" i="21" s="1"/>
  <c r="DT23" i="21" s="1"/>
  <c r="EW23" i="21" s="1"/>
  <c r="L10" i="21"/>
  <c r="P10" i="21" s="1"/>
  <c r="L29" i="21"/>
  <c r="M29" i="21" s="1"/>
  <c r="DU29" i="21" s="1"/>
  <c r="L22" i="21"/>
  <c r="P22" i="21" s="1"/>
  <c r="L21" i="21"/>
  <c r="P21" i="21" s="1"/>
  <c r="L19" i="21"/>
  <c r="N19" i="21" s="1"/>
  <c r="DT19" i="21" s="1"/>
  <c r="EW19" i="21" s="1"/>
  <c r="R28" i="21"/>
  <c r="S28" i="21" s="1"/>
  <c r="L13" i="21"/>
  <c r="P13" i="21" s="1"/>
  <c r="R8" i="21"/>
  <c r="S8" i="21" s="1"/>
  <c r="L30" i="21"/>
  <c r="N30" i="21" s="1"/>
  <c r="DT30" i="21" s="1"/>
  <c r="EW30" i="21" s="1"/>
  <c r="L25" i="21"/>
  <c r="N25" i="21" s="1"/>
  <c r="DT25" i="21" s="1"/>
  <c r="EW25" i="21" s="1"/>
  <c r="L27" i="21"/>
  <c r="N27" i="21" s="1"/>
  <c r="DT27" i="21" s="1"/>
  <c r="EW27" i="21" s="1"/>
  <c r="DL11" i="2"/>
  <c r="DW6" i="2"/>
  <c r="O6" i="5" s="1"/>
  <c r="DU16" i="2"/>
  <c r="DU27" i="2"/>
  <c r="DU8" i="2"/>
  <c r="DU19" i="2"/>
  <c r="ET11" i="2"/>
  <c r="EU11" i="2" s="1"/>
  <c r="DU12" i="2"/>
  <c r="DU23" i="2"/>
  <c r="DU10" i="2"/>
  <c r="CB55" i="2"/>
  <c r="CC25" i="2"/>
  <c r="FH25" i="2" s="1"/>
  <c r="CC55" i="2"/>
  <c r="CB25" i="2"/>
  <c r="FI25" i="2" s="1"/>
  <c r="CC14" i="2"/>
  <c r="FH14" i="2" s="1"/>
  <c r="CB44" i="2"/>
  <c r="CB14" i="2"/>
  <c r="FI14" i="2" s="1"/>
  <c r="CC44" i="2"/>
  <c r="CC41" i="2"/>
  <c r="CC11" i="2"/>
  <c r="FH11" i="2" s="1"/>
  <c r="CB41" i="2"/>
  <c r="CB11" i="2"/>
  <c r="FI11" i="2" s="1"/>
  <c r="CB7" i="2"/>
  <c r="FI7" i="2" s="1"/>
  <c r="CB37" i="2"/>
  <c r="CC37" i="2"/>
  <c r="CC7" i="2"/>
  <c r="FH7" i="2" s="1"/>
  <c r="DG14" i="2"/>
  <c r="EG14" i="2" s="1"/>
  <c r="CA14" i="2"/>
  <c r="FJ14" i="2" s="1"/>
  <c r="BZ44" i="2"/>
  <c r="BZ14" i="2"/>
  <c r="FK14" i="2" s="1"/>
  <c r="CA44" i="2"/>
  <c r="CC47" i="2"/>
  <c r="CB47" i="2"/>
  <c r="CB17" i="2"/>
  <c r="FI17" i="2" s="1"/>
  <c r="CC17" i="2"/>
  <c r="FH17" i="2" s="1"/>
  <c r="CB24" i="2"/>
  <c r="FI24" i="2" s="1"/>
  <c r="CB54" i="2"/>
  <c r="CC54" i="2"/>
  <c r="CC24" i="2"/>
  <c r="FH24" i="2" s="1"/>
  <c r="CC28" i="2"/>
  <c r="FH28" i="2" s="1"/>
  <c r="CB28" i="2"/>
  <c r="FI28" i="2" s="1"/>
  <c r="CC58" i="2"/>
  <c r="CB58" i="2"/>
  <c r="BZ11" i="2"/>
  <c r="FK11" i="2" s="1"/>
  <c r="BZ41" i="2"/>
  <c r="CA41" i="2"/>
  <c r="CA11" i="2"/>
  <c r="FJ11" i="2" s="1"/>
  <c r="CA55" i="2"/>
  <c r="BZ25" i="2"/>
  <c r="FK25" i="2" s="1"/>
  <c r="BZ55" i="2"/>
  <c r="CA25" i="2"/>
  <c r="FJ25" i="2" s="1"/>
  <c r="CC51" i="2"/>
  <c r="CB51" i="2"/>
  <c r="CB21" i="2"/>
  <c r="FI21" i="2" s="1"/>
  <c r="CC21" i="2"/>
  <c r="FH21" i="2" s="1"/>
  <c r="CC26" i="2"/>
  <c r="FH26" i="2" s="1"/>
  <c r="CC56" i="2"/>
  <c r="CB26" i="2"/>
  <c r="FI26" i="2" s="1"/>
  <c r="CB56" i="2"/>
  <c r="CA30" i="2"/>
  <c r="FJ30" i="2" s="1"/>
  <c r="BZ60" i="2"/>
  <c r="BZ30" i="2"/>
  <c r="FK30" i="2" s="1"/>
  <c r="CA60" i="2"/>
  <c r="BZ56" i="2"/>
  <c r="CA56" i="2"/>
  <c r="BZ26" i="2"/>
  <c r="FK26" i="2" s="1"/>
  <c r="CA26" i="2"/>
  <c r="FJ26" i="2" s="1"/>
  <c r="ET26" i="2"/>
  <c r="EU26" i="2" s="1"/>
  <c r="BZ13" i="2"/>
  <c r="FK13" i="2" s="1"/>
  <c r="CA13" i="2"/>
  <c r="FJ13" i="2" s="1"/>
  <c r="BZ43" i="2"/>
  <c r="CA43" i="2"/>
  <c r="BZ59" i="2"/>
  <c r="BZ29" i="2"/>
  <c r="FK29" i="2" s="1"/>
  <c r="CA29" i="2"/>
  <c r="FJ29" i="2" s="1"/>
  <c r="CA59" i="2"/>
  <c r="BZ58" i="2"/>
  <c r="BZ28" i="2"/>
  <c r="FK28" i="2" s="1"/>
  <c r="CA58" i="2"/>
  <c r="CA28" i="2"/>
  <c r="FJ28" i="2" s="1"/>
  <c r="BZ47" i="2"/>
  <c r="BZ17" i="2"/>
  <c r="FK17" i="2" s="1"/>
  <c r="CA47" i="2"/>
  <c r="CA17" i="2"/>
  <c r="FJ17" i="2" s="1"/>
  <c r="CC15" i="2"/>
  <c r="FH15" i="2" s="1"/>
  <c r="CB45" i="2"/>
  <c r="CB15" i="2"/>
  <c r="FI15" i="2" s="1"/>
  <c r="CC45" i="2"/>
  <c r="CA15" i="2"/>
  <c r="FJ15" i="2" s="1"/>
  <c r="BZ15" i="2"/>
  <c r="FK15" i="2" s="1"/>
  <c r="BZ45" i="2"/>
  <c r="CA45" i="2"/>
  <c r="BZ24" i="2"/>
  <c r="FK24" i="2" s="1"/>
  <c r="BZ54" i="2"/>
  <c r="CA24" i="2"/>
  <c r="FJ24" i="2" s="1"/>
  <c r="CA54" i="2"/>
  <c r="CC13" i="2"/>
  <c r="FH13" i="2" s="1"/>
  <c r="CB43" i="2"/>
  <c r="CB13" i="2"/>
  <c r="FI13" i="2" s="1"/>
  <c r="CC43" i="2"/>
  <c r="CC22" i="2"/>
  <c r="FH22" i="2" s="1"/>
  <c r="CC52" i="2"/>
  <c r="CB22" i="2"/>
  <c r="FI22" i="2" s="1"/>
  <c r="CB52" i="2"/>
  <c r="CB9" i="2"/>
  <c r="FI9" i="2" s="1"/>
  <c r="CC39" i="2"/>
  <c r="CC9" i="2"/>
  <c r="FH9" i="2" s="1"/>
  <c r="CB39" i="2"/>
  <c r="CC30" i="2"/>
  <c r="FH30" i="2" s="1"/>
  <c r="CB30" i="2"/>
  <c r="FI30" i="2" s="1"/>
  <c r="CC60" i="2"/>
  <c r="CB60" i="2"/>
  <c r="CB59" i="2"/>
  <c r="CC59" i="2"/>
  <c r="CC29" i="2"/>
  <c r="FH29" i="2" s="1"/>
  <c r="CB29" i="2"/>
  <c r="FI29" i="2" s="1"/>
  <c r="BZ52" i="2"/>
  <c r="CA22" i="2"/>
  <c r="FJ22" i="2" s="1"/>
  <c r="BZ22" i="2"/>
  <c r="FK22" i="2" s="1"/>
  <c r="CA52" i="2"/>
  <c r="BZ39" i="2"/>
  <c r="CA39" i="2"/>
  <c r="BZ9" i="2"/>
  <c r="FK9" i="2" s="1"/>
  <c r="CA9" i="2"/>
  <c r="FJ9" i="2" s="1"/>
  <c r="DG21" i="2"/>
  <c r="EF21" i="2" s="1"/>
  <c r="BZ21" i="2"/>
  <c r="FK21" i="2" s="1"/>
  <c r="CA51" i="2"/>
  <c r="BZ51" i="2"/>
  <c r="CA21" i="2"/>
  <c r="FJ21" i="2" s="1"/>
  <c r="BZ7" i="2"/>
  <c r="FK7" i="2" s="1"/>
  <c r="CA7" i="2"/>
  <c r="FJ7" i="2" s="1"/>
  <c r="BZ37" i="2"/>
  <c r="CA37" i="2"/>
  <c r="DS6" i="2"/>
  <c r="EF18" i="2"/>
  <c r="EF23" i="2"/>
  <c r="ET29" i="2"/>
  <c r="EU29" i="2" s="1"/>
  <c r="EF27" i="2"/>
  <c r="EG16" i="2"/>
  <c r="ES13" i="2"/>
  <c r="ET28" i="2"/>
  <c r="EU28" i="2" s="1"/>
  <c r="ET9" i="2"/>
  <c r="EU9" i="2" s="1"/>
  <c r="DZ18" i="2"/>
  <c r="DG28" i="2"/>
  <c r="EF28" i="2" s="1"/>
  <c r="DG11" i="2"/>
  <c r="EG11" i="2" s="1"/>
  <c r="GJ12" i="2" s="1"/>
  <c r="ET25" i="2"/>
  <c r="EU25" i="2" s="1"/>
  <c r="ES7" i="2"/>
  <c r="ES24" i="2"/>
  <c r="EA12" i="2"/>
  <c r="EG8" i="2"/>
  <c r="DG25" i="2"/>
  <c r="EG25" i="2" s="1"/>
  <c r="DG7" i="2"/>
  <c r="EG7" i="2" s="1"/>
  <c r="DY27" i="2"/>
  <c r="EF12" i="2"/>
  <c r="EX17" i="2"/>
  <c r="EY17" i="2" s="1"/>
  <c r="DG24" i="2"/>
  <c r="EF24" i="2" s="1"/>
  <c r="DZ12" i="2"/>
  <c r="ET22" i="2"/>
  <c r="EU22" i="2" s="1"/>
  <c r="ET17" i="2"/>
  <c r="EU17" i="2" s="1"/>
  <c r="ES30" i="2"/>
  <c r="ES14" i="2"/>
  <c r="EP15" i="2"/>
  <c r="EQ15" i="2"/>
  <c r="ER15" i="2" s="1"/>
  <c r="EO15" i="2"/>
  <c r="EP7" i="2"/>
  <c r="EQ7" i="2"/>
  <c r="ER7" i="2" s="1"/>
  <c r="EO7" i="2"/>
  <c r="DG9" i="2"/>
  <c r="EF9" i="2" s="1"/>
  <c r="EG19" i="2"/>
  <c r="EP14" i="2"/>
  <c r="EQ14" i="2"/>
  <c r="ER14" i="2" s="1"/>
  <c r="EO14" i="2"/>
  <c r="EQ13" i="2"/>
  <c r="ER13" i="2" s="1"/>
  <c r="EP13" i="2"/>
  <c r="EO13" i="2"/>
  <c r="ES15" i="2"/>
  <c r="DZ27" i="2"/>
  <c r="EP11" i="2"/>
  <c r="EO11" i="2"/>
  <c r="EQ11" i="2"/>
  <c r="ER11" i="2" s="1"/>
  <c r="EQ25" i="2"/>
  <c r="ER25" i="2" s="1"/>
  <c r="EP25" i="2"/>
  <c r="EO25" i="2"/>
  <c r="DG17" i="2"/>
  <c r="EG17" i="2" s="1"/>
  <c r="GJ18" i="2" s="1"/>
  <c r="EQ26" i="2"/>
  <c r="ER26" i="2" s="1"/>
  <c r="EO26" i="2"/>
  <c r="EP26" i="2"/>
  <c r="EP22" i="2"/>
  <c r="EQ22" i="2"/>
  <c r="ER22" i="2" s="1"/>
  <c r="EO22" i="2"/>
  <c r="EP29" i="2"/>
  <c r="EO29" i="2"/>
  <c r="EQ29" i="2"/>
  <c r="ER29" i="2" s="1"/>
  <c r="DG30" i="2"/>
  <c r="EG30" i="2" s="1"/>
  <c r="DG26" i="2"/>
  <c r="EG26" i="2" s="1"/>
  <c r="EP24" i="2"/>
  <c r="EO24" i="2"/>
  <c r="EQ24" i="2"/>
  <c r="ER24" i="2" s="1"/>
  <c r="EQ21" i="2"/>
  <c r="ER21" i="2" s="1"/>
  <c r="EP21" i="2"/>
  <c r="EO21" i="2"/>
  <c r="EO9" i="2"/>
  <c r="EQ9" i="2"/>
  <c r="ER9" i="2" s="1"/>
  <c r="EP9" i="2"/>
  <c r="EQ30" i="2"/>
  <c r="ER30" i="2" s="1"/>
  <c r="EO30" i="2"/>
  <c r="EP30" i="2"/>
  <c r="EP28" i="2"/>
  <c r="EO28" i="2"/>
  <c r="EQ28" i="2"/>
  <c r="ER28" i="2" s="1"/>
  <c r="EP17" i="2"/>
  <c r="EO17" i="2"/>
  <c r="EQ17" i="2"/>
  <c r="ER17" i="2" s="1"/>
  <c r="ES21" i="2"/>
  <c r="U14" i="8"/>
  <c r="DT31" i="2"/>
  <c r="DG29" i="2"/>
  <c r="EF29" i="2" s="1"/>
  <c r="DG15" i="2"/>
  <c r="EG15" i="2" s="1"/>
  <c r="DS31" i="2"/>
  <c r="DG13" i="2"/>
  <c r="EG13" i="2" s="1"/>
  <c r="DZ31" i="2"/>
  <c r="DS8" i="2"/>
  <c r="DG22" i="2"/>
  <c r="EF22" i="2" s="1"/>
  <c r="DT19" i="2"/>
  <c r="DS27" i="2"/>
  <c r="DS18" i="2"/>
  <c r="DT18" i="2"/>
  <c r="EW17" i="2"/>
  <c r="EV17" i="2"/>
  <c r="EF10" i="2"/>
  <c r="EG10" i="2"/>
  <c r="EX15" i="2"/>
  <c r="EY15" i="2" s="1"/>
  <c r="EW15" i="2"/>
  <c r="EV15" i="2"/>
  <c r="EV13" i="2"/>
  <c r="EW13" i="2"/>
  <c r="EX13" i="2"/>
  <c r="EY13" i="2" s="1"/>
  <c r="EX7" i="2"/>
  <c r="EY7" i="2" s="1"/>
  <c r="EV7" i="2"/>
  <c r="EW7" i="2"/>
  <c r="DZ16" i="2"/>
  <c r="EV24" i="2"/>
  <c r="EX24" i="2"/>
  <c r="EY24" i="2" s="1"/>
  <c r="EW24" i="2"/>
  <c r="EW26" i="2"/>
  <c r="EV26" i="2"/>
  <c r="EX26" i="2"/>
  <c r="EY26" i="2" s="1"/>
  <c r="EW21" i="2"/>
  <c r="EV21" i="2"/>
  <c r="EX21" i="2"/>
  <c r="EY21" i="2" s="1"/>
  <c r="EX9" i="2"/>
  <c r="EY9" i="2" s="1"/>
  <c r="EV9" i="2"/>
  <c r="EW9" i="2"/>
  <c r="EV11" i="2"/>
  <c r="EX11" i="2"/>
  <c r="EY11" i="2" s="1"/>
  <c r="EW11" i="2"/>
  <c r="EV25" i="2"/>
  <c r="EW25" i="2"/>
  <c r="EX25" i="2"/>
  <c r="EY25" i="2" s="1"/>
  <c r="DT6" i="2"/>
  <c r="DY23" i="2"/>
  <c r="DY8" i="2"/>
  <c r="DZ6" i="2"/>
  <c r="R6" i="5" s="1"/>
  <c r="DS12" i="2"/>
  <c r="EV22" i="2"/>
  <c r="EX22" i="2"/>
  <c r="EY22" i="2" s="1"/>
  <c r="EW22" i="2"/>
  <c r="EX30" i="2"/>
  <c r="EY30" i="2" s="1"/>
  <c r="EW30" i="2"/>
  <c r="EV30" i="2"/>
  <c r="EV28" i="2"/>
  <c r="EW28" i="2"/>
  <c r="EX28" i="2"/>
  <c r="EY28" i="2" s="1"/>
  <c r="EX14" i="2"/>
  <c r="EY14" i="2" s="1"/>
  <c r="EW14" i="2"/>
  <c r="EV14" i="2"/>
  <c r="EW29" i="2"/>
  <c r="EX29" i="2"/>
  <c r="EY29" i="2" s="1"/>
  <c r="EV29" i="2"/>
  <c r="EA23" i="2"/>
  <c r="EA8" i="2"/>
  <c r="EG31" i="2"/>
  <c r="DS23" i="2"/>
  <c r="EA31" i="2"/>
  <c r="DA14" i="2"/>
  <c r="DT14" i="2" s="1"/>
  <c r="DA15" i="2"/>
  <c r="DS15" i="2" s="1"/>
  <c r="DA30" i="2"/>
  <c r="DT30" i="2" s="1"/>
  <c r="DZ29" i="2"/>
  <c r="DW31" i="2"/>
  <c r="DX31" i="2"/>
  <c r="DX18" i="2"/>
  <c r="DW18" i="2"/>
  <c r="DA26" i="2"/>
  <c r="DT26" i="2" s="1"/>
  <c r="FX27" i="2" s="1"/>
  <c r="EA15" i="2"/>
  <c r="GE16" i="2" s="1"/>
  <c r="DY22" i="2"/>
  <c r="EA13" i="2"/>
  <c r="DA7" i="2"/>
  <c r="DT7" i="2" s="1"/>
  <c r="L7" i="5" s="1"/>
  <c r="DZ7" i="2"/>
  <c r="GD8" i="2" s="1"/>
  <c r="EA11" i="2"/>
  <c r="DZ25" i="2"/>
  <c r="DW10" i="2"/>
  <c r="DX10" i="2"/>
  <c r="DX12" i="2"/>
  <c r="DW12" i="2"/>
  <c r="EF6" i="2"/>
  <c r="X6" i="5" s="1"/>
  <c r="FD11" i="2"/>
  <c r="FE11" i="2"/>
  <c r="FF11" i="2" s="1"/>
  <c r="FD28" i="2"/>
  <c r="FE28" i="2"/>
  <c r="FF28" i="2" s="1"/>
  <c r="DS10" i="2"/>
  <c r="DS16" i="2"/>
  <c r="DZ19" i="2"/>
  <c r="GD20" i="2" s="1"/>
  <c r="DA22" i="2"/>
  <c r="DS22" i="2" s="1"/>
  <c r="DY28" i="2"/>
  <c r="DR6" i="2"/>
  <c r="J6" i="5" s="1"/>
  <c r="EA14" i="2"/>
  <c r="EA24" i="2"/>
  <c r="DZ26" i="2"/>
  <c r="EA21" i="2"/>
  <c r="DA13" i="2"/>
  <c r="DT13" i="2" s="1"/>
  <c r="DY9" i="2"/>
  <c r="DA29" i="2"/>
  <c r="DU29" i="2" s="1"/>
  <c r="DQ6" i="2"/>
  <c r="I6" i="5" s="1"/>
  <c r="DW23" i="2"/>
  <c r="DX23" i="2"/>
  <c r="FD14" i="2"/>
  <c r="FE14" i="2"/>
  <c r="FF14" i="2" s="1"/>
  <c r="FE9" i="2"/>
  <c r="FF9" i="2" s="1"/>
  <c r="FD9" i="2"/>
  <c r="EA10" i="2"/>
  <c r="FE25" i="2"/>
  <c r="FF25" i="2" s="1"/>
  <c r="FD25" i="2"/>
  <c r="FD29" i="2"/>
  <c r="FE29" i="2"/>
  <c r="FF29" i="2" s="1"/>
  <c r="FE24" i="2"/>
  <c r="FF24" i="2" s="1"/>
  <c r="FD24" i="2"/>
  <c r="FE21" i="2"/>
  <c r="FF21" i="2" s="1"/>
  <c r="FD21" i="2"/>
  <c r="FD7" i="2"/>
  <c r="FE7" i="2"/>
  <c r="FF7" i="2" s="1"/>
  <c r="DA24" i="2"/>
  <c r="DT24" i="2" s="1"/>
  <c r="DA21" i="2"/>
  <c r="DU21" i="2" s="1"/>
  <c r="DA9" i="2"/>
  <c r="DT9" i="2" s="1"/>
  <c r="DA11" i="2"/>
  <c r="DS11" i="2" s="1"/>
  <c r="DA28" i="2"/>
  <c r="DS28" i="2" s="1"/>
  <c r="DA25" i="2"/>
  <c r="DT25" i="2" s="1"/>
  <c r="DA17" i="2"/>
  <c r="DT17" i="2" s="1"/>
  <c r="DX8" i="2"/>
  <c r="DW8" i="2"/>
  <c r="DW19" i="2"/>
  <c r="DX19" i="2"/>
  <c r="DZ10" i="2"/>
  <c r="FE13" i="2"/>
  <c r="FF13" i="2" s="1"/>
  <c r="FD13" i="2"/>
  <c r="DY19" i="2"/>
  <c r="GC20" i="2" s="1"/>
  <c r="EA30" i="2"/>
  <c r="DY17" i="2"/>
  <c r="GC18" i="2" s="1"/>
  <c r="DW27" i="2"/>
  <c r="DX27" i="2"/>
  <c r="DX16" i="2"/>
  <c r="DW16" i="2"/>
  <c r="EF14" i="2"/>
  <c r="FD22" i="2"/>
  <c r="FE22" i="2"/>
  <c r="FF22" i="2" s="1"/>
  <c r="FD30" i="2"/>
  <c r="FE30" i="2"/>
  <c r="FF30" i="2" s="1"/>
  <c r="FE26" i="2"/>
  <c r="FF26" i="2" s="1"/>
  <c r="FD26" i="2"/>
  <c r="FD15" i="2"/>
  <c r="FE15" i="2"/>
  <c r="FF15" i="2" s="1"/>
  <c r="FD17" i="2"/>
  <c r="FE17" i="2"/>
  <c r="FF17" i="2" s="1"/>
  <c r="DE22" i="2"/>
  <c r="DE25" i="2"/>
  <c r="DE17" i="2"/>
  <c r="DE13" i="2"/>
  <c r="DE9" i="2"/>
  <c r="DE14" i="2"/>
  <c r="DE24" i="2"/>
  <c r="DE21" i="2"/>
  <c r="DE30" i="2"/>
  <c r="DE11" i="2"/>
  <c r="DE15" i="2"/>
  <c r="DE26" i="2"/>
  <c r="DE29" i="2"/>
  <c r="DE7" i="2"/>
  <c r="DE28" i="2"/>
  <c r="P27" i="5" l="1"/>
  <c r="P19" i="5"/>
  <c r="GB19" i="2"/>
  <c r="L9" i="5"/>
  <c r="FX9" i="2"/>
  <c r="S11" i="5"/>
  <c r="GE11" i="2"/>
  <c r="P18" i="5"/>
  <c r="FW23" i="2"/>
  <c r="K23" i="5"/>
  <c r="L18" i="5"/>
  <c r="FX18" i="2"/>
  <c r="FW31" i="2"/>
  <c r="K31" i="5"/>
  <c r="Y26" i="5"/>
  <c r="GJ26" i="2"/>
  <c r="Y25" i="5"/>
  <c r="R18" i="5"/>
  <c r="X18" i="5"/>
  <c r="Y14" i="5"/>
  <c r="GJ14" i="2"/>
  <c r="M16" i="5"/>
  <c r="GI19" i="2"/>
  <c r="X14" i="5"/>
  <c r="O19" i="5"/>
  <c r="GA19" i="2"/>
  <c r="FY21" i="2"/>
  <c r="M21" i="5"/>
  <c r="S10" i="5"/>
  <c r="R26" i="5"/>
  <c r="GD26" i="2"/>
  <c r="K10" i="5"/>
  <c r="P10" i="5"/>
  <c r="S15" i="5"/>
  <c r="GE15" i="2"/>
  <c r="K15" i="5"/>
  <c r="Y31" i="5"/>
  <c r="GJ31" i="2"/>
  <c r="Q8" i="5"/>
  <c r="X10" i="5"/>
  <c r="GI10" i="2"/>
  <c r="K8" i="5"/>
  <c r="Y30" i="5"/>
  <c r="X12" i="5"/>
  <c r="Y8" i="5"/>
  <c r="GJ8" i="2"/>
  <c r="M10" i="5"/>
  <c r="FV6" i="2"/>
  <c r="O16" i="5"/>
  <c r="Q17" i="5"/>
  <c r="GC17" i="2"/>
  <c r="O8" i="5"/>
  <c r="K28" i="5"/>
  <c r="FW28" i="2"/>
  <c r="L24" i="5"/>
  <c r="FX24" i="2"/>
  <c r="P23" i="5"/>
  <c r="S24" i="5"/>
  <c r="GE24" i="2"/>
  <c r="GA31" i="2"/>
  <c r="O31" i="5"/>
  <c r="S8" i="5"/>
  <c r="Q23" i="5"/>
  <c r="GC23" i="2"/>
  <c r="R16" i="5"/>
  <c r="K27" i="5"/>
  <c r="X29" i="5"/>
  <c r="GI29" i="2"/>
  <c r="R27" i="5"/>
  <c r="GD27" i="2"/>
  <c r="Y19" i="5"/>
  <c r="GJ19" i="2"/>
  <c r="R12" i="5"/>
  <c r="Q27" i="5"/>
  <c r="S12" i="5"/>
  <c r="GE12" i="2"/>
  <c r="Y11" i="5"/>
  <c r="GJ11" i="2"/>
  <c r="X21" i="5"/>
  <c r="GI21" i="2"/>
  <c r="M23" i="5"/>
  <c r="M8" i="5"/>
  <c r="FX10" i="2"/>
  <c r="GJ27" i="2"/>
  <c r="GB20" i="2"/>
  <c r="Q19" i="5"/>
  <c r="GC19" i="2"/>
  <c r="L17" i="5"/>
  <c r="FX17" i="2"/>
  <c r="S21" i="5"/>
  <c r="GE21" i="2"/>
  <c r="K16" i="5"/>
  <c r="FW16" i="2"/>
  <c r="P12" i="5"/>
  <c r="Q22" i="5"/>
  <c r="L30" i="5"/>
  <c r="Y10" i="5"/>
  <c r="GJ10" i="2"/>
  <c r="X22" i="5"/>
  <c r="GI22" i="2"/>
  <c r="Y16" i="5"/>
  <c r="GJ16" i="2"/>
  <c r="FU6" i="2"/>
  <c r="O27" i="5"/>
  <c r="L25" i="5"/>
  <c r="FX25" i="2"/>
  <c r="M29" i="5"/>
  <c r="Q28" i="5"/>
  <c r="GC28" i="2"/>
  <c r="R7" i="5"/>
  <c r="GD6" i="2"/>
  <c r="GD7" i="2"/>
  <c r="P31" i="5"/>
  <c r="GB31" i="2"/>
  <c r="K18" i="5"/>
  <c r="Y15" i="5"/>
  <c r="GJ15" i="2"/>
  <c r="X27" i="5"/>
  <c r="M19" i="5"/>
  <c r="FY19" i="2"/>
  <c r="GC9" i="2"/>
  <c r="Q9" i="5"/>
  <c r="K22" i="5"/>
  <c r="O10" i="5"/>
  <c r="L26" i="5"/>
  <c r="FX26" i="2"/>
  <c r="L14" i="5"/>
  <c r="FX14" i="2"/>
  <c r="R31" i="5"/>
  <c r="GD31" i="2"/>
  <c r="P16" i="5"/>
  <c r="S30" i="5"/>
  <c r="R10" i="5"/>
  <c r="P8" i="5"/>
  <c r="K11" i="5"/>
  <c r="FW11" i="2"/>
  <c r="O23" i="5"/>
  <c r="L13" i="5"/>
  <c r="FX13" i="2"/>
  <c r="S14" i="5"/>
  <c r="GE14" i="2"/>
  <c r="GD19" i="2"/>
  <c r="R19" i="5"/>
  <c r="O12" i="5"/>
  <c r="R25" i="5"/>
  <c r="S13" i="5"/>
  <c r="GE13" i="2"/>
  <c r="O18" i="5"/>
  <c r="GA18" i="2"/>
  <c r="R29" i="5"/>
  <c r="GE31" i="2"/>
  <c r="S31" i="5"/>
  <c r="GE23" i="2"/>
  <c r="S23" i="5"/>
  <c r="K12" i="5"/>
  <c r="FW12" i="2"/>
  <c r="L19" i="5"/>
  <c r="FX19" i="2"/>
  <c r="FX20" i="2"/>
  <c r="Y13" i="5"/>
  <c r="GJ13" i="2"/>
  <c r="L31" i="5"/>
  <c r="FX31" i="2"/>
  <c r="Y17" i="5"/>
  <c r="GJ17" i="2"/>
  <c r="X9" i="5"/>
  <c r="GI9" i="2"/>
  <c r="X24" i="5"/>
  <c r="GI24" i="2"/>
  <c r="Y7" i="5"/>
  <c r="GJ6" i="2"/>
  <c r="GJ7" i="2"/>
  <c r="X28" i="5"/>
  <c r="GI28" i="2"/>
  <c r="X23" i="5"/>
  <c r="GI23" i="2"/>
  <c r="M12" i="5"/>
  <c r="M27" i="5"/>
  <c r="FY20" i="2"/>
  <c r="FV7" i="2"/>
  <c r="FU7" i="2"/>
  <c r="FW19" i="2"/>
  <c r="K6" i="5"/>
  <c r="L6" i="5"/>
  <c r="FX7" i="2"/>
  <c r="FX6" i="2"/>
  <c r="M10" i="21"/>
  <c r="DU10" i="21" s="1"/>
  <c r="M25" i="21"/>
  <c r="DU25" i="21" s="1"/>
  <c r="M12" i="21"/>
  <c r="DU12" i="21" s="1"/>
  <c r="M24" i="21"/>
  <c r="DU24" i="21" s="1"/>
  <c r="EX24" i="21" s="1"/>
  <c r="M11" i="21"/>
  <c r="DU11" i="21" s="1"/>
  <c r="M30" i="21"/>
  <c r="DU30" i="21" s="1"/>
  <c r="M8" i="21"/>
  <c r="DU8" i="21" s="1"/>
  <c r="M17" i="21"/>
  <c r="DU17" i="21" s="1"/>
  <c r="EX17" i="21" s="1"/>
  <c r="M15" i="21"/>
  <c r="DU15" i="21" s="1"/>
  <c r="M23" i="21"/>
  <c r="DU23" i="21" s="1"/>
  <c r="EX23" i="21" s="1"/>
  <c r="M19" i="21"/>
  <c r="DU19" i="21" s="1"/>
  <c r="M14" i="21"/>
  <c r="DU14" i="21" s="1"/>
  <c r="EX14" i="21" s="1"/>
  <c r="M16" i="21"/>
  <c r="DU16" i="21" s="1"/>
  <c r="M9" i="21"/>
  <c r="DU9" i="21" s="1"/>
  <c r="EX9" i="21" s="1"/>
  <c r="M13" i="21"/>
  <c r="DU13" i="21" s="1"/>
  <c r="M26" i="21"/>
  <c r="DU26" i="21" s="1"/>
  <c r="EX26" i="21" s="1"/>
  <c r="M22" i="21"/>
  <c r="DU22" i="21" s="1"/>
  <c r="M6" i="21"/>
  <c r="DU6" i="21" s="1"/>
  <c r="EX6" i="21" s="1"/>
  <c r="M18" i="21"/>
  <c r="DU18" i="21" s="1"/>
  <c r="M27" i="21"/>
  <c r="DU27" i="21" s="1"/>
  <c r="EX27" i="21" s="1"/>
  <c r="M7" i="21"/>
  <c r="DU7" i="21" s="1"/>
  <c r="EX7" i="21" s="1"/>
  <c r="M21" i="21"/>
  <c r="DU21" i="21" s="1"/>
  <c r="EX21" i="21" s="1"/>
  <c r="N13" i="21"/>
  <c r="DT13" i="21" s="1"/>
  <c r="EW13" i="21" s="1"/>
  <c r="O11" i="21"/>
  <c r="DS11" i="21" s="1"/>
  <c r="EV11" i="21" s="1"/>
  <c r="O13" i="21"/>
  <c r="DS13" i="21" s="1"/>
  <c r="N6" i="21"/>
  <c r="DT6" i="21" s="1"/>
  <c r="EW6" i="21" s="1"/>
  <c r="EX11" i="21"/>
  <c r="N20" i="21"/>
  <c r="DT20" i="21" s="1"/>
  <c r="EW20" i="21" s="1"/>
  <c r="N7" i="21"/>
  <c r="DT7" i="21" s="1"/>
  <c r="EW7" i="21" s="1"/>
  <c r="O23" i="21"/>
  <c r="DS23" i="21" s="1"/>
  <c r="EV23" i="21" s="1"/>
  <c r="O17" i="21"/>
  <c r="DS17" i="21" s="1"/>
  <c r="O27" i="21"/>
  <c r="DS27" i="21" s="1"/>
  <c r="N9" i="21"/>
  <c r="DT9" i="21" s="1"/>
  <c r="EW9" i="21" s="1"/>
  <c r="N26" i="21"/>
  <c r="DT26" i="21" s="1"/>
  <c r="EW26" i="21" s="1"/>
  <c r="N28" i="21"/>
  <c r="DT28" i="21" s="1"/>
  <c r="EW28" i="21" s="1"/>
  <c r="O25" i="21"/>
  <c r="DS25" i="21" s="1"/>
  <c r="EV25" i="21" s="1"/>
  <c r="N12" i="21"/>
  <c r="DT12" i="21" s="1"/>
  <c r="EW12" i="21" s="1"/>
  <c r="N29" i="21"/>
  <c r="DT29" i="21" s="1"/>
  <c r="EW29" i="21" s="1"/>
  <c r="O26" i="21"/>
  <c r="DS26" i="21" s="1"/>
  <c r="EV26" i="21" s="1"/>
  <c r="EX30" i="21"/>
  <c r="O20" i="21"/>
  <c r="DS20" i="21" s="1"/>
  <c r="O16" i="21"/>
  <c r="DS16" i="21" s="1"/>
  <c r="P6" i="21"/>
  <c r="N24" i="21"/>
  <c r="DT24" i="21" s="1"/>
  <c r="EW24" i="21" s="1"/>
  <c r="N21" i="21"/>
  <c r="DT21" i="21" s="1"/>
  <c r="EW21" i="21" s="1"/>
  <c r="O29" i="21"/>
  <c r="DS29" i="21" s="1"/>
  <c r="EV29" i="21" s="1"/>
  <c r="N22" i="21"/>
  <c r="DT22" i="21" s="1"/>
  <c r="EW22" i="21" s="1"/>
  <c r="EX8" i="21"/>
  <c r="O15" i="21"/>
  <c r="DS15" i="21" s="1"/>
  <c r="EV15" i="21" s="1"/>
  <c r="N10" i="21"/>
  <c r="DT10" i="21" s="1"/>
  <c r="EW10" i="21" s="1"/>
  <c r="O30" i="21"/>
  <c r="DS30" i="21" s="1"/>
  <c r="O14" i="21"/>
  <c r="DS14" i="21" s="1"/>
  <c r="EV14" i="21" s="1"/>
  <c r="O8" i="21"/>
  <c r="DS8" i="21" s="1"/>
  <c r="EV8" i="21" s="1"/>
  <c r="EX18" i="21"/>
  <c r="N17" i="21"/>
  <c r="DT17" i="21" s="1"/>
  <c r="EW17" i="21" s="1"/>
  <c r="O28" i="21"/>
  <c r="DS28" i="21" s="1"/>
  <c r="EX16" i="21"/>
  <c r="O12" i="21"/>
  <c r="DS12" i="21" s="1"/>
  <c r="O21" i="21"/>
  <c r="DS21" i="21" s="1"/>
  <c r="EV21" i="21" s="1"/>
  <c r="O22" i="21"/>
  <c r="DS22" i="21" s="1"/>
  <c r="EV22" i="21" s="1"/>
  <c r="N8" i="21"/>
  <c r="DT8" i="21" s="1"/>
  <c r="EW8" i="21" s="1"/>
  <c r="O19" i="21"/>
  <c r="DS19" i="21" s="1"/>
  <c r="EV19" i="21" s="1"/>
  <c r="EX15" i="21"/>
  <c r="N18" i="21"/>
  <c r="DT18" i="21" s="1"/>
  <c r="EW18" i="21" s="1"/>
  <c r="O10" i="21"/>
  <c r="DS10" i="21" s="1"/>
  <c r="N16" i="21"/>
  <c r="DT16" i="21" s="1"/>
  <c r="EW16" i="21" s="1"/>
  <c r="EX19" i="21"/>
  <c r="O9" i="21"/>
  <c r="DS9" i="21" s="1"/>
  <c r="EV9" i="21" s="1"/>
  <c r="EX10" i="21"/>
  <c r="P24" i="21"/>
  <c r="DO24" i="21" s="1"/>
  <c r="CP8" i="21"/>
  <c r="CP38" i="21"/>
  <c r="DO8" i="21"/>
  <c r="CP51" i="21"/>
  <c r="CQ51" i="21" s="1"/>
  <c r="CP21" i="21"/>
  <c r="CQ21" i="21" s="1"/>
  <c r="DO21" i="21"/>
  <c r="DP21" i="21" s="1"/>
  <c r="CP22" i="21"/>
  <c r="CQ22" i="21" s="1"/>
  <c r="CP52" i="21"/>
  <c r="CQ52" i="21" s="1"/>
  <c r="DO22" i="21"/>
  <c r="DP22" i="21" s="1"/>
  <c r="CP39" i="21"/>
  <c r="CQ39" i="21" s="1"/>
  <c r="CP9" i="21"/>
  <c r="DO9" i="21"/>
  <c r="DP9" i="21" s="1"/>
  <c r="CP12" i="21"/>
  <c r="CQ12" i="21" s="1"/>
  <c r="CP42" i="21"/>
  <c r="CQ42" i="21" s="1"/>
  <c r="DO12" i="21"/>
  <c r="DP12" i="21" s="1"/>
  <c r="CP16" i="21"/>
  <c r="CQ16" i="21" s="1"/>
  <c r="CP46" i="21"/>
  <c r="CQ46" i="21" s="1"/>
  <c r="DO16" i="21"/>
  <c r="DP16" i="21" s="1"/>
  <c r="CP56" i="21"/>
  <c r="CQ56" i="21" s="1"/>
  <c r="CP26" i="21"/>
  <c r="CQ26" i="21" s="1"/>
  <c r="DO26" i="21"/>
  <c r="DP26" i="21" s="1"/>
  <c r="CP43" i="21"/>
  <c r="CQ43" i="21" s="1"/>
  <c r="CP13" i="21"/>
  <c r="CQ13" i="21" s="1"/>
  <c r="DO13" i="21"/>
  <c r="DP13" i="21" s="1"/>
  <c r="CP47" i="21"/>
  <c r="CQ47" i="21" s="1"/>
  <c r="CP17" i="21"/>
  <c r="CQ17" i="21" s="1"/>
  <c r="DO17" i="21"/>
  <c r="DP17" i="21" s="1"/>
  <c r="CP10" i="21"/>
  <c r="CQ10" i="21" s="1"/>
  <c r="CP40" i="21"/>
  <c r="CQ40" i="21" s="1"/>
  <c r="DO10" i="21"/>
  <c r="DP10" i="21" s="1"/>
  <c r="P25" i="21"/>
  <c r="P19" i="21"/>
  <c r="EX22" i="21"/>
  <c r="P23" i="21"/>
  <c r="P29" i="21"/>
  <c r="P7" i="21"/>
  <c r="P11" i="21"/>
  <c r="EX20" i="21"/>
  <c r="P15" i="21"/>
  <c r="EV12" i="21"/>
  <c r="P27" i="21"/>
  <c r="EX13" i="21"/>
  <c r="P28" i="21"/>
  <c r="P14" i="21"/>
  <c r="P18" i="21"/>
  <c r="CP18" i="21" s="1"/>
  <c r="EX12" i="21"/>
  <c r="P30" i="21"/>
  <c r="EX29" i="21"/>
  <c r="P20" i="21"/>
  <c r="EV6" i="21"/>
  <c r="EX25" i="21"/>
  <c r="U30" i="21"/>
  <c r="U28" i="21"/>
  <c r="U6" i="21"/>
  <c r="V6" i="21" s="1"/>
  <c r="U11" i="21"/>
  <c r="EV18" i="21"/>
  <c r="U18" i="21"/>
  <c r="U29" i="21"/>
  <c r="U23" i="21"/>
  <c r="U15" i="21"/>
  <c r="U19" i="21"/>
  <c r="EX28" i="21"/>
  <c r="U8" i="21"/>
  <c r="U22" i="21"/>
  <c r="U12" i="21"/>
  <c r="DL12" i="2"/>
  <c r="DU9" i="2"/>
  <c r="FY10" i="2" s="1"/>
  <c r="DU25" i="2"/>
  <c r="DU26" i="2"/>
  <c r="DU13" i="2"/>
  <c r="DU15" i="2"/>
  <c r="FY16" i="2" s="1"/>
  <c r="DU24" i="2"/>
  <c r="DU14" i="2"/>
  <c r="DU22" i="2"/>
  <c r="FY23" i="2" s="1"/>
  <c r="DU28" i="2"/>
  <c r="DU11" i="2"/>
  <c r="DU7" i="2"/>
  <c r="DU17" i="2"/>
  <c r="DU30" i="2"/>
  <c r="EG21" i="2"/>
  <c r="EF11" i="2"/>
  <c r="EF13" i="2"/>
  <c r="GI14" i="2" s="1"/>
  <c r="EG22" i="2"/>
  <c r="EF15" i="2"/>
  <c r="EG29" i="2"/>
  <c r="EG28" i="2"/>
  <c r="EF17" i="2"/>
  <c r="GI18" i="2" s="1"/>
  <c r="EF25" i="2"/>
  <c r="DS7" i="2"/>
  <c r="K7" i="5" s="1"/>
  <c r="DZ13" i="2"/>
  <c r="DY13" i="2"/>
  <c r="EF7" i="2"/>
  <c r="DY25" i="2"/>
  <c r="EA29" i="2"/>
  <c r="EG24" i="2"/>
  <c r="GJ25" i="2" s="1"/>
  <c r="DY29" i="2"/>
  <c r="EA9" i="2"/>
  <c r="DT15" i="2"/>
  <c r="EG9" i="2"/>
  <c r="EF30" i="2"/>
  <c r="DZ11" i="2"/>
  <c r="EF26" i="2"/>
  <c r="GI27" i="2" s="1"/>
  <c r="DY7" i="2"/>
  <c r="GC8" i="2" s="1"/>
  <c r="EA28" i="2"/>
  <c r="DZ22" i="2"/>
  <c r="U15" i="8"/>
  <c r="U16" i="8" s="1"/>
  <c r="U17" i="8" s="1"/>
  <c r="U18" i="8" s="1"/>
  <c r="U19" i="8" s="1"/>
  <c r="U20" i="8" s="1"/>
  <c r="DY11" i="2"/>
  <c r="EA22" i="2"/>
  <c r="DS14" i="2"/>
  <c r="DS13" i="2"/>
  <c r="DZ15" i="2"/>
  <c r="GD16" i="2" s="1"/>
  <c r="DY30" i="2"/>
  <c r="EA17" i="2"/>
  <c r="DZ9" i="2"/>
  <c r="GD10" i="2" s="1"/>
  <c r="DS29" i="2"/>
  <c r="DT29" i="2"/>
  <c r="DZ17" i="2"/>
  <c r="DZ28" i="2"/>
  <c r="DT11" i="2"/>
  <c r="DY15" i="2"/>
  <c r="DS26" i="2"/>
  <c r="FW27" i="2" s="1"/>
  <c r="DZ14" i="2"/>
  <c r="EA7" i="2"/>
  <c r="DZ30" i="2"/>
  <c r="DY26" i="2"/>
  <c r="DX14" i="2"/>
  <c r="DW14" i="2"/>
  <c r="DX28" i="2"/>
  <c r="DW28" i="2"/>
  <c r="DX15" i="2"/>
  <c r="GB16" i="2" s="1"/>
  <c r="DW15" i="2"/>
  <c r="DW24" i="2"/>
  <c r="DX24" i="2"/>
  <c r="DX17" i="2"/>
  <c r="GB18" i="2" s="1"/>
  <c r="DW17" i="2"/>
  <c r="EA25" i="2"/>
  <c r="DZ21" i="2"/>
  <c r="DZ24" i="2"/>
  <c r="GD25" i="2" s="1"/>
  <c r="DS17" i="2"/>
  <c r="FW18" i="2" s="1"/>
  <c r="DS30" i="2"/>
  <c r="DT21" i="2"/>
  <c r="DY14" i="2"/>
  <c r="EA26" i="2"/>
  <c r="DT22" i="2"/>
  <c r="DW29" i="2"/>
  <c r="DX29" i="2"/>
  <c r="DX9" i="2"/>
  <c r="GB10" i="2" s="1"/>
  <c r="DW9" i="2"/>
  <c r="GA10" i="2" s="1"/>
  <c r="DW7" i="2"/>
  <c r="GA8" i="2" s="1"/>
  <c r="DX7" i="2"/>
  <c r="DX11" i="2"/>
  <c r="DW11" i="2"/>
  <c r="DW25" i="2"/>
  <c r="DX25" i="2"/>
  <c r="DX26" i="2"/>
  <c r="DW26" i="2"/>
  <c r="GA27" i="2" s="1"/>
  <c r="DX21" i="2"/>
  <c r="DW21" i="2"/>
  <c r="DX13" i="2"/>
  <c r="DW13" i="2"/>
  <c r="DS25" i="2"/>
  <c r="DY21" i="2"/>
  <c r="GC22" i="2" s="1"/>
  <c r="DT28" i="2"/>
  <c r="DX22" i="2"/>
  <c r="GB23" i="2" s="1"/>
  <c r="DW22" i="2"/>
  <c r="DY24" i="2"/>
  <c r="DS21" i="2"/>
  <c r="DW30" i="2"/>
  <c r="DX30" i="2"/>
  <c r="DS9" i="2"/>
  <c r="DS24" i="2"/>
  <c r="P30" i="5" l="1"/>
  <c r="GB30" i="2"/>
  <c r="K25" i="5"/>
  <c r="FW25" i="2"/>
  <c r="O25" i="5"/>
  <c r="GA25" i="2"/>
  <c r="L21" i="5"/>
  <c r="FX21" i="2"/>
  <c r="P24" i="5"/>
  <c r="GB24" i="2"/>
  <c r="Q26" i="5"/>
  <c r="GC26" i="2"/>
  <c r="R17" i="5"/>
  <c r="GD17" i="2"/>
  <c r="K14" i="5"/>
  <c r="FW14" i="2"/>
  <c r="GD11" i="2"/>
  <c r="R11" i="5"/>
  <c r="Q25" i="5"/>
  <c r="GC25" i="2"/>
  <c r="M7" i="5"/>
  <c r="FY7" i="2"/>
  <c r="FY6" i="2"/>
  <c r="GD12" i="2"/>
  <c r="O13" i="5"/>
  <c r="GA13" i="2"/>
  <c r="L22" i="5"/>
  <c r="FX22" i="2"/>
  <c r="FX23" i="2"/>
  <c r="S25" i="5"/>
  <c r="GE25" i="2"/>
  <c r="P28" i="5"/>
  <c r="GB28" i="2"/>
  <c r="FX29" i="2"/>
  <c r="L29" i="5"/>
  <c r="S22" i="5"/>
  <c r="GE22" i="2"/>
  <c r="X30" i="5"/>
  <c r="GI30" i="2"/>
  <c r="X7" i="5"/>
  <c r="GI6" i="2"/>
  <c r="GI7" i="2"/>
  <c r="GI8" i="2"/>
  <c r="X25" i="5"/>
  <c r="GI25" i="2"/>
  <c r="M11" i="5"/>
  <c r="FY11" i="2"/>
  <c r="M25" i="5"/>
  <c r="FY25" i="2"/>
  <c r="FW8" i="2"/>
  <c r="L28" i="5"/>
  <c r="FX28" i="2"/>
  <c r="P26" i="5"/>
  <c r="GB26" i="2"/>
  <c r="K17" i="5"/>
  <c r="FW17" i="2"/>
  <c r="O15" i="5"/>
  <c r="GA15" i="2"/>
  <c r="GE6" i="2"/>
  <c r="GE7" i="2"/>
  <c r="S7" i="5"/>
  <c r="K29" i="5"/>
  <c r="FW29" i="2"/>
  <c r="Q11" i="5"/>
  <c r="GC11" i="2"/>
  <c r="GC12" i="2"/>
  <c r="Q13" i="5"/>
  <c r="GC13" i="2"/>
  <c r="M30" i="5"/>
  <c r="FY30" i="2"/>
  <c r="M15" i="5"/>
  <c r="FY15" i="2"/>
  <c r="GC27" i="2"/>
  <c r="GE8" i="2"/>
  <c r="GA16" i="2"/>
  <c r="FW15" i="2"/>
  <c r="GD18" i="2"/>
  <c r="GB27" i="2"/>
  <c r="O22" i="5"/>
  <c r="GA22" i="2"/>
  <c r="P21" i="5"/>
  <c r="GB21" i="2"/>
  <c r="GA6" i="2"/>
  <c r="GA7" i="2"/>
  <c r="O7" i="5"/>
  <c r="O29" i="5"/>
  <c r="GA29" i="2"/>
  <c r="R21" i="5"/>
  <c r="GD21" i="2"/>
  <c r="O28" i="5"/>
  <c r="GA28" i="2"/>
  <c r="K26" i="5"/>
  <c r="FW26" i="2"/>
  <c r="S17" i="5"/>
  <c r="GE17" i="2"/>
  <c r="GE18" i="2"/>
  <c r="R22" i="5"/>
  <c r="GD22" i="2"/>
  <c r="GD23" i="2"/>
  <c r="S9" i="5"/>
  <c r="GE9" i="2"/>
  <c r="GJ29" i="2"/>
  <c r="Y29" i="5"/>
  <c r="X11" i="5"/>
  <c r="GI11" i="2"/>
  <c r="M14" i="5"/>
  <c r="FY14" i="2"/>
  <c r="M26" i="5"/>
  <c r="FY26" i="2"/>
  <c r="FW6" i="2"/>
  <c r="FY8" i="2"/>
  <c r="GE10" i="2"/>
  <c r="O30" i="5"/>
  <c r="GA30" i="2"/>
  <c r="P22" i="5"/>
  <c r="GB22" i="2"/>
  <c r="O26" i="5"/>
  <c r="GA26" i="2"/>
  <c r="O11" i="5"/>
  <c r="GA11" i="2"/>
  <c r="O9" i="5"/>
  <c r="GA9" i="2"/>
  <c r="FW30" i="2"/>
  <c r="K30" i="5"/>
  <c r="O24" i="5"/>
  <c r="GA24" i="2"/>
  <c r="R30" i="5"/>
  <c r="GD30" i="2"/>
  <c r="Q15" i="5"/>
  <c r="GC15" i="2"/>
  <c r="GC16" i="2"/>
  <c r="Q30" i="5"/>
  <c r="GC30" i="2"/>
  <c r="S28" i="5"/>
  <c r="GE28" i="2"/>
  <c r="GC29" i="2"/>
  <c r="Q29" i="5"/>
  <c r="X15" i="5"/>
  <c r="GI15" i="2"/>
  <c r="GI16" i="2"/>
  <c r="Y21" i="5"/>
  <c r="GJ21" i="2"/>
  <c r="M24" i="5"/>
  <c r="FY24" i="2"/>
  <c r="FY27" i="2"/>
  <c r="GI12" i="2"/>
  <c r="FW24" i="2"/>
  <c r="K24" i="5"/>
  <c r="K21" i="5"/>
  <c r="FW21" i="2"/>
  <c r="P13" i="5"/>
  <c r="GB13" i="2"/>
  <c r="P11" i="5"/>
  <c r="GB11" i="2"/>
  <c r="P9" i="5"/>
  <c r="GB9" i="2"/>
  <c r="S26" i="5"/>
  <c r="GE26" i="2"/>
  <c r="GE27" i="2"/>
  <c r="O17" i="5"/>
  <c r="GA17" i="2"/>
  <c r="O14" i="5"/>
  <c r="GA14" i="2"/>
  <c r="L11" i="5"/>
  <c r="FX11" i="2"/>
  <c r="FX12" i="2"/>
  <c r="GD15" i="2"/>
  <c r="R15" i="5"/>
  <c r="Q7" i="5"/>
  <c r="GC6" i="2"/>
  <c r="GC7" i="2"/>
  <c r="Y9" i="5"/>
  <c r="GJ9" i="2"/>
  <c r="Y24" i="5"/>
  <c r="GJ24" i="2"/>
  <c r="X17" i="5"/>
  <c r="GI17" i="2"/>
  <c r="Y22" i="5"/>
  <c r="GJ22" i="2"/>
  <c r="GJ23" i="2"/>
  <c r="FY28" i="2"/>
  <c r="M28" i="5"/>
  <c r="FY9" i="2"/>
  <c r="M9" i="5"/>
  <c r="FY29" i="2"/>
  <c r="K9" i="5"/>
  <c r="FW9" i="2"/>
  <c r="Q24" i="5"/>
  <c r="GC24" i="2"/>
  <c r="Q21" i="5"/>
  <c r="GC21" i="2"/>
  <c r="O21" i="5"/>
  <c r="GA21" i="2"/>
  <c r="P25" i="5"/>
  <c r="GB25" i="2"/>
  <c r="P7" i="5"/>
  <c r="GB6" i="2"/>
  <c r="GB7" i="2"/>
  <c r="GB29" i="2"/>
  <c r="P29" i="5"/>
  <c r="Q14" i="5"/>
  <c r="GC14" i="2"/>
  <c r="R24" i="5"/>
  <c r="GD24" i="2"/>
  <c r="P17" i="5"/>
  <c r="GB17" i="2"/>
  <c r="P15" i="5"/>
  <c r="GB15" i="2"/>
  <c r="P14" i="5"/>
  <c r="GB14" i="2"/>
  <c r="R14" i="5"/>
  <c r="GD14" i="2"/>
  <c r="R28" i="5"/>
  <c r="GD28" i="2"/>
  <c r="R9" i="5"/>
  <c r="GD9" i="2"/>
  <c r="K13" i="5"/>
  <c r="FW13" i="2"/>
  <c r="X26" i="5"/>
  <c r="GI26" i="2"/>
  <c r="L15" i="5"/>
  <c r="FX15" i="2"/>
  <c r="FX16" i="2"/>
  <c r="S29" i="5"/>
  <c r="GE29" i="2"/>
  <c r="R13" i="5"/>
  <c r="GD13" i="2"/>
  <c r="Y28" i="5"/>
  <c r="GJ28" i="2"/>
  <c r="X13" i="5"/>
  <c r="GI13" i="2"/>
  <c r="M17" i="5"/>
  <c r="FY17" i="2"/>
  <c r="FY18" i="2"/>
  <c r="M22" i="5"/>
  <c r="FY22" i="2"/>
  <c r="FY13" i="2"/>
  <c r="M13" i="5"/>
  <c r="FW7" i="2"/>
  <c r="FY12" i="2"/>
  <c r="GD29" i="2"/>
  <c r="GA12" i="2"/>
  <c r="GA23" i="2"/>
  <c r="GB8" i="2"/>
  <c r="GE30" i="2"/>
  <c r="FW22" i="2"/>
  <c r="FX30" i="2"/>
  <c r="GB12" i="2"/>
  <c r="GJ30" i="2"/>
  <c r="FW10" i="2"/>
  <c r="DY10" i="21"/>
  <c r="EA10" i="21"/>
  <c r="ED10" i="21"/>
  <c r="EI10" i="21"/>
  <c r="EE10" i="21"/>
  <c r="EK10" i="21"/>
  <c r="DZ10" i="21"/>
  <c r="EC10" i="21"/>
  <c r="EJ10" i="21"/>
  <c r="EG10" i="21"/>
  <c r="EL10" i="21"/>
  <c r="EF10" i="21"/>
  <c r="EM10" i="21"/>
  <c r="ED26" i="21"/>
  <c r="EC26" i="21"/>
  <c r="EA26" i="21"/>
  <c r="DY26" i="21"/>
  <c r="DZ26" i="21"/>
  <c r="EE26" i="21"/>
  <c r="EJ26" i="21"/>
  <c r="EI26" i="21"/>
  <c r="EG26" i="21"/>
  <c r="EF26" i="21"/>
  <c r="EK26" i="21"/>
  <c r="FG26" i="21" s="1"/>
  <c r="EM26" i="21"/>
  <c r="EL26" i="21"/>
  <c r="EE22" i="21"/>
  <c r="DZ22" i="21"/>
  <c r="EC22" i="21"/>
  <c r="DY22" i="21"/>
  <c r="ED22" i="21"/>
  <c r="EF22" i="21"/>
  <c r="EG22" i="21"/>
  <c r="EA22" i="21"/>
  <c r="EJ22" i="21"/>
  <c r="EK22" i="21"/>
  <c r="FG22" i="21" s="1"/>
  <c r="EI22" i="21"/>
  <c r="EL22" i="21"/>
  <c r="EM22" i="21"/>
  <c r="DZ21" i="21"/>
  <c r="EC21" i="21"/>
  <c r="DY21" i="21"/>
  <c r="EA21" i="21"/>
  <c r="ED21" i="21"/>
  <c r="EK21" i="21"/>
  <c r="EE21" i="21"/>
  <c r="EG21" i="21"/>
  <c r="EL21" i="21"/>
  <c r="EI21" i="21"/>
  <c r="EF21" i="21"/>
  <c r="EM21" i="21"/>
  <c r="EJ21" i="21"/>
  <c r="DZ12" i="21"/>
  <c r="ED12" i="21"/>
  <c r="EC12" i="21"/>
  <c r="DY12" i="21"/>
  <c r="EA12" i="21"/>
  <c r="EJ12" i="21"/>
  <c r="EG12" i="21"/>
  <c r="EL12" i="21"/>
  <c r="EK12" i="21"/>
  <c r="EE12" i="21"/>
  <c r="EM12" i="21"/>
  <c r="EI12" i="21"/>
  <c r="EF12" i="21"/>
  <c r="DZ13" i="21"/>
  <c r="DY13" i="21"/>
  <c r="EC13" i="21"/>
  <c r="ED13" i="21"/>
  <c r="EA13" i="21"/>
  <c r="EI13" i="21"/>
  <c r="EF13" i="21"/>
  <c r="EK13" i="21"/>
  <c r="FG13" i="21" s="1"/>
  <c r="EE13" i="21"/>
  <c r="EJ13" i="21"/>
  <c r="EM13" i="21"/>
  <c r="EG13" i="21"/>
  <c r="EL13" i="21"/>
  <c r="DZ9" i="21"/>
  <c r="ED9" i="21"/>
  <c r="EC9" i="21"/>
  <c r="DY9" i="21"/>
  <c r="EA9" i="21"/>
  <c r="EJ9" i="21"/>
  <c r="EL9" i="21"/>
  <c r="EG9" i="21"/>
  <c r="EI9" i="21"/>
  <c r="EM9" i="21"/>
  <c r="EK9" i="21"/>
  <c r="EE9" i="21"/>
  <c r="EF9" i="21"/>
  <c r="EA16" i="21"/>
  <c r="EJ16" i="21"/>
  <c r="EC16" i="21"/>
  <c r="DZ16" i="21"/>
  <c r="DY16" i="21"/>
  <c r="ED16" i="21"/>
  <c r="EF16" i="21"/>
  <c r="EL16" i="21"/>
  <c r="EG16" i="21"/>
  <c r="EK16" i="21"/>
  <c r="FG16" i="21" s="1"/>
  <c r="EM16" i="21"/>
  <c r="EI16" i="21"/>
  <c r="EE16" i="21"/>
  <c r="EA17" i="21"/>
  <c r="ED17" i="21"/>
  <c r="DZ17" i="21"/>
  <c r="DY17" i="21"/>
  <c r="EC17" i="21"/>
  <c r="EI17" i="21"/>
  <c r="EF17" i="21"/>
  <c r="EM17" i="21"/>
  <c r="EE17" i="21"/>
  <c r="EJ17" i="21"/>
  <c r="EK17" i="21"/>
  <c r="FG17" i="21" s="1"/>
  <c r="EG17" i="21"/>
  <c r="EL17" i="21"/>
  <c r="CP24" i="21"/>
  <c r="BZ6" i="21"/>
  <c r="CH6" i="21" s="1"/>
  <c r="CP54" i="21"/>
  <c r="CQ54" i="21" s="1"/>
  <c r="CU26" i="21"/>
  <c r="CS26" i="21"/>
  <c r="DX26" i="21" s="1"/>
  <c r="CT26" i="21"/>
  <c r="CR26" i="21"/>
  <c r="DW26" i="21" s="1"/>
  <c r="EZ26" i="21" s="1"/>
  <c r="CV26" i="21"/>
  <c r="CW26" i="21"/>
  <c r="CT16" i="21"/>
  <c r="CW16" i="21"/>
  <c r="CR16" i="21"/>
  <c r="DW16" i="21" s="1"/>
  <c r="CS16" i="21"/>
  <c r="DX16" i="21" s="1"/>
  <c r="CU16" i="21"/>
  <c r="CV16" i="21"/>
  <c r="CR51" i="21"/>
  <c r="CT51" i="21"/>
  <c r="CW51" i="21"/>
  <c r="CS51" i="21"/>
  <c r="CU51" i="21"/>
  <c r="CV51" i="21"/>
  <c r="CV13" i="21"/>
  <c r="CR13" i="21"/>
  <c r="CW13" i="21"/>
  <c r="CS13" i="21"/>
  <c r="DX13" i="21" s="1"/>
  <c r="CT13" i="21"/>
  <c r="CU13" i="21"/>
  <c r="CP20" i="21"/>
  <c r="CQ20" i="21" s="1"/>
  <c r="CP50" i="21"/>
  <c r="DO20" i="21"/>
  <c r="DP20" i="21" s="1"/>
  <c r="V22" i="21"/>
  <c r="CS12" i="21"/>
  <c r="CW12" i="21"/>
  <c r="CT12" i="21"/>
  <c r="CU12" i="21"/>
  <c r="CV12" i="21"/>
  <c r="CR12" i="21"/>
  <c r="CW52" i="21"/>
  <c r="CS52" i="21"/>
  <c r="CT52" i="21"/>
  <c r="CR52" i="21"/>
  <c r="CV52" i="21"/>
  <c r="CU52" i="21"/>
  <c r="CU47" i="21"/>
  <c r="CT47" i="21"/>
  <c r="CV47" i="21"/>
  <c r="CW47" i="21"/>
  <c r="CS47" i="21"/>
  <c r="CR47" i="21"/>
  <c r="CP30" i="21"/>
  <c r="CQ30" i="21" s="1"/>
  <c r="CP60" i="21"/>
  <c r="CQ60" i="21" s="1"/>
  <c r="DO30" i="21"/>
  <c r="DP30" i="21" s="1"/>
  <c r="CP44" i="21"/>
  <c r="CP14" i="21"/>
  <c r="CQ14" i="21" s="1"/>
  <c r="DO14" i="21"/>
  <c r="DP14" i="21" s="1"/>
  <c r="CP57" i="21"/>
  <c r="CP27" i="21"/>
  <c r="DO27" i="21"/>
  <c r="DP27" i="21" s="1"/>
  <c r="CP11" i="21"/>
  <c r="CQ11" i="21" s="1"/>
  <c r="CP41" i="21"/>
  <c r="CQ41" i="21" s="1"/>
  <c r="DO11" i="21"/>
  <c r="CR22" i="21"/>
  <c r="CV22" i="21"/>
  <c r="CS22" i="21"/>
  <c r="CT22" i="21"/>
  <c r="CU22" i="21"/>
  <c r="CW22" i="21"/>
  <c r="CV21" i="21"/>
  <c r="CR21" i="21"/>
  <c r="DW21" i="21" s="1"/>
  <c r="CT21" i="21"/>
  <c r="CU21" i="21"/>
  <c r="CW21" i="21"/>
  <c r="CS21" i="21"/>
  <c r="V18" i="21"/>
  <c r="V30" i="21"/>
  <c r="CP48" i="21"/>
  <c r="CQ48" i="21" s="1"/>
  <c r="CQ18" i="21"/>
  <c r="DO18" i="21"/>
  <c r="DP18" i="21" s="1"/>
  <c r="CP59" i="21"/>
  <c r="CQ59" i="21" s="1"/>
  <c r="CP29" i="21"/>
  <c r="CQ29" i="21" s="1"/>
  <c r="DO29" i="21"/>
  <c r="DP29" i="21" s="1"/>
  <c r="CW46" i="21"/>
  <c r="CS46" i="21"/>
  <c r="CT46" i="21"/>
  <c r="CU46" i="21"/>
  <c r="CR46" i="21"/>
  <c r="CV46" i="21"/>
  <c r="V23" i="21"/>
  <c r="CW10" i="21"/>
  <c r="CT10" i="21"/>
  <c r="CR10" i="21"/>
  <c r="CU10" i="21"/>
  <c r="CS10" i="21"/>
  <c r="CV10" i="21"/>
  <c r="CU17" i="21"/>
  <c r="CV17" i="21"/>
  <c r="CR17" i="21"/>
  <c r="DW17" i="21" s="1"/>
  <c r="CS17" i="21"/>
  <c r="DX17" i="21" s="1"/>
  <c r="CT17" i="21"/>
  <c r="CW17" i="21"/>
  <c r="V11" i="21"/>
  <c r="CR39" i="21"/>
  <c r="CS39" i="21"/>
  <c r="CV39" i="21"/>
  <c r="CW39" i="21"/>
  <c r="CT39" i="21"/>
  <c r="CU39" i="21"/>
  <c r="CP45" i="21"/>
  <c r="CQ45" i="21" s="1"/>
  <c r="CP15" i="21"/>
  <c r="CQ15" i="21" s="1"/>
  <c r="DO15" i="21"/>
  <c r="DP15" i="21" s="1"/>
  <c r="CP37" i="21"/>
  <c r="CQ37" i="21" s="1"/>
  <c r="CP7" i="21"/>
  <c r="CQ7" i="21" s="1"/>
  <c r="DO7" i="21"/>
  <c r="DP7" i="21" s="1"/>
  <c r="CP53" i="21"/>
  <c r="CQ53" i="21" s="1"/>
  <c r="CP23" i="21"/>
  <c r="CQ23" i="21" s="1"/>
  <c r="DO23" i="21"/>
  <c r="DP23" i="21" s="1"/>
  <c r="CP49" i="21"/>
  <c r="CQ49" i="21" s="1"/>
  <c r="CP19" i="21"/>
  <c r="CQ19" i="21" s="1"/>
  <c r="DO19" i="21"/>
  <c r="DP19" i="21" s="1"/>
  <c r="CP55" i="21"/>
  <c r="CQ55" i="21" s="1"/>
  <c r="CP25" i="21"/>
  <c r="CQ25" i="21" s="1"/>
  <c r="DO25" i="21"/>
  <c r="DP25" i="21" s="1"/>
  <c r="V12" i="21"/>
  <c r="CW56" i="21"/>
  <c r="CT56" i="21"/>
  <c r="CR56" i="21"/>
  <c r="CU56" i="21"/>
  <c r="CS56" i="21"/>
  <c r="CV56" i="21"/>
  <c r="V15" i="21"/>
  <c r="CU40" i="21"/>
  <c r="CS40" i="21"/>
  <c r="CT40" i="21"/>
  <c r="CR40" i="21"/>
  <c r="CW40" i="21"/>
  <c r="CV40" i="21"/>
  <c r="V8" i="21"/>
  <c r="CS42" i="21"/>
  <c r="CR42" i="21"/>
  <c r="CW42" i="21"/>
  <c r="CU42" i="21"/>
  <c r="CV42" i="21"/>
  <c r="CT42" i="21"/>
  <c r="V19" i="21"/>
  <c r="V29" i="21"/>
  <c r="CU43" i="21"/>
  <c r="CR43" i="21"/>
  <c r="CW43" i="21"/>
  <c r="CS43" i="21"/>
  <c r="CT43" i="21"/>
  <c r="CV43" i="21"/>
  <c r="V28" i="21"/>
  <c r="CP28" i="21"/>
  <c r="CQ28" i="21" s="1"/>
  <c r="CP58" i="21"/>
  <c r="CQ58" i="21" s="1"/>
  <c r="DO28" i="21"/>
  <c r="DP28" i="21" s="1"/>
  <c r="CP6" i="21"/>
  <c r="CQ6" i="21" s="1"/>
  <c r="CP36" i="21"/>
  <c r="CQ36" i="21" s="1"/>
  <c r="EV30" i="21"/>
  <c r="CQ9" i="21"/>
  <c r="EV28" i="21"/>
  <c r="CQ57" i="21"/>
  <c r="CQ27" i="21"/>
  <c r="EV24" i="21"/>
  <c r="U24" i="21"/>
  <c r="FA13" i="21"/>
  <c r="FG10" i="21"/>
  <c r="FP10" i="21"/>
  <c r="U27" i="21"/>
  <c r="EV27" i="21"/>
  <c r="CQ50" i="21"/>
  <c r="EV16" i="21"/>
  <c r="U13" i="21"/>
  <c r="CQ44" i="21"/>
  <c r="EZ21" i="21"/>
  <c r="U14" i="21"/>
  <c r="FE17" i="21"/>
  <c r="FP17" i="21"/>
  <c r="CQ24" i="21"/>
  <c r="DP24" i="21"/>
  <c r="DP11" i="21"/>
  <c r="U7" i="21"/>
  <c r="U9" i="21"/>
  <c r="U25" i="21"/>
  <c r="DP6" i="21"/>
  <c r="FP22" i="21"/>
  <c r="FE22" i="21"/>
  <c r="GB6" i="21"/>
  <c r="U21" i="21"/>
  <c r="V21" i="21" s="1"/>
  <c r="EV20" i="21"/>
  <c r="U20" i="21"/>
  <c r="FE26" i="21"/>
  <c r="FA26" i="21"/>
  <c r="FG12" i="21"/>
  <c r="FP12" i="21"/>
  <c r="CQ8" i="21"/>
  <c r="CQ38" i="21"/>
  <c r="DP8" i="21"/>
  <c r="U10" i="21"/>
  <c r="EV10" i="21"/>
  <c r="FG21" i="21"/>
  <c r="FE21" i="21"/>
  <c r="EV17" i="21"/>
  <c r="U17" i="21"/>
  <c r="U26" i="21"/>
  <c r="FG9" i="21"/>
  <c r="DL13" i="2"/>
  <c r="U21" i="8"/>
  <c r="U22" i="8" s="1"/>
  <c r="ES22" i="21" l="1"/>
  <c r="FE9" i="21"/>
  <c r="FE13" i="21"/>
  <c r="ER13" i="21"/>
  <c r="ES17" i="21"/>
  <c r="ER17" i="21"/>
  <c r="ES12" i="21"/>
  <c r="FE16" i="21"/>
  <c r="ER16" i="21"/>
  <c r="ES13" i="21"/>
  <c r="FP13" i="21"/>
  <c r="FP16" i="21"/>
  <c r="ES16" i="21"/>
  <c r="ER21" i="21"/>
  <c r="ER22" i="21"/>
  <c r="ER26" i="21"/>
  <c r="ES10" i="21"/>
  <c r="FP9" i="21"/>
  <c r="FE12" i="21"/>
  <c r="ER12" i="21"/>
  <c r="FP21" i="21"/>
  <c r="ES21" i="21"/>
  <c r="FP26" i="21"/>
  <c r="ES26" i="21"/>
  <c r="FE10" i="21"/>
  <c r="ER10" i="21"/>
  <c r="ED14" i="21"/>
  <c r="DY14" i="21"/>
  <c r="EK14" i="21"/>
  <c r="EA14" i="21"/>
  <c r="EJ14" i="21"/>
  <c r="DZ14" i="21"/>
  <c r="EI14" i="21"/>
  <c r="EC14" i="21"/>
  <c r="EF14" i="21"/>
  <c r="EM14" i="21"/>
  <c r="EG14" i="21"/>
  <c r="EE14" i="21"/>
  <c r="EL14" i="21"/>
  <c r="DY8" i="21"/>
  <c r="EI8" i="21"/>
  <c r="DZ8" i="21"/>
  <c r="EA8" i="21"/>
  <c r="ED8" i="21"/>
  <c r="EC8" i="21"/>
  <c r="EE8" i="21"/>
  <c r="EL8" i="21"/>
  <c r="EG8" i="21"/>
  <c r="EK8" i="21"/>
  <c r="FG8" i="21" s="1"/>
  <c r="EM8" i="21"/>
  <c r="EJ8" i="21"/>
  <c r="EF8" i="21"/>
  <c r="ED28" i="21"/>
  <c r="DY28" i="21"/>
  <c r="EC28" i="21"/>
  <c r="DZ28" i="21"/>
  <c r="EA28" i="21"/>
  <c r="EI28" i="21"/>
  <c r="EM28" i="21"/>
  <c r="EE28" i="21"/>
  <c r="EF28" i="21"/>
  <c r="EL28" i="21"/>
  <c r="EJ28" i="21"/>
  <c r="EG28" i="21"/>
  <c r="EK28" i="21"/>
  <c r="FG28" i="21" s="1"/>
  <c r="DW13" i="21"/>
  <c r="EZ13" i="21" s="1"/>
  <c r="DY11" i="21"/>
  <c r="DZ11" i="21"/>
  <c r="EA11" i="21"/>
  <c r="EC11" i="21"/>
  <c r="ED11" i="21"/>
  <c r="EJ11" i="21"/>
  <c r="EG11" i="21"/>
  <c r="EI11" i="21"/>
  <c r="EF11" i="21"/>
  <c r="EK11" i="21"/>
  <c r="FG11" i="21" s="1"/>
  <c r="EM11" i="21"/>
  <c r="EE11" i="21"/>
  <c r="EL11" i="21"/>
  <c r="DZ25" i="21"/>
  <c r="FC25" i="21" s="1"/>
  <c r="ED25" i="21"/>
  <c r="EK25" i="21"/>
  <c r="FG25" i="21" s="1"/>
  <c r="EA25" i="21"/>
  <c r="EI25" i="21"/>
  <c r="ER25" i="21" s="1"/>
  <c r="DY25" i="21"/>
  <c r="FB25" i="21" s="1"/>
  <c r="EC25" i="21"/>
  <c r="EJ25" i="21"/>
  <c r="EE25" i="21"/>
  <c r="FT25" i="21" s="1"/>
  <c r="EL25" i="21"/>
  <c r="EF25" i="21"/>
  <c r="FY25" i="21" s="1"/>
  <c r="EM25" i="21"/>
  <c r="EG25" i="21"/>
  <c r="FV25" i="21" s="1"/>
  <c r="EC15" i="21"/>
  <c r="FM15" i="21" s="1"/>
  <c r="EA15" i="21"/>
  <c r="FD15" i="21" s="1"/>
  <c r="DY15" i="21"/>
  <c r="ED15" i="21"/>
  <c r="DZ15" i="21"/>
  <c r="FC15" i="21" s="1"/>
  <c r="EJ15" i="21"/>
  <c r="EG15" i="21"/>
  <c r="EL15" i="21"/>
  <c r="FI15" i="21" s="1"/>
  <c r="EK15" i="21"/>
  <c r="FG15" i="21" s="1"/>
  <c r="EM15" i="21"/>
  <c r="EI15" i="21"/>
  <c r="EE15" i="21"/>
  <c r="FT15" i="21" s="1"/>
  <c r="EF15" i="21"/>
  <c r="FY15" i="21" s="1"/>
  <c r="DZ18" i="21"/>
  <c r="EA18" i="21"/>
  <c r="EC18" i="21"/>
  <c r="ED18" i="21"/>
  <c r="DY18" i="21"/>
  <c r="EF18" i="21"/>
  <c r="EL18" i="21"/>
  <c r="EI18" i="21"/>
  <c r="EK18" i="21"/>
  <c r="EM18" i="21"/>
  <c r="EE18" i="21"/>
  <c r="EG18" i="21"/>
  <c r="EJ18" i="21"/>
  <c r="DW22" i="21"/>
  <c r="EZ22" i="21" s="1"/>
  <c r="DY27" i="21"/>
  <c r="FB27" i="21" s="1"/>
  <c r="ED27" i="21"/>
  <c r="DZ27" i="21"/>
  <c r="FC27" i="21" s="1"/>
  <c r="EA27" i="21"/>
  <c r="EC27" i="21"/>
  <c r="FM27" i="21" s="1"/>
  <c r="EJ27" i="21"/>
  <c r="EL27" i="21"/>
  <c r="EG27" i="21"/>
  <c r="EK27" i="21"/>
  <c r="FG27" i="21" s="1"/>
  <c r="EM27" i="21"/>
  <c r="FR27" i="21" s="1"/>
  <c r="EI27" i="21"/>
  <c r="EF27" i="21"/>
  <c r="EE27" i="21"/>
  <c r="FT27" i="21" s="1"/>
  <c r="DY20" i="21"/>
  <c r="ED20" i="21"/>
  <c r="DZ20" i="21"/>
  <c r="EC20" i="21"/>
  <c r="EA20" i="21"/>
  <c r="EK20" i="21"/>
  <c r="FG20" i="21" s="1"/>
  <c r="EE20" i="21"/>
  <c r="EG20" i="21"/>
  <c r="EI20" i="21"/>
  <c r="EJ20" i="21"/>
  <c r="EM20" i="21"/>
  <c r="EF20" i="21"/>
  <c r="EL20" i="21"/>
  <c r="DZ6" i="21"/>
  <c r="ED6" i="21"/>
  <c r="EA6" i="21"/>
  <c r="DY6" i="21"/>
  <c r="EC6" i="21"/>
  <c r="EK6" i="21"/>
  <c r="FG6" i="21" s="1"/>
  <c r="EE6" i="21"/>
  <c r="FT6" i="21" s="1"/>
  <c r="EI6" i="21"/>
  <c r="EF6" i="21"/>
  <c r="FY6" i="21" s="1"/>
  <c r="EG6" i="21"/>
  <c r="EJ6" i="21"/>
  <c r="EM6" i="21"/>
  <c r="EL6" i="21"/>
  <c r="FI6" i="21" s="1"/>
  <c r="EA7" i="21"/>
  <c r="EC7" i="21"/>
  <c r="DY7" i="21"/>
  <c r="ED7" i="21"/>
  <c r="DZ7" i="21"/>
  <c r="EI7" i="21"/>
  <c r="EG7" i="21"/>
  <c r="EL7" i="21"/>
  <c r="EJ7" i="21"/>
  <c r="EF7" i="21"/>
  <c r="EM7" i="21"/>
  <c r="EK7" i="21"/>
  <c r="FG7" i="21" s="1"/>
  <c r="EE7" i="21"/>
  <c r="DX10" i="21"/>
  <c r="FA10" i="21" s="1"/>
  <c r="DY29" i="21"/>
  <c r="FB29" i="21" s="1"/>
  <c r="EC29" i="21"/>
  <c r="EA29" i="21"/>
  <c r="FD29" i="21" s="1"/>
  <c r="DZ29" i="21"/>
  <c r="FC29" i="21" s="1"/>
  <c r="ED29" i="21"/>
  <c r="EG29" i="21"/>
  <c r="FV29" i="21" s="1"/>
  <c r="EL29" i="21"/>
  <c r="EE29" i="21"/>
  <c r="EM29" i="21"/>
  <c r="EK29" i="21"/>
  <c r="FG29" i="21" s="1"/>
  <c r="EF29" i="21"/>
  <c r="FY29" i="21" s="1"/>
  <c r="EI29" i="21"/>
  <c r="EJ29" i="21"/>
  <c r="DX21" i="21"/>
  <c r="FA21" i="21" s="1"/>
  <c r="DW12" i="21"/>
  <c r="EZ12" i="21" s="1"/>
  <c r="DY19" i="21"/>
  <c r="FB19" i="21" s="1"/>
  <c r="EL19" i="21"/>
  <c r="EA19" i="21"/>
  <c r="FD19" i="21" s="1"/>
  <c r="ED19" i="21"/>
  <c r="DZ19" i="21"/>
  <c r="FC19" i="21" s="1"/>
  <c r="EM19" i="21"/>
  <c r="EC19" i="21"/>
  <c r="EI19" i="21"/>
  <c r="EF19" i="21"/>
  <c r="FY19" i="21" s="1"/>
  <c r="EJ19" i="21"/>
  <c r="EG19" i="21"/>
  <c r="FV19" i="21" s="1"/>
  <c r="EK19" i="21"/>
  <c r="FG19" i="21" s="1"/>
  <c r="EE19" i="21"/>
  <c r="FT19" i="21" s="1"/>
  <c r="DW10" i="21"/>
  <c r="EZ10" i="21" s="1"/>
  <c r="EA24" i="21"/>
  <c r="DZ24" i="21"/>
  <c r="EC24" i="21"/>
  <c r="DY24" i="21"/>
  <c r="ED24" i="21"/>
  <c r="EL24" i="21"/>
  <c r="EI24" i="21"/>
  <c r="EM24" i="21"/>
  <c r="EF24" i="21"/>
  <c r="EK24" i="21"/>
  <c r="EJ24" i="21"/>
  <c r="ES24" i="21" s="1"/>
  <c r="EG24" i="21"/>
  <c r="EE24" i="21"/>
  <c r="DZ23" i="21"/>
  <c r="FC23" i="21" s="1"/>
  <c r="EC23" i="21"/>
  <c r="EA23" i="21"/>
  <c r="FD23" i="21" s="1"/>
  <c r="ED23" i="21"/>
  <c r="DY23" i="21"/>
  <c r="FB23" i="21" s="1"/>
  <c r="EK23" i="21"/>
  <c r="FG23" i="21" s="1"/>
  <c r="EL23" i="21"/>
  <c r="EJ23" i="21"/>
  <c r="EE23" i="21"/>
  <c r="FT23" i="21" s="1"/>
  <c r="EM23" i="21"/>
  <c r="EG23" i="21"/>
  <c r="FV23" i="21" s="1"/>
  <c r="EI23" i="21"/>
  <c r="EF23" i="21"/>
  <c r="FY23" i="21" s="1"/>
  <c r="DX22" i="21"/>
  <c r="FA22" i="21" s="1"/>
  <c r="EC30" i="21"/>
  <c r="EA30" i="21"/>
  <c r="FD30" i="21" s="1"/>
  <c r="DY30" i="21"/>
  <c r="ED30" i="21"/>
  <c r="DZ30" i="21"/>
  <c r="FC30" i="21" s="1"/>
  <c r="EK30" i="21"/>
  <c r="FG30" i="21" s="1"/>
  <c r="EL30" i="21"/>
  <c r="EE30" i="21"/>
  <c r="EM30" i="21"/>
  <c r="EJ30" i="21"/>
  <c r="EI30" i="21"/>
  <c r="EF30" i="21"/>
  <c r="FY30" i="21" s="1"/>
  <c r="EG30" i="21"/>
  <c r="FV30" i="21" s="1"/>
  <c r="DX12" i="21"/>
  <c r="FA12" i="21" s="1"/>
  <c r="BZ23" i="21"/>
  <c r="CH23" i="21" s="1"/>
  <c r="BZ21" i="21"/>
  <c r="CH21" i="21" s="1"/>
  <c r="BZ12" i="21"/>
  <c r="CH12" i="21" s="1"/>
  <c r="BZ30" i="21"/>
  <c r="CH30" i="21" s="1"/>
  <c r="BZ22" i="21"/>
  <c r="CH22" i="21" s="1"/>
  <c r="BZ19" i="21"/>
  <c r="CH19" i="21" s="1"/>
  <c r="BZ15" i="21"/>
  <c r="CH15" i="21" s="1"/>
  <c r="BZ18" i="21"/>
  <c r="CH18" i="21" s="1"/>
  <c r="BZ28" i="21"/>
  <c r="CH28" i="21" s="1"/>
  <c r="BZ29" i="21"/>
  <c r="CH29" i="21" s="1"/>
  <c r="BZ8" i="21"/>
  <c r="CH8" i="21" s="1"/>
  <c r="BZ11" i="21"/>
  <c r="CH11" i="21" s="1"/>
  <c r="FP25" i="21"/>
  <c r="CW48" i="21"/>
  <c r="CU48" i="21"/>
  <c r="CR48" i="21"/>
  <c r="CV48" i="21"/>
  <c r="CS48" i="21"/>
  <c r="CT48" i="21"/>
  <c r="CU6" i="21"/>
  <c r="CS6" i="21"/>
  <c r="DX6" i="21" s="1"/>
  <c r="CV6" i="21"/>
  <c r="EQ6" i="21" s="1"/>
  <c r="CW6" i="21"/>
  <c r="EP6" i="21" s="1"/>
  <c r="CR6" i="21"/>
  <c r="DW6" i="21" s="1"/>
  <c r="CT6" i="21"/>
  <c r="CS18" i="21"/>
  <c r="DX18" i="21" s="1"/>
  <c r="FA18" i="21" s="1"/>
  <c r="CR18" i="21"/>
  <c r="CU18" i="21"/>
  <c r="CV18" i="21"/>
  <c r="CW18" i="21"/>
  <c r="CT18" i="21"/>
  <c r="CT24" i="21"/>
  <c r="CR24" i="21"/>
  <c r="CU24" i="21"/>
  <c r="CV24" i="21"/>
  <c r="CS24" i="21"/>
  <c r="CW24" i="21"/>
  <c r="CT20" i="21"/>
  <c r="CV20" i="21"/>
  <c r="CW20" i="21"/>
  <c r="CU20" i="21"/>
  <c r="CR20" i="21"/>
  <c r="DW20" i="21" s="1"/>
  <c r="EZ20" i="21" s="1"/>
  <c r="CS20" i="21"/>
  <c r="V24" i="21"/>
  <c r="CT19" i="21"/>
  <c r="CV19" i="21"/>
  <c r="EQ19" i="21" s="1"/>
  <c r="CS19" i="21"/>
  <c r="CW19" i="21"/>
  <c r="EP19" i="21" s="1"/>
  <c r="CR19" i="21"/>
  <c r="CU19" i="21"/>
  <c r="CW30" i="21"/>
  <c r="EP30" i="21" s="1"/>
  <c r="CU30" i="21"/>
  <c r="CR30" i="21"/>
  <c r="CT30" i="21"/>
  <c r="CS30" i="21"/>
  <c r="CV30" i="21"/>
  <c r="EQ30" i="21" s="1"/>
  <c r="CU38" i="21"/>
  <c r="CR38" i="21"/>
  <c r="CW38" i="21"/>
  <c r="CS38" i="21"/>
  <c r="CV38" i="21"/>
  <c r="CT38" i="21"/>
  <c r="CW41" i="21"/>
  <c r="CR41" i="21"/>
  <c r="CT41" i="21"/>
  <c r="CV41" i="21"/>
  <c r="CS41" i="21"/>
  <c r="CU41" i="21"/>
  <c r="CV54" i="21"/>
  <c r="CS54" i="21"/>
  <c r="CT54" i="21"/>
  <c r="CU54" i="21"/>
  <c r="CW54" i="21"/>
  <c r="CR54" i="21"/>
  <c r="CS45" i="21"/>
  <c r="CV45" i="21"/>
  <c r="CR45" i="21"/>
  <c r="CU45" i="21"/>
  <c r="CT45" i="21"/>
  <c r="CW45" i="21"/>
  <c r="CS44" i="21"/>
  <c r="CW44" i="21"/>
  <c r="CT44" i="21"/>
  <c r="CU44" i="21"/>
  <c r="CV44" i="21"/>
  <c r="CR44" i="21"/>
  <c r="CR50" i="21"/>
  <c r="CU50" i="21"/>
  <c r="CW50" i="21"/>
  <c r="CT50" i="21"/>
  <c r="CV50" i="21"/>
  <c r="CS50" i="21"/>
  <c r="CV25" i="21"/>
  <c r="EQ25" i="21" s="1"/>
  <c r="CR25" i="21"/>
  <c r="CW25" i="21"/>
  <c r="EP25" i="21" s="1"/>
  <c r="CU25" i="21"/>
  <c r="CT25" i="21"/>
  <c r="CS25" i="21"/>
  <c r="CW49" i="21"/>
  <c r="CR49" i="21"/>
  <c r="CV49" i="21"/>
  <c r="CS49" i="21"/>
  <c r="CT49" i="21"/>
  <c r="CU49" i="21"/>
  <c r="CR59" i="21"/>
  <c r="CU59" i="21"/>
  <c r="CW59" i="21"/>
  <c r="CS59" i="21"/>
  <c r="CT59" i="21"/>
  <c r="CV59" i="21"/>
  <c r="CR36" i="21"/>
  <c r="CW36" i="21"/>
  <c r="CU36" i="21"/>
  <c r="CT36" i="21"/>
  <c r="CV36" i="21"/>
  <c r="CS36" i="21"/>
  <c r="CU15" i="21"/>
  <c r="CR15" i="21"/>
  <c r="CS15" i="21"/>
  <c r="CV15" i="21"/>
  <c r="EQ15" i="21" s="1"/>
  <c r="CT15" i="21"/>
  <c r="CW15" i="21"/>
  <c r="EP15" i="21" s="1"/>
  <c r="CV14" i="21"/>
  <c r="CW14" i="21"/>
  <c r="CR14" i="21"/>
  <c r="CS14" i="21"/>
  <c r="CU14" i="21"/>
  <c r="CT14" i="21"/>
  <c r="V27" i="21"/>
  <c r="CW53" i="21"/>
  <c r="CS53" i="21"/>
  <c r="CV53" i="21"/>
  <c r="CT53" i="21"/>
  <c r="CR53" i="21"/>
  <c r="CU53" i="21"/>
  <c r="CV29" i="21"/>
  <c r="EQ29" i="21" s="1"/>
  <c r="CR29" i="21"/>
  <c r="CS29" i="21"/>
  <c r="CT29" i="21"/>
  <c r="CU29" i="21"/>
  <c r="CW29" i="21"/>
  <c r="EP29" i="21" s="1"/>
  <c r="V26" i="21"/>
  <c r="CS8" i="21"/>
  <c r="DX8" i="21" s="1"/>
  <c r="FA8" i="21" s="1"/>
  <c r="CU8" i="21"/>
  <c r="CR8" i="21"/>
  <c r="CV8" i="21"/>
  <c r="CT8" i="21"/>
  <c r="CW8" i="21"/>
  <c r="V25" i="21"/>
  <c r="BZ25" i="21" s="1"/>
  <c r="CH25" i="21" s="1"/>
  <c r="V7" i="21"/>
  <c r="V14" i="21"/>
  <c r="CV27" i="21"/>
  <c r="EQ27" i="21" s="1"/>
  <c r="CU27" i="21"/>
  <c r="CS27" i="21"/>
  <c r="DX27" i="21" s="1"/>
  <c r="FA27" i="21" s="1"/>
  <c r="CT27" i="21"/>
  <c r="CW27" i="21"/>
  <c r="EP27" i="21" s="1"/>
  <c r="CR27" i="21"/>
  <c r="CS58" i="21"/>
  <c r="CV58" i="21"/>
  <c r="CR58" i="21"/>
  <c r="CU58" i="21"/>
  <c r="CW58" i="21"/>
  <c r="CT58" i="21"/>
  <c r="CT55" i="21"/>
  <c r="CV55" i="21"/>
  <c r="CW55" i="21"/>
  <c r="CS55" i="21"/>
  <c r="CU55" i="21"/>
  <c r="CR55" i="21"/>
  <c r="CR7" i="21"/>
  <c r="DW7" i="21" s="1"/>
  <c r="EZ7" i="21" s="1"/>
  <c r="CU7" i="21"/>
  <c r="CS7" i="21"/>
  <c r="CV7" i="21"/>
  <c r="CT7" i="21"/>
  <c r="CW7" i="21"/>
  <c r="V17" i="21"/>
  <c r="V10" i="21"/>
  <c r="V20" i="21"/>
  <c r="V9" i="21"/>
  <c r="CU11" i="21"/>
  <c r="CT11" i="21"/>
  <c r="CW11" i="21"/>
  <c r="CR11" i="21"/>
  <c r="DW11" i="21" s="1"/>
  <c r="EZ11" i="21" s="1"/>
  <c r="CV11" i="21"/>
  <c r="CS11" i="21"/>
  <c r="V13" i="21"/>
  <c r="CS57" i="21"/>
  <c r="CT57" i="21"/>
  <c r="CU57" i="21"/>
  <c r="CV57" i="21"/>
  <c r="CW57" i="21"/>
  <c r="CR57" i="21"/>
  <c r="CV9" i="21"/>
  <c r="EQ9" i="21" s="1"/>
  <c r="CS9" i="21"/>
  <c r="CR9" i="21"/>
  <c r="CU9" i="21"/>
  <c r="ER9" i="21" s="1"/>
  <c r="CW9" i="21"/>
  <c r="EP9" i="21" s="1"/>
  <c r="CT9" i="21"/>
  <c r="ES9" i="21" s="1"/>
  <c r="CS28" i="21"/>
  <c r="CT28" i="21"/>
  <c r="CV28" i="21"/>
  <c r="CR28" i="21"/>
  <c r="DW28" i="21" s="1"/>
  <c r="EZ28" i="21" s="1"/>
  <c r="CU28" i="21"/>
  <c r="CW28" i="21"/>
  <c r="CU23" i="21"/>
  <c r="CT23" i="21"/>
  <c r="CV23" i="21"/>
  <c r="EQ23" i="21" s="1"/>
  <c r="CW23" i="21"/>
  <c r="EP23" i="21" s="1"/>
  <c r="CS23" i="21"/>
  <c r="CR23" i="21"/>
  <c r="CV37" i="21"/>
  <c r="CS37" i="21"/>
  <c r="CT37" i="21"/>
  <c r="CW37" i="21"/>
  <c r="CR37" i="21"/>
  <c r="CU37" i="21"/>
  <c r="CW60" i="21"/>
  <c r="CS60" i="21"/>
  <c r="CR60" i="21"/>
  <c r="CT60" i="21"/>
  <c r="CV60" i="21"/>
  <c r="CU60" i="21"/>
  <c r="FP8" i="21"/>
  <c r="FB21" i="21"/>
  <c r="FD21" i="21"/>
  <c r="FC21" i="21"/>
  <c r="FV13" i="21"/>
  <c r="FY13" i="21"/>
  <c r="FT13" i="21"/>
  <c r="FV26" i="21"/>
  <c r="FT26" i="21"/>
  <c r="FY26" i="21"/>
  <c r="FB26" i="21"/>
  <c r="FD26" i="21"/>
  <c r="FC26" i="21"/>
  <c r="FG24" i="21"/>
  <c r="FV27" i="21"/>
  <c r="FY27" i="21"/>
  <c r="FB15" i="21"/>
  <c r="FT9" i="21"/>
  <c r="FV9" i="21"/>
  <c r="FY9" i="21"/>
  <c r="EZ16" i="21"/>
  <c r="FA16" i="21"/>
  <c r="FE15" i="21"/>
  <c r="FV10" i="21"/>
  <c r="FT10" i="21"/>
  <c r="FY10" i="21"/>
  <c r="FT30" i="21"/>
  <c r="FV12" i="21"/>
  <c r="FY12" i="21"/>
  <c r="FT12" i="21"/>
  <c r="FT29" i="21"/>
  <c r="FT21" i="21"/>
  <c r="FY21" i="21"/>
  <c r="FV21" i="21"/>
  <c r="FA17" i="21"/>
  <c r="EZ17" i="21"/>
  <c r="EV7" i="21"/>
  <c r="DR7" i="21"/>
  <c r="FP14" i="21"/>
  <c r="FG14" i="21"/>
  <c r="EV13" i="21"/>
  <c r="EP12" i="21"/>
  <c r="EQ12" i="21"/>
  <c r="FB13" i="21"/>
  <c r="FC13" i="21"/>
  <c r="FD13" i="21"/>
  <c r="EP13" i="21"/>
  <c r="EQ13" i="21"/>
  <c r="EP26" i="21"/>
  <c r="EQ26" i="21"/>
  <c r="FC9" i="21"/>
  <c r="FB9" i="21"/>
  <c r="FD9" i="21"/>
  <c r="EQ22" i="21"/>
  <c r="EP22" i="21"/>
  <c r="FC10" i="21"/>
  <c r="FD10" i="21"/>
  <c r="FB10" i="21"/>
  <c r="U16" i="21"/>
  <c r="FC12" i="21"/>
  <c r="FD12" i="21"/>
  <c r="FB12" i="21"/>
  <c r="GC6" i="21"/>
  <c r="FM6" i="21"/>
  <c r="EQ21" i="21"/>
  <c r="EP21" i="21"/>
  <c r="FD27" i="21"/>
  <c r="FV15" i="21"/>
  <c r="FV22" i="21"/>
  <c r="FY22" i="21"/>
  <c r="FT22" i="21"/>
  <c r="EP10" i="21"/>
  <c r="EQ10" i="21"/>
  <c r="FB30" i="21"/>
  <c r="FG18" i="21"/>
  <c r="DL14" i="2"/>
  <c r="U23" i="8"/>
  <c r="U24" i="8" s="1"/>
  <c r="U25" i="8" s="1"/>
  <c r="FE24" i="21" l="1"/>
  <c r="ER24" i="21"/>
  <c r="FP6" i="21"/>
  <c r="GZ6" i="21" s="1"/>
  <c r="V4" i="16" s="1"/>
  <c r="ES6" i="21"/>
  <c r="ET6" i="21" s="1"/>
  <c r="GH6" i="21"/>
  <c r="FE30" i="21"/>
  <c r="ER30" i="21"/>
  <c r="FE19" i="21"/>
  <c r="ER19" i="21"/>
  <c r="FP7" i="21"/>
  <c r="ES7" i="21"/>
  <c r="ER15" i="21"/>
  <c r="ES25" i="21"/>
  <c r="FP28" i="21"/>
  <c r="ES28" i="21"/>
  <c r="ES8" i="21"/>
  <c r="ES14" i="21"/>
  <c r="FE7" i="21"/>
  <c r="ER7" i="21"/>
  <c r="FP30" i="21"/>
  <c r="ES30" i="21"/>
  <c r="FE23" i="21"/>
  <c r="ER23" i="21"/>
  <c r="FP23" i="21"/>
  <c r="ES23" i="21"/>
  <c r="FP20" i="21"/>
  <c r="ES20" i="21"/>
  <c r="FE27" i="21"/>
  <c r="ER27" i="21"/>
  <c r="FP18" i="21"/>
  <c r="ES18" i="21"/>
  <c r="FP15" i="21"/>
  <c r="ES15" i="21"/>
  <c r="FE11" i="21"/>
  <c r="ER11" i="21"/>
  <c r="FE28" i="21"/>
  <c r="ER28" i="21"/>
  <c r="GU6" i="21"/>
  <c r="GB9" i="21"/>
  <c r="GB25" i="21"/>
  <c r="GB17" i="21"/>
  <c r="GB24" i="21"/>
  <c r="GB19" i="21"/>
  <c r="GB20" i="21"/>
  <c r="GB27" i="21"/>
  <c r="GB12" i="21"/>
  <c r="GB28" i="21"/>
  <c r="GB23" i="21"/>
  <c r="GB10" i="21"/>
  <c r="GB26" i="21"/>
  <c r="GB30" i="21"/>
  <c r="GB14" i="21"/>
  <c r="GB18" i="21"/>
  <c r="GB16" i="21"/>
  <c r="GB21" i="21"/>
  <c r="GB15" i="21"/>
  <c r="GB31" i="21"/>
  <c r="GB8" i="21"/>
  <c r="GB13" i="21"/>
  <c r="GB29" i="21"/>
  <c r="GB11" i="21"/>
  <c r="GB22" i="21"/>
  <c r="GB7" i="21"/>
  <c r="FE29" i="21"/>
  <c r="ER29" i="21"/>
  <c r="ES11" i="21"/>
  <c r="GT6" i="21"/>
  <c r="FP24" i="21"/>
  <c r="FP11" i="21"/>
  <c r="FE25" i="21"/>
  <c r="FP19" i="21"/>
  <c r="ES19" i="21"/>
  <c r="FP29" i="21"/>
  <c r="ES29" i="21"/>
  <c r="FE6" i="21"/>
  <c r="ER6" i="21"/>
  <c r="FE20" i="21"/>
  <c r="ER20" i="21"/>
  <c r="FP27" i="21"/>
  <c r="ES27" i="21"/>
  <c r="FE18" i="21"/>
  <c r="ER18" i="21"/>
  <c r="FE8" i="21"/>
  <c r="ER8" i="21"/>
  <c r="FE14" i="21"/>
  <c r="ER14" i="21"/>
  <c r="HA6" i="21"/>
  <c r="HJ6" i="21"/>
  <c r="GV6" i="21"/>
  <c r="HG6" i="21"/>
  <c r="GQ6" i="21"/>
  <c r="M4" i="16" s="1"/>
  <c r="GP6" i="21"/>
  <c r="HE6" i="21"/>
  <c r="HH6" i="21"/>
  <c r="GR6" i="21"/>
  <c r="HC6" i="21"/>
  <c r="GI6" i="21"/>
  <c r="GX6" i="21"/>
  <c r="DX23" i="21"/>
  <c r="FA23" i="21" s="1"/>
  <c r="DX11" i="21"/>
  <c r="FA11" i="21" s="1"/>
  <c r="DW24" i="21"/>
  <c r="EZ24" i="21" s="1"/>
  <c r="DX7" i="21"/>
  <c r="FA7" i="21" s="1"/>
  <c r="GK6" i="21" s="1"/>
  <c r="DX29" i="21"/>
  <c r="FA29" i="21" s="1"/>
  <c r="DX14" i="21"/>
  <c r="FA14" i="21" s="1"/>
  <c r="DW15" i="21"/>
  <c r="EZ15" i="21" s="1"/>
  <c r="DX25" i="21"/>
  <c r="FA25" i="21" s="1"/>
  <c r="DW25" i="21"/>
  <c r="EZ25" i="21" s="1"/>
  <c r="DX24" i="21"/>
  <c r="FA24" i="21" s="1"/>
  <c r="DW27" i="21"/>
  <c r="EZ27" i="21" s="1"/>
  <c r="DX28" i="21"/>
  <c r="FA28" i="21" s="1"/>
  <c r="DW9" i="21"/>
  <c r="EZ9" i="21" s="1"/>
  <c r="DW8" i="21"/>
  <c r="EZ8" i="21" s="1"/>
  <c r="DW29" i="21"/>
  <c r="EZ29" i="21" s="1"/>
  <c r="DW14" i="21"/>
  <c r="EZ14" i="21" s="1"/>
  <c r="DX30" i="21"/>
  <c r="FA30" i="21" s="1"/>
  <c r="DX19" i="21"/>
  <c r="FA19" i="21" s="1"/>
  <c r="DX20" i="21"/>
  <c r="FA20" i="21" s="1"/>
  <c r="DW18" i="21"/>
  <c r="EZ18" i="21" s="1"/>
  <c r="DX15" i="21"/>
  <c r="FA15" i="21" s="1"/>
  <c r="DW30" i="21"/>
  <c r="EZ30" i="21" s="1"/>
  <c r="DW19" i="21"/>
  <c r="EZ19" i="21" s="1"/>
  <c r="DW23" i="21"/>
  <c r="EZ23" i="21" s="1"/>
  <c r="DX9" i="21"/>
  <c r="FA9" i="21" s="1"/>
  <c r="FA6" i="21"/>
  <c r="EZ6" i="21"/>
  <c r="GJ6" i="21" s="1"/>
  <c r="DR8" i="21"/>
  <c r="DR9" i="21" s="1"/>
  <c r="DR10" i="21" s="1"/>
  <c r="DR11" i="21" s="1"/>
  <c r="DR12" i="21" s="1"/>
  <c r="DR13" i="21" s="1"/>
  <c r="DR14" i="21" s="1"/>
  <c r="DR15" i="21" s="1"/>
  <c r="DR16" i="21" s="1"/>
  <c r="DR17" i="21" s="1"/>
  <c r="DR18" i="21" s="1"/>
  <c r="DR19" i="21" s="1"/>
  <c r="DR20" i="21" s="1"/>
  <c r="DR21" i="21" s="1"/>
  <c r="DR22" i="21" s="1"/>
  <c r="DR23" i="21" s="1"/>
  <c r="DR24" i="21" s="1"/>
  <c r="DR25" i="21" s="1"/>
  <c r="DR26" i="21" s="1"/>
  <c r="DR27" i="21" s="1"/>
  <c r="DR28" i="21" s="1"/>
  <c r="DR29" i="21" s="1"/>
  <c r="DR30" i="21" s="1"/>
  <c r="BZ24" i="21"/>
  <c r="CH24" i="21" s="1"/>
  <c r="BZ9" i="21"/>
  <c r="CH9" i="21" s="1"/>
  <c r="BZ14" i="21"/>
  <c r="CH14" i="21" s="1"/>
  <c r="BZ27" i="21"/>
  <c r="CH27" i="21" s="1"/>
  <c r="BZ17" i="21"/>
  <c r="CH17" i="21" s="1"/>
  <c r="BZ13" i="21"/>
  <c r="CH13" i="21" s="1"/>
  <c r="BZ20" i="21"/>
  <c r="CH20" i="21" s="1"/>
  <c r="BZ7" i="21"/>
  <c r="CH7" i="21" s="1"/>
  <c r="BZ26" i="21"/>
  <c r="CH26" i="21" s="1"/>
  <c r="BZ10" i="21"/>
  <c r="CH10" i="21" s="1"/>
  <c r="V16" i="21"/>
  <c r="FD25" i="21"/>
  <c r="FV6" i="21"/>
  <c r="FD6" i="21"/>
  <c r="FC6" i="21"/>
  <c r="FB6" i="21"/>
  <c r="FC22" i="21"/>
  <c r="FD22" i="21"/>
  <c r="FB22" i="21"/>
  <c r="FI27" i="21"/>
  <c r="FO27" i="21"/>
  <c r="FO15" i="21"/>
  <c r="FO6" i="21"/>
  <c r="EP18" i="21"/>
  <c r="EQ18" i="21"/>
  <c r="EQ28" i="21"/>
  <c r="EP28" i="21"/>
  <c r="FR12" i="21"/>
  <c r="FI12" i="21"/>
  <c r="FM29" i="21"/>
  <c r="FO29" i="21"/>
  <c r="EP24" i="21"/>
  <c r="EQ24" i="21"/>
  <c r="FC14" i="21"/>
  <c r="FB14" i="21"/>
  <c r="FD14" i="21"/>
  <c r="FB8" i="21"/>
  <c r="FD8" i="21"/>
  <c r="FC8" i="21"/>
  <c r="FI30" i="21"/>
  <c r="FR30" i="21"/>
  <c r="FD20" i="21"/>
  <c r="FB20" i="21"/>
  <c r="FC20" i="21"/>
  <c r="EQ17" i="21"/>
  <c r="EP17" i="21"/>
  <c r="FR13" i="21"/>
  <c r="FI13" i="21"/>
  <c r="EP11" i="21"/>
  <c r="EQ11" i="21"/>
  <c r="FT11" i="21"/>
  <c r="FV11" i="21"/>
  <c r="FY11" i="21"/>
  <c r="EP7" i="21"/>
  <c r="EQ7" i="21"/>
  <c r="FC24" i="21"/>
  <c r="FD24" i="21"/>
  <c r="FB24" i="21"/>
  <c r="FY24" i="21"/>
  <c r="FV24" i="21"/>
  <c r="FT24" i="21"/>
  <c r="FR15" i="21"/>
  <c r="EP14" i="21"/>
  <c r="EQ14" i="21"/>
  <c r="FO25" i="21"/>
  <c r="FM25" i="21"/>
  <c r="FO26" i="21"/>
  <c r="FM26" i="21"/>
  <c r="FT18" i="21"/>
  <c r="FV18" i="21"/>
  <c r="FY18" i="21"/>
  <c r="FO10" i="21"/>
  <c r="FM10" i="21"/>
  <c r="FV28" i="21"/>
  <c r="FT28" i="21"/>
  <c r="FY28" i="21"/>
  <c r="FO21" i="21"/>
  <c r="FM21" i="21"/>
  <c r="FR19" i="21"/>
  <c r="FI19" i="21"/>
  <c r="FM22" i="21"/>
  <c r="FO22" i="21"/>
  <c r="FR25" i="21"/>
  <c r="FI25" i="21"/>
  <c r="FY17" i="21"/>
  <c r="FV17" i="21"/>
  <c r="FT17" i="21"/>
  <c r="FC17" i="21"/>
  <c r="FB17" i="21"/>
  <c r="FD17" i="21"/>
  <c r="FM13" i="21"/>
  <c r="FO13" i="21"/>
  <c r="FM12" i="21"/>
  <c r="FO12" i="21"/>
  <c r="FR21" i="21"/>
  <c r="FI21" i="21"/>
  <c r="FM30" i="21"/>
  <c r="FO30" i="21"/>
  <c r="EP16" i="21"/>
  <c r="EQ16" i="21"/>
  <c r="FC11" i="21"/>
  <c r="FD11" i="21"/>
  <c r="FB11" i="21"/>
  <c r="FB7" i="21"/>
  <c r="FC7" i="21"/>
  <c r="FD7" i="21"/>
  <c r="GN6" i="21" s="1"/>
  <c r="J4" i="16" s="1"/>
  <c r="FV7" i="21"/>
  <c r="FY7" i="21"/>
  <c r="HI6" i="21" s="1"/>
  <c r="AE4" i="16" s="1"/>
  <c r="FT7" i="21"/>
  <c r="HD6" i="21" s="1"/>
  <c r="Z4" i="16" s="1"/>
  <c r="FM23" i="21"/>
  <c r="FO23" i="21"/>
  <c r="FV8" i="21"/>
  <c r="FT8" i="21"/>
  <c r="FY8" i="21"/>
  <c r="EP20" i="21"/>
  <c r="EQ20" i="21"/>
  <c r="FI22" i="21"/>
  <c r="FR22" i="21"/>
  <c r="FR6" i="21"/>
  <c r="FC18" i="21"/>
  <c r="FD18" i="21"/>
  <c r="FB18" i="21"/>
  <c r="FI23" i="21"/>
  <c r="FR23" i="21"/>
  <c r="FI29" i="21"/>
  <c r="FR29" i="21"/>
  <c r="FO9" i="21"/>
  <c r="FM9" i="21"/>
  <c r="FD28" i="21"/>
  <c r="FB28" i="21"/>
  <c r="FC28" i="21"/>
  <c r="FT14" i="21"/>
  <c r="FV14" i="21"/>
  <c r="FY14" i="21"/>
  <c r="FM19" i="21"/>
  <c r="FO19" i="21"/>
  <c r="EQ8" i="21"/>
  <c r="EP8" i="21"/>
  <c r="FV20" i="21"/>
  <c r="FY20" i="21"/>
  <c r="FT20" i="21"/>
  <c r="FR10" i="21"/>
  <c r="FI10" i="21"/>
  <c r="FI26" i="21"/>
  <c r="FR26" i="21"/>
  <c r="FY16" i="21"/>
  <c r="FT16" i="21"/>
  <c r="FV16" i="21"/>
  <c r="FB16" i="21"/>
  <c r="FC16" i="21"/>
  <c r="FD16" i="21"/>
  <c r="FR9" i="21"/>
  <c r="FI9" i="21"/>
  <c r="DL15" i="2"/>
  <c r="U26" i="8"/>
  <c r="HF6" i="21" l="1"/>
  <c r="AB4" i="16" s="1"/>
  <c r="GM6" i="21"/>
  <c r="I4" i="16" s="1"/>
  <c r="GO6" i="21"/>
  <c r="K4" i="16" s="1"/>
  <c r="GL6" i="21"/>
  <c r="H4" i="16" s="1"/>
  <c r="HF11" i="21"/>
  <c r="AB9" i="16" s="1"/>
  <c r="GC11" i="21"/>
  <c r="HC11" i="21"/>
  <c r="GX11" i="21"/>
  <c r="GH11" i="21"/>
  <c r="HH11" i="21"/>
  <c r="GN11" i="21"/>
  <c r="J9" i="16" s="1"/>
  <c r="GC10" i="21"/>
  <c r="GL10" i="21"/>
  <c r="H8" i="16" s="1"/>
  <c r="GM10" i="21"/>
  <c r="I8" i="16" s="1"/>
  <c r="HC10" i="21"/>
  <c r="GR10" i="21"/>
  <c r="HH10" i="21"/>
  <c r="GO10" i="21"/>
  <c r="K8" i="16" s="1"/>
  <c r="GP10" i="21"/>
  <c r="HF10" i="21"/>
  <c r="AB8" i="16" s="1"/>
  <c r="GQ10" i="21"/>
  <c r="M8" i="16" s="1"/>
  <c r="HG10" i="21"/>
  <c r="GV10" i="21"/>
  <c r="HE10" i="21"/>
  <c r="GG10" i="21"/>
  <c r="HJ10" i="21"/>
  <c r="GJ10" i="21"/>
  <c r="GK10" i="21"/>
  <c r="GH10" i="21"/>
  <c r="GI10" i="21"/>
  <c r="GN10" i="21"/>
  <c r="J8" i="16" s="1"/>
  <c r="HA10" i="21"/>
  <c r="GT10" i="21"/>
  <c r="GZ10" i="21"/>
  <c r="V8" i="16" s="1"/>
  <c r="GX10" i="21"/>
  <c r="HD10" i="21"/>
  <c r="Z8" i="16" s="1"/>
  <c r="GU10" i="21"/>
  <c r="HI10" i="21"/>
  <c r="AE8" i="16" s="1"/>
  <c r="GU29" i="21"/>
  <c r="HF29" i="21"/>
  <c r="AB27" i="16" s="1"/>
  <c r="AB79" i="16" s="1"/>
  <c r="GY29" i="21"/>
  <c r="U27" i="16" s="1"/>
  <c r="U79" i="16" s="1"/>
  <c r="GC29" i="21"/>
  <c r="GW29" i="21" s="1"/>
  <c r="S27" i="16" s="1"/>
  <c r="S79" i="16" s="1"/>
  <c r="HB29" i="21"/>
  <c r="X27" i="16" s="1"/>
  <c r="X79" i="16" s="1"/>
  <c r="HA29" i="21"/>
  <c r="HI29" i="21"/>
  <c r="AE27" i="16" s="1"/>
  <c r="AE79" i="16" s="1"/>
  <c r="GT29" i="21"/>
  <c r="GP29" i="21"/>
  <c r="GS29" i="21"/>
  <c r="O27" i="16" s="1"/>
  <c r="O79" i="16" s="1"/>
  <c r="GJ29" i="21"/>
  <c r="GG29" i="21"/>
  <c r="GM29" i="21"/>
  <c r="I27" i="16" s="1"/>
  <c r="I79" i="16" s="1"/>
  <c r="HJ29" i="21"/>
  <c r="GI29" i="21"/>
  <c r="GZ29" i="21"/>
  <c r="V27" i="16" s="1"/>
  <c r="V79" i="16" s="1"/>
  <c r="GH29" i="21"/>
  <c r="GO29" i="21"/>
  <c r="K27" i="16" s="1"/>
  <c r="K79" i="16" s="1"/>
  <c r="GK29" i="21"/>
  <c r="HE29" i="21"/>
  <c r="HH29" i="21"/>
  <c r="GQ29" i="21"/>
  <c r="M27" i="16" s="1"/>
  <c r="M79" i="16" s="1"/>
  <c r="GR29" i="21"/>
  <c r="GL29" i="21"/>
  <c r="H27" i="16" s="1"/>
  <c r="H79" i="16" s="1"/>
  <c r="HG29" i="21"/>
  <c r="HD29" i="21"/>
  <c r="Z27" i="16" s="1"/>
  <c r="Z79" i="16" s="1"/>
  <c r="GN29" i="21"/>
  <c r="J27" i="16" s="1"/>
  <c r="J79" i="16" s="1"/>
  <c r="GC15" i="21"/>
  <c r="GG15" i="21" s="1"/>
  <c r="GH15" i="21"/>
  <c r="GJ15" i="21"/>
  <c r="GK15" i="21"/>
  <c r="GL15" i="21"/>
  <c r="H13" i="16" s="1"/>
  <c r="GM15" i="21"/>
  <c r="I13" i="16" s="1"/>
  <c r="GZ15" i="21"/>
  <c r="V13" i="16" s="1"/>
  <c r="GX15" i="21"/>
  <c r="GR15" i="21"/>
  <c r="HH15" i="21"/>
  <c r="HC15" i="21"/>
  <c r="HA15" i="21"/>
  <c r="HD15" i="21"/>
  <c r="Z13" i="16" s="1"/>
  <c r="GT15" i="21"/>
  <c r="HG15" i="21"/>
  <c r="HE15" i="21"/>
  <c r="GV15" i="21"/>
  <c r="HI15" i="21"/>
  <c r="AE13" i="16" s="1"/>
  <c r="GQ15" i="21"/>
  <c r="M13" i="16" s="1"/>
  <c r="GO15" i="21"/>
  <c r="K13" i="16" s="1"/>
  <c r="GU15" i="21"/>
  <c r="HF15" i="21"/>
  <c r="AB13" i="16" s="1"/>
  <c r="HJ15" i="21"/>
  <c r="GN15" i="21"/>
  <c r="J13" i="16" s="1"/>
  <c r="GP15" i="21"/>
  <c r="GC14" i="21"/>
  <c r="GO14" i="21" s="1"/>
  <c r="K12" i="16" s="1"/>
  <c r="GM14" i="21"/>
  <c r="I12" i="16" s="1"/>
  <c r="GU14" i="21"/>
  <c r="GP14" i="21"/>
  <c r="GT14" i="21"/>
  <c r="GT23" i="21"/>
  <c r="GV23" i="21"/>
  <c r="GC23" i="21"/>
  <c r="HD23" i="21" s="1"/>
  <c r="Z21" i="16" s="1"/>
  <c r="GL23" i="21"/>
  <c r="H21" i="16" s="1"/>
  <c r="GK23" i="21"/>
  <c r="GO23" i="21"/>
  <c r="K21" i="16" s="1"/>
  <c r="GC20" i="21"/>
  <c r="GM20" i="21" s="1"/>
  <c r="I18" i="16" s="1"/>
  <c r="GT20" i="21"/>
  <c r="GH20" i="21"/>
  <c r="GQ20" i="21"/>
  <c r="M18" i="16" s="1"/>
  <c r="HI20" i="21"/>
  <c r="AE18" i="16" s="1"/>
  <c r="GL20" i="21"/>
  <c r="H18" i="16" s="1"/>
  <c r="GP20" i="21"/>
  <c r="GJ20" i="21"/>
  <c r="GK20" i="21"/>
  <c r="GZ20" i="21"/>
  <c r="V18" i="16" s="1"/>
  <c r="HF20" i="21"/>
  <c r="AB18" i="16" s="1"/>
  <c r="GU20" i="21"/>
  <c r="GZ25" i="21"/>
  <c r="V23" i="16" s="1"/>
  <c r="GC25" i="21"/>
  <c r="HJ25" i="21" s="1"/>
  <c r="GT25" i="21"/>
  <c r="HI25" i="21"/>
  <c r="AE23" i="16" s="1"/>
  <c r="GU25" i="21"/>
  <c r="GS25" i="21"/>
  <c r="O23" i="16" s="1"/>
  <c r="GX25" i="21"/>
  <c r="HD25" i="21"/>
  <c r="Z23" i="16" s="1"/>
  <c r="GM25" i="21"/>
  <c r="I23" i="16" s="1"/>
  <c r="HG25" i="21"/>
  <c r="HE25" i="21"/>
  <c r="GI25" i="21"/>
  <c r="HC25" i="21"/>
  <c r="GP25" i="21"/>
  <c r="GV25" i="21"/>
  <c r="GY25" i="21"/>
  <c r="U23" i="16" s="1"/>
  <c r="GL25" i="21"/>
  <c r="H23" i="16" s="1"/>
  <c r="GR25" i="21"/>
  <c r="GH25" i="21"/>
  <c r="GN25" i="21"/>
  <c r="J23" i="16" s="1"/>
  <c r="HB25" i="21"/>
  <c r="X23" i="16" s="1"/>
  <c r="GQ25" i="21"/>
  <c r="M23" i="16" s="1"/>
  <c r="HJ27" i="21"/>
  <c r="HD27" i="21"/>
  <c r="Z25" i="16" s="1"/>
  <c r="Z75" i="16" s="1"/>
  <c r="GC27" i="21"/>
  <c r="GT27" i="21" s="1"/>
  <c r="HI27" i="21"/>
  <c r="AE25" i="16" s="1"/>
  <c r="AE75" i="16" s="1"/>
  <c r="HF27" i="21"/>
  <c r="AB25" i="16" s="1"/>
  <c r="AB75" i="16" s="1"/>
  <c r="HE27" i="21"/>
  <c r="GX27" i="21"/>
  <c r="HB27" i="21"/>
  <c r="X25" i="16" s="1"/>
  <c r="X75" i="16" s="1"/>
  <c r="GG27" i="21"/>
  <c r="GV27" i="21"/>
  <c r="GQ27" i="21"/>
  <c r="M25" i="16" s="1"/>
  <c r="M75" i="16" s="1"/>
  <c r="GP27" i="21"/>
  <c r="GM27" i="21"/>
  <c r="I25" i="16" s="1"/>
  <c r="I75" i="16" s="1"/>
  <c r="GU27" i="21"/>
  <c r="GO27" i="21"/>
  <c r="K25" i="16" s="1"/>
  <c r="K75" i="16" s="1"/>
  <c r="GK27" i="21"/>
  <c r="GN27" i="21"/>
  <c r="J25" i="16" s="1"/>
  <c r="J75" i="16" s="1"/>
  <c r="HG27" i="21"/>
  <c r="HC27" i="21"/>
  <c r="GH27" i="21"/>
  <c r="GL27" i="21"/>
  <c r="H25" i="16" s="1"/>
  <c r="H75" i="16" s="1"/>
  <c r="GC7" i="21"/>
  <c r="GI7" i="21" s="1"/>
  <c r="GP7" i="21"/>
  <c r="GQ7" i="21"/>
  <c r="M5" i="16" s="1"/>
  <c r="GU7" i="21"/>
  <c r="GC13" i="21"/>
  <c r="GG13" i="21" s="1"/>
  <c r="GR13" i="21"/>
  <c r="HA13" i="21"/>
  <c r="GC21" i="21"/>
  <c r="GX21" i="21" s="1"/>
  <c r="GJ21" i="21"/>
  <c r="HB21" i="21"/>
  <c r="X19" i="16" s="1"/>
  <c r="GQ21" i="21"/>
  <c r="M19" i="16" s="1"/>
  <c r="HA21" i="21"/>
  <c r="GP21" i="21"/>
  <c r="GT21" i="21"/>
  <c r="GZ21" i="21"/>
  <c r="V19" i="16" s="1"/>
  <c r="GV30" i="21"/>
  <c r="GC30" i="21"/>
  <c r="HF30" i="21" s="1"/>
  <c r="AB28" i="16" s="1"/>
  <c r="AB81" i="16" s="1"/>
  <c r="GT30" i="21"/>
  <c r="GM30" i="21"/>
  <c r="I28" i="16" s="1"/>
  <c r="I81" i="16" s="1"/>
  <c r="GO30" i="21"/>
  <c r="K28" i="16" s="1"/>
  <c r="K81" i="16" s="1"/>
  <c r="GG30" i="21"/>
  <c r="GJ30" i="21"/>
  <c r="GW30" i="21"/>
  <c r="S28" i="16" s="1"/>
  <c r="S81" i="16" s="1"/>
  <c r="HE30" i="21"/>
  <c r="GQ30" i="21"/>
  <c r="M28" i="16" s="1"/>
  <c r="M81" i="16" s="1"/>
  <c r="GZ30" i="21"/>
  <c r="V28" i="16" s="1"/>
  <c r="V81" i="16" s="1"/>
  <c r="HJ28" i="21"/>
  <c r="GS28" i="21"/>
  <c r="O26" i="16" s="1"/>
  <c r="O77" i="16" s="1"/>
  <c r="GV28" i="21"/>
  <c r="GQ28" i="21"/>
  <c r="M26" i="16" s="1"/>
  <c r="M77" i="16" s="1"/>
  <c r="GC28" i="21"/>
  <c r="HE28" i="21" s="1"/>
  <c r="GZ28" i="21"/>
  <c r="V26" i="16" s="1"/>
  <c r="V77" i="16" s="1"/>
  <c r="HF28" i="21"/>
  <c r="AB26" i="16" s="1"/>
  <c r="AB77" i="16" s="1"/>
  <c r="GC19" i="21"/>
  <c r="HD19" i="21" s="1"/>
  <c r="Z17" i="16" s="1"/>
  <c r="HB19" i="21"/>
  <c r="X17" i="16" s="1"/>
  <c r="HA19" i="21"/>
  <c r="GC9" i="21"/>
  <c r="GV9" i="21" s="1"/>
  <c r="GR9" i="21"/>
  <c r="GU9" i="21"/>
  <c r="GW9" i="21"/>
  <c r="S7" i="16" s="1"/>
  <c r="HH9" i="21"/>
  <c r="GC18" i="21"/>
  <c r="HI18" i="21" s="1"/>
  <c r="AE16" i="16" s="1"/>
  <c r="GX18" i="21"/>
  <c r="HF18" i="21"/>
  <c r="AB16" i="16" s="1"/>
  <c r="GO18" i="21"/>
  <c r="K16" i="16" s="1"/>
  <c r="GC17" i="21"/>
  <c r="HI17" i="21" s="1"/>
  <c r="AE15" i="16" s="1"/>
  <c r="GN17" i="21"/>
  <c r="J15" i="16" s="1"/>
  <c r="HH17" i="21"/>
  <c r="GC22" i="21"/>
  <c r="GH22" i="21" s="1"/>
  <c r="HA22" i="21"/>
  <c r="GG22" i="21"/>
  <c r="GR22" i="21"/>
  <c r="HF22" i="21"/>
  <c r="AB20" i="16" s="1"/>
  <c r="GL22" i="21"/>
  <c r="H20" i="16" s="1"/>
  <c r="GC8" i="21"/>
  <c r="GR8" i="21" s="1"/>
  <c r="GQ8" i="21"/>
  <c r="M6" i="16" s="1"/>
  <c r="HC8" i="21"/>
  <c r="HD8" i="21"/>
  <c r="Z6" i="16" s="1"/>
  <c r="GV8" i="21"/>
  <c r="HB8" i="21"/>
  <c r="X6" i="16" s="1"/>
  <c r="GO8" i="21"/>
  <c r="K6" i="16" s="1"/>
  <c r="GU8" i="21"/>
  <c r="GG8" i="21"/>
  <c r="GY8" i="21"/>
  <c r="U6" i="16" s="1"/>
  <c r="GK8" i="21"/>
  <c r="HG8" i="21"/>
  <c r="HE8" i="21"/>
  <c r="GM8" i="21"/>
  <c r="I6" i="16" s="1"/>
  <c r="GN8" i="21"/>
  <c r="J6" i="16" s="1"/>
  <c r="HH8" i="21"/>
  <c r="HJ8" i="21"/>
  <c r="GX8" i="21"/>
  <c r="HA8" i="21"/>
  <c r="GJ8" i="21"/>
  <c r="GP8" i="21"/>
  <c r="GI8" i="21"/>
  <c r="HI8" i="21"/>
  <c r="AE6" i="16" s="1"/>
  <c r="GL8" i="21"/>
  <c r="H6" i="16" s="1"/>
  <c r="GZ8" i="21"/>
  <c r="V6" i="16" s="1"/>
  <c r="HF8" i="21"/>
  <c r="AB6" i="16" s="1"/>
  <c r="GT8" i="21"/>
  <c r="GH8" i="21"/>
  <c r="GC16" i="21"/>
  <c r="GH16" i="21"/>
  <c r="HE16" i="21"/>
  <c r="GT16" i="21"/>
  <c r="GZ16" i="21"/>
  <c r="V14" i="16" s="1"/>
  <c r="HH16" i="21"/>
  <c r="GX16" i="21"/>
  <c r="GM16" i="21"/>
  <c r="I14" i="16" s="1"/>
  <c r="GR16" i="21"/>
  <c r="GP16" i="21"/>
  <c r="HD16" i="21"/>
  <c r="Z14" i="16" s="1"/>
  <c r="GC26" i="21"/>
  <c r="GK26" i="21" s="1"/>
  <c r="GL26" i="21"/>
  <c r="H24" i="16" s="1"/>
  <c r="H73" i="16" s="1"/>
  <c r="GO26" i="21"/>
  <c r="K24" i="16" s="1"/>
  <c r="K73" i="16" s="1"/>
  <c r="GP26" i="21"/>
  <c r="GN26" i="21"/>
  <c r="J24" i="16" s="1"/>
  <c r="J73" i="16" s="1"/>
  <c r="GJ26" i="21"/>
  <c r="HE26" i="21"/>
  <c r="HH26" i="21"/>
  <c r="HA26" i="21"/>
  <c r="HF26" i="21"/>
  <c r="AB24" i="16" s="1"/>
  <c r="AB73" i="16" s="1"/>
  <c r="HI26" i="21"/>
  <c r="AE24" i="16" s="1"/>
  <c r="AE73" i="16" s="1"/>
  <c r="GI26" i="21"/>
  <c r="GW26" i="21"/>
  <c r="S24" i="16" s="1"/>
  <c r="S73" i="16" s="1"/>
  <c r="GH12" i="21"/>
  <c r="GX12" i="21"/>
  <c r="GC12" i="21"/>
  <c r="GJ12" i="21" s="1"/>
  <c r="HA12" i="21"/>
  <c r="HJ12" i="21"/>
  <c r="GK12" i="21"/>
  <c r="GV12" i="21"/>
  <c r="HI12" i="21"/>
  <c r="AE10" i="16" s="1"/>
  <c r="HC12" i="21"/>
  <c r="GO12" i="21"/>
  <c r="K10" i="16" s="1"/>
  <c r="HG12" i="21"/>
  <c r="HF12" i="21"/>
  <c r="AB10" i="16" s="1"/>
  <c r="GU24" i="21"/>
  <c r="HE24" i="21"/>
  <c r="GC24" i="21"/>
  <c r="GI24" i="21" s="1"/>
  <c r="HJ24" i="21"/>
  <c r="HF24" i="21"/>
  <c r="AB22" i="16" s="1"/>
  <c r="GZ24" i="21"/>
  <c r="V22" i="16" s="1"/>
  <c r="GG24" i="21"/>
  <c r="GK24" i="21"/>
  <c r="GW24" i="21"/>
  <c r="S22" i="16" s="1"/>
  <c r="GN24" i="21"/>
  <c r="J22" i="16" s="1"/>
  <c r="GH24" i="21"/>
  <c r="GV24" i="21"/>
  <c r="HI24" i="21"/>
  <c r="AE22" i="16" s="1"/>
  <c r="HG24" i="21"/>
  <c r="GR24" i="21"/>
  <c r="HA24" i="21"/>
  <c r="GQ24" i="21"/>
  <c r="M22" i="16" s="1"/>
  <c r="GX24" i="21"/>
  <c r="GT24" i="21"/>
  <c r="HD24" i="21"/>
  <c r="Z22" i="16" s="1"/>
  <c r="BZ16" i="21"/>
  <c r="CH16" i="21" s="1"/>
  <c r="FR7" i="21"/>
  <c r="HB6" i="21" s="1"/>
  <c r="X4" i="16" s="1"/>
  <c r="FI7" i="21"/>
  <c r="GS6" i="21" s="1"/>
  <c r="O4" i="16" s="1"/>
  <c r="FI20" i="21"/>
  <c r="FR20" i="21"/>
  <c r="FM24" i="21"/>
  <c r="FO24" i="21"/>
  <c r="FO18" i="21"/>
  <c r="GY18" i="21" s="1"/>
  <c r="U16" i="16" s="1"/>
  <c r="FM18" i="21"/>
  <c r="FR11" i="21"/>
  <c r="HB10" i="21" s="1"/>
  <c r="X8" i="16" s="1"/>
  <c r="FI11" i="21"/>
  <c r="FR14" i="21"/>
  <c r="FI14" i="21"/>
  <c r="FR28" i="21"/>
  <c r="FI28" i="21"/>
  <c r="GS27" i="21" s="1"/>
  <c r="O25" i="16" s="1"/>
  <c r="O75" i="16" s="1"/>
  <c r="FM14" i="21"/>
  <c r="GW14" i="21" s="1"/>
  <c r="S12" i="16" s="1"/>
  <c r="FO14" i="21"/>
  <c r="FI17" i="21"/>
  <c r="FR17" i="21"/>
  <c r="FR16" i="21"/>
  <c r="HB15" i="21" s="1"/>
  <c r="X13" i="16" s="1"/>
  <c r="FI16" i="21"/>
  <c r="GS15" i="21" s="1"/>
  <c r="O13" i="16" s="1"/>
  <c r="FM7" i="21"/>
  <c r="GW6" i="21" s="1"/>
  <c r="S4" i="16" s="1"/>
  <c r="FO7" i="21"/>
  <c r="GY6" i="21" s="1"/>
  <c r="U4" i="16" s="1"/>
  <c r="FO28" i="21"/>
  <c r="GY27" i="21" s="1"/>
  <c r="U25" i="16" s="1"/>
  <c r="U75" i="16" s="1"/>
  <c r="FM28" i="21"/>
  <c r="GW27" i="21" s="1"/>
  <c r="S25" i="16" s="1"/>
  <c r="S75" i="16" s="1"/>
  <c r="FO8" i="21"/>
  <c r="FM8" i="21"/>
  <c r="GW8" i="21" s="1"/>
  <c r="S6" i="16" s="1"/>
  <c r="FO20" i="21"/>
  <c r="FM20" i="21"/>
  <c r="FI24" i="21"/>
  <c r="FR24" i="21"/>
  <c r="HB23" i="21" s="1"/>
  <c r="X21" i="16" s="1"/>
  <c r="FR18" i="21"/>
  <c r="FI18" i="21"/>
  <c r="FM16" i="21"/>
  <c r="GW15" i="21" s="1"/>
  <c r="S13" i="16" s="1"/>
  <c r="FO16" i="21"/>
  <c r="GY15" i="21" s="1"/>
  <c r="U13" i="16" s="1"/>
  <c r="FI8" i="21"/>
  <c r="GS8" i="21" s="1"/>
  <c r="O6" i="16" s="1"/>
  <c r="FR8" i="21"/>
  <c r="FO11" i="21"/>
  <c r="GY10" i="21" s="1"/>
  <c r="U8" i="16" s="1"/>
  <c r="FM11" i="21"/>
  <c r="GW10" i="21" s="1"/>
  <c r="S8" i="16" s="1"/>
  <c r="FM17" i="21"/>
  <c r="FO17" i="21"/>
  <c r="DL16" i="2"/>
  <c r="U27" i="8"/>
  <c r="U28" i="8" s="1"/>
  <c r="U29" i="8" s="1"/>
  <c r="U30" i="8" s="1"/>
  <c r="U31" i="8" s="1"/>
  <c r="U32" i="8" s="1"/>
  <c r="U33" i="8" s="1"/>
  <c r="U34" i="8" s="1"/>
  <c r="U35" i="8" s="1"/>
  <c r="U36" i="8" s="1"/>
  <c r="U37" i="8" s="1"/>
  <c r="U38" i="8" s="1"/>
  <c r="V76" i="16" l="1"/>
  <c r="V47" i="24" s="1"/>
  <c r="V48" i="25" s="1"/>
  <c r="V101" i="25" s="1"/>
  <c r="V154" i="25" s="1"/>
  <c r="V48" i="24"/>
  <c r="V49" i="25" s="1"/>
  <c r="V102" i="25" s="1"/>
  <c r="V155" i="25" s="1"/>
  <c r="K80" i="16"/>
  <c r="K51" i="24" s="1"/>
  <c r="K52" i="25" s="1"/>
  <c r="K105" i="25" s="1"/>
  <c r="K158" i="25" s="1"/>
  <c r="K52" i="24"/>
  <c r="K53" i="25" s="1"/>
  <c r="K106" i="25" s="1"/>
  <c r="K159" i="25" s="1"/>
  <c r="J74" i="16"/>
  <c r="J45" i="24" s="1"/>
  <c r="J46" i="25" s="1"/>
  <c r="J99" i="25" s="1"/>
  <c r="J152" i="25" s="1"/>
  <c r="J46" i="24"/>
  <c r="J47" i="25" s="1"/>
  <c r="J100" i="25" s="1"/>
  <c r="J153" i="25" s="1"/>
  <c r="AB74" i="16"/>
  <c r="AB45" i="24" s="1"/>
  <c r="AB46" i="25" s="1"/>
  <c r="AB99" i="25" s="1"/>
  <c r="AB152" i="25" s="1"/>
  <c r="AB46" i="24"/>
  <c r="AB47" i="25" s="1"/>
  <c r="AB100" i="25" s="1"/>
  <c r="AB153" i="25" s="1"/>
  <c r="M50" i="24"/>
  <c r="M51" i="25" s="1"/>
  <c r="M104" i="25" s="1"/>
  <c r="M157" i="25" s="1"/>
  <c r="M78" i="16"/>
  <c r="M49" i="24" s="1"/>
  <c r="M50" i="25" s="1"/>
  <c r="M103" i="25" s="1"/>
  <c r="M156" i="25" s="1"/>
  <c r="AE72" i="16"/>
  <c r="AE43" i="24" s="1"/>
  <c r="AE44" i="24"/>
  <c r="AE45" i="25" s="1"/>
  <c r="AE98" i="25" s="1"/>
  <c r="AE151" i="25" s="1"/>
  <c r="K72" i="16"/>
  <c r="K43" i="24" s="1"/>
  <c r="K44" i="24"/>
  <c r="K45" i="25" s="1"/>
  <c r="K98" i="25" s="1"/>
  <c r="K151" i="25" s="1"/>
  <c r="O76" i="16"/>
  <c r="O47" i="24" s="1"/>
  <c r="O48" i="25" s="1"/>
  <c r="O101" i="25" s="1"/>
  <c r="O154" i="25" s="1"/>
  <c r="O48" i="24"/>
  <c r="O49" i="25" s="1"/>
  <c r="O102" i="25" s="1"/>
  <c r="O155" i="25" s="1"/>
  <c r="H74" i="16"/>
  <c r="H45" i="24" s="1"/>
  <c r="H46" i="25" s="1"/>
  <c r="H99" i="25" s="1"/>
  <c r="H152" i="25" s="1"/>
  <c r="H46" i="24"/>
  <c r="H47" i="25" s="1"/>
  <c r="H100" i="25" s="1"/>
  <c r="H153" i="25" s="1"/>
  <c r="I74" i="16"/>
  <c r="I45" i="24" s="1"/>
  <c r="I46" i="25" s="1"/>
  <c r="I99" i="25" s="1"/>
  <c r="I152" i="25" s="1"/>
  <c r="I46" i="24"/>
  <c r="I47" i="25" s="1"/>
  <c r="I100" i="25" s="1"/>
  <c r="I153" i="25" s="1"/>
  <c r="Z78" i="16"/>
  <c r="Z49" i="24" s="1"/>
  <c r="Z50" i="25" s="1"/>
  <c r="Z103" i="25" s="1"/>
  <c r="Z156" i="25" s="1"/>
  <c r="Z50" i="24"/>
  <c r="Z51" i="25" s="1"/>
  <c r="Z104" i="25" s="1"/>
  <c r="Z157" i="25" s="1"/>
  <c r="K78" i="16"/>
  <c r="K49" i="24" s="1"/>
  <c r="K50" i="25" s="1"/>
  <c r="K103" i="25" s="1"/>
  <c r="K156" i="25" s="1"/>
  <c r="K50" i="24"/>
  <c r="K51" i="25" s="1"/>
  <c r="K104" i="25" s="1"/>
  <c r="K157" i="25" s="1"/>
  <c r="AB78" i="16"/>
  <c r="AB49" i="24" s="1"/>
  <c r="AB50" i="25" s="1"/>
  <c r="AB103" i="25" s="1"/>
  <c r="AB156" i="25" s="1"/>
  <c r="AB50" i="24"/>
  <c r="AB51" i="25" s="1"/>
  <c r="AB104" i="25" s="1"/>
  <c r="AB157" i="25" s="1"/>
  <c r="AB72" i="16"/>
  <c r="AB43" i="24" s="1"/>
  <c r="AB44" i="24"/>
  <c r="AB45" i="25" s="1"/>
  <c r="AB98" i="25" s="1"/>
  <c r="AB151" i="25" s="1"/>
  <c r="S80" i="16"/>
  <c r="S51" i="24" s="1"/>
  <c r="S52" i="25" s="1"/>
  <c r="S105" i="25" s="1"/>
  <c r="S158" i="25" s="1"/>
  <c r="S52" i="24"/>
  <c r="S53" i="25" s="1"/>
  <c r="S106" i="25" s="1"/>
  <c r="S159" i="25" s="1"/>
  <c r="X74" i="16"/>
  <c r="X45" i="24" s="1"/>
  <c r="X46" i="25" s="1"/>
  <c r="X99" i="25" s="1"/>
  <c r="X152" i="25" s="1"/>
  <c r="X46" i="24"/>
  <c r="X47" i="25" s="1"/>
  <c r="X100" i="25" s="1"/>
  <c r="X153" i="25" s="1"/>
  <c r="X78" i="16"/>
  <c r="X49" i="24" s="1"/>
  <c r="X50" i="25" s="1"/>
  <c r="X103" i="25" s="1"/>
  <c r="X156" i="25" s="1"/>
  <c r="X50" i="24"/>
  <c r="X51" i="25" s="1"/>
  <c r="X104" i="25" s="1"/>
  <c r="X157" i="25" s="1"/>
  <c r="S72" i="16"/>
  <c r="S43" i="24" s="1"/>
  <c r="S44" i="24"/>
  <c r="S45" i="25" s="1"/>
  <c r="S98" i="25" s="1"/>
  <c r="S151" i="25" s="1"/>
  <c r="J72" i="16"/>
  <c r="J43" i="24" s="1"/>
  <c r="J44" i="24"/>
  <c r="J45" i="25" s="1"/>
  <c r="J98" i="25" s="1"/>
  <c r="J151" i="25" s="1"/>
  <c r="M76" i="16"/>
  <c r="M47" i="24" s="1"/>
  <c r="M48" i="25" s="1"/>
  <c r="M101" i="25" s="1"/>
  <c r="M154" i="25" s="1"/>
  <c r="M48" i="24"/>
  <c r="M49" i="25" s="1"/>
  <c r="M102" i="25" s="1"/>
  <c r="M155" i="25" s="1"/>
  <c r="V80" i="16"/>
  <c r="V51" i="24" s="1"/>
  <c r="V52" i="25" s="1"/>
  <c r="V105" i="25" s="1"/>
  <c r="V158" i="25" s="1"/>
  <c r="V52" i="24"/>
  <c r="V53" i="25" s="1"/>
  <c r="V106" i="25" s="1"/>
  <c r="V159" i="25" s="1"/>
  <c r="K74" i="16"/>
  <c r="K45" i="24" s="1"/>
  <c r="K46" i="25" s="1"/>
  <c r="K99" i="25" s="1"/>
  <c r="K152" i="25" s="1"/>
  <c r="K46" i="24"/>
  <c r="K47" i="25" s="1"/>
  <c r="K100" i="25" s="1"/>
  <c r="K153" i="25" s="1"/>
  <c r="M74" i="16"/>
  <c r="M45" i="24" s="1"/>
  <c r="M46" i="25" s="1"/>
  <c r="M99" i="25" s="1"/>
  <c r="M152" i="25" s="1"/>
  <c r="M46" i="24"/>
  <c r="M47" i="25" s="1"/>
  <c r="M100" i="25" s="1"/>
  <c r="M153" i="25" s="1"/>
  <c r="H78" i="16"/>
  <c r="H49" i="24" s="1"/>
  <c r="H50" i="25" s="1"/>
  <c r="H103" i="25" s="1"/>
  <c r="H156" i="25" s="1"/>
  <c r="H50" i="24"/>
  <c r="H51" i="25" s="1"/>
  <c r="H104" i="25" s="1"/>
  <c r="H157" i="25" s="1"/>
  <c r="V78" i="16"/>
  <c r="V49" i="24" s="1"/>
  <c r="V50" i="25" s="1"/>
  <c r="V103" i="25" s="1"/>
  <c r="V156" i="25" s="1"/>
  <c r="V50" i="24"/>
  <c r="V51" i="25" s="1"/>
  <c r="V104" i="25" s="1"/>
  <c r="V157" i="25" s="1"/>
  <c r="S78" i="16"/>
  <c r="S49" i="24" s="1"/>
  <c r="S50" i="25" s="1"/>
  <c r="S103" i="25" s="1"/>
  <c r="S156" i="25" s="1"/>
  <c r="S50" i="24"/>
  <c r="S51" i="25" s="1"/>
  <c r="S104" i="25" s="1"/>
  <c r="S157" i="25" s="1"/>
  <c r="O78" i="16"/>
  <c r="O49" i="24" s="1"/>
  <c r="O50" i="25" s="1"/>
  <c r="O103" i="25" s="1"/>
  <c r="O156" i="25" s="1"/>
  <c r="O50" i="24"/>
  <c r="O51" i="25" s="1"/>
  <c r="O104" i="25" s="1"/>
  <c r="O157" i="25" s="1"/>
  <c r="S74" i="16"/>
  <c r="S45" i="24" s="1"/>
  <c r="S46" i="25" s="1"/>
  <c r="S99" i="25" s="1"/>
  <c r="S152" i="25" s="1"/>
  <c r="S46" i="24"/>
  <c r="S47" i="25" s="1"/>
  <c r="S100" i="25" s="1"/>
  <c r="S153" i="25" s="1"/>
  <c r="H72" i="16"/>
  <c r="H43" i="24" s="1"/>
  <c r="H44" i="24"/>
  <c r="H45" i="25" s="1"/>
  <c r="H98" i="25" s="1"/>
  <c r="H151" i="25" s="1"/>
  <c r="I80" i="16"/>
  <c r="I51" i="24" s="1"/>
  <c r="I52" i="25" s="1"/>
  <c r="I105" i="25" s="1"/>
  <c r="I158" i="25" s="1"/>
  <c r="I52" i="24"/>
  <c r="I53" i="25" s="1"/>
  <c r="I106" i="25" s="1"/>
  <c r="I159" i="25" s="1"/>
  <c r="AE74" i="16"/>
  <c r="AE45" i="24" s="1"/>
  <c r="AE46" i="25" s="1"/>
  <c r="AE99" i="25" s="1"/>
  <c r="AE152" i="25" s="1"/>
  <c r="AE46" i="24"/>
  <c r="AE47" i="25" s="1"/>
  <c r="AE100" i="25" s="1"/>
  <c r="AE153" i="25" s="1"/>
  <c r="I78" i="16"/>
  <c r="I49" i="24" s="1"/>
  <c r="I50" i="25" s="1"/>
  <c r="I103" i="25" s="1"/>
  <c r="I156" i="25" s="1"/>
  <c r="I50" i="24"/>
  <c r="I51" i="25" s="1"/>
  <c r="I104" i="25" s="1"/>
  <c r="I157" i="25" s="1"/>
  <c r="U74" i="16"/>
  <c r="U45" i="24" s="1"/>
  <c r="U46" i="25" s="1"/>
  <c r="U99" i="25" s="1"/>
  <c r="U152" i="25" s="1"/>
  <c r="U46" i="24"/>
  <c r="U47" i="25" s="1"/>
  <c r="U100" i="25" s="1"/>
  <c r="U153" i="25" s="1"/>
  <c r="O74" i="16"/>
  <c r="O45" i="24" s="1"/>
  <c r="O46" i="25" s="1"/>
  <c r="O99" i="25" s="1"/>
  <c r="O152" i="25" s="1"/>
  <c r="O46" i="24"/>
  <c r="O47" i="25" s="1"/>
  <c r="O100" i="25" s="1"/>
  <c r="O153" i="25" s="1"/>
  <c r="AB76" i="16"/>
  <c r="AB47" i="24" s="1"/>
  <c r="AB48" i="25" s="1"/>
  <c r="AB101" i="25" s="1"/>
  <c r="AB154" i="25" s="1"/>
  <c r="AB48" i="24"/>
  <c r="AB49" i="25" s="1"/>
  <c r="AB102" i="25" s="1"/>
  <c r="AB155" i="25" s="1"/>
  <c r="M80" i="16"/>
  <c r="M51" i="24" s="1"/>
  <c r="M52" i="25" s="1"/>
  <c r="M105" i="25" s="1"/>
  <c r="M158" i="25" s="1"/>
  <c r="M52" i="24"/>
  <c r="M53" i="25" s="1"/>
  <c r="M106" i="25" s="1"/>
  <c r="M159" i="25" s="1"/>
  <c r="AB80" i="16"/>
  <c r="AB51" i="24" s="1"/>
  <c r="AB52" i="25" s="1"/>
  <c r="AB105" i="25" s="1"/>
  <c r="AB158" i="25" s="1"/>
  <c r="AB52" i="24"/>
  <c r="AB53" i="25" s="1"/>
  <c r="AB106" i="25" s="1"/>
  <c r="AB159" i="25" s="1"/>
  <c r="Z74" i="16"/>
  <c r="Z45" i="24" s="1"/>
  <c r="Z46" i="25" s="1"/>
  <c r="Z99" i="25" s="1"/>
  <c r="Z152" i="25" s="1"/>
  <c r="Z46" i="24"/>
  <c r="Z47" i="25" s="1"/>
  <c r="Z100" i="25" s="1"/>
  <c r="Z153" i="25" s="1"/>
  <c r="J78" i="16"/>
  <c r="J49" i="24" s="1"/>
  <c r="J50" i="25" s="1"/>
  <c r="J103" i="25" s="1"/>
  <c r="J156" i="25" s="1"/>
  <c r="J50" i="24"/>
  <c r="J51" i="25" s="1"/>
  <c r="J104" i="25" s="1"/>
  <c r="J157" i="25" s="1"/>
  <c r="AE78" i="16"/>
  <c r="AE49" i="24" s="1"/>
  <c r="AE50" i="25" s="1"/>
  <c r="AE103" i="25" s="1"/>
  <c r="AE156" i="25" s="1"/>
  <c r="AE50" i="24"/>
  <c r="AE51" i="25" s="1"/>
  <c r="AE104" i="25" s="1"/>
  <c r="AE157" i="25" s="1"/>
  <c r="U78" i="16"/>
  <c r="U49" i="24" s="1"/>
  <c r="U50" i="25" s="1"/>
  <c r="U103" i="25" s="1"/>
  <c r="U156" i="25" s="1"/>
  <c r="U50" i="24"/>
  <c r="U51" i="25" s="1"/>
  <c r="U104" i="25" s="1"/>
  <c r="U157" i="25" s="1"/>
  <c r="GY17" i="21"/>
  <c r="U15" i="16" s="1"/>
  <c r="GK22" i="21"/>
  <c r="GW18" i="21"/>
  <c r="S16" i="16" s="1"/>
  <c r="GX23" i="21"/>
  <c r="GN23" i="21"/>
  <c r="J21" i="16" s="1"/>
  <c r="HD14" i="21"/>
  <c r="Z12" i="16" s="1"/>
  <c r="GV14" i="21"/>
  <c r="GK14" i="21"/>
  <c r="GX14" i="21"/>
  <c r="HE14" i="21"/>
  <c r="GS24" i="21"/>
  <c r="O22" i="16" s="1"/>
  <c r="HC24" i="21"/>
  <c r="GL24" i="21"/>
  <c r="H22" i="16" s="1"/>
  <c r="HH24" i="21"/>
  <c r="GM24" i="21"/>
  <c r="I22" i="16" s="1"/>
  <c r="GP24" i="21"/>
  <c r="GJ24" i="21"/>
  <c r="GO24" i="21"/>
  <c r="K22" i="16" s="1"/>
  <c r="GQ12" i="21"/>
  <c r="M10" i="16" s="1"/>
  <c r="GT12" i="21"/>
  <c r="GV26" i="21"/>
  <c r="GZ26" i="21"/>
  <c r="V24" i="16" s="1"/>
  <c r="V73" i="16" s="1"/>
  <c r="GX26" i="21"/>
  <c r="HG26" i="21"/>
  <c r="HB22" i="21"/>
  <c r="X20" i="16" s="1"/>
  <c r="HD22" i="21"/>
  <c r="Z20" i="16" s="1"/>
  <c r="GT22" i="21"/>
  <c r="HJ22" i="21"/>
  <c r="GX22" i="21"/>
  <c r="GN22" i="21"/>
  <c r="J20" i="16" s="1"/>
  <c r="GN18" i="21"/>
  <c r="J16" i="16" s="1"/>
  <c r="HC18" i="21"/>
  <c r="HJ18" i="21"/>
  <c r="GI9" i="21"/>
  <c r="GS9" i="21"/>
  <c r="O7" i="16" s="1"/>
  <c r="HA9" i="21"/>
  <c r="HB28" i="21"/>
  <c r="X26" i="16" s="1"/>
  <c r="X77" i="16" s="1"/>
  <c r="GG28" i="21"/>
  <c r="GY30" i="21"/>
  <c r="U28" i="16" s="1"/>
  <c r="U81" i="16" s="1"/>
  <c r="GI30" i="21"/>
  <c r="GU30" i="21"/>
  <c r="HI21" i="21"/>
  <c r="AE19" i="16" s="1"/>
  <c r="GM21" i="21"/>
  <c r="I19" i="16" s="1"/>
  <c r="GN7" i="21"/>
  <c r="J5" i="16" s="1"/>
  <c r="GL7" i="21"/>
  <c r="H5" i="16" s="1"/>
  <c r="HH27" i="21"/>
  <c r="GZ27" i="21"/>
  <c r="V25" i="16" s="1"/>
  <c r="V75" i="16" s="1"/>
  <c r="GR27" i="21"/>
  <c r="HA27" i="21"/>
  <c r="GJ27" i="21"/>
  <c r="GI27" i="21"/>
  <c r="GR20" i="21"/>
  <c r="HD20" i="21"/>
  <c r="Z18" i="16" s="1"/>
  <c r="GN20" i="21"/>
  <c r="J18" i="16" s="1"/>
  <c r="GO20" i="21"/>
  <c r="K18" i="16" s="1"/>
  <c r="HH20" i="21"/>
  <c r="GG23" i="21"/>
  <c r="HC23" i="21"/>
  <c r="GU23" i="21"/>
  <c r="GW23" i="21"/>
  <c r="S21" i="16" s="1"/>
  <c r="GJ14" i="21"/>
  <c r="HG14" i="21"/>
  <c r="HJ14" i="21"/>
  <c r="HH14" i="21"/>
  <c r="GG14" i="21"/>
  <c r="GJ22" i="21"/>
  <c r="GQ22" i="21"/>
  <c r="M20" i="16" s="1"/>
  <c r="GZ22" i="21"/>
  <c r="V20" i="16" s="1"/>
  <c r="GI22" i="21"/>
  <c r="GV22" i="21"/>
  <c r="GK18" i="21"/>
  <c r="HH18" i="21"/>
  <c r="GY16" i="21"/>
  <c r="U14" i="16" s="1"/>
  <c r="HB7" i="21"/>
  <c r="X5" i="16" s="1"/>
  <c r="GW20" i="21"/>
  <c r="S18" i="16" s="1"/>
  <c r="GY14" i="21"/>
  <c r="U12" i="16" s="1"/>
  <c r="GS14" i="21"/>
  <c r="O12" i="16" s="1"/>
  <c r="GM22" i="21"/>
  <c r="I20" i="16" s="1"/>
  <c r="HG22" i="21"/>
  <c r="GU22" i="21"/>
  <c r="HH22" i="21"/>
  <c r="GP22" i="21"/>
  <c r="GP18" i="21"/>
  <c r="GL18" i="21"/>
  <c r="H16" i="16" s="1"/>
  <c r="HA18" i="21"/>
  <c r="HE9" i="21"/>
  <c r="HI9" i="21"/>
  <c r="AE7" i="16" s="1"/>
  <c r="GT7" i="21"/>
  <c r="GI20" i="21"/>
  <c r="GX20" i="21"/>
  <c r="HG20" i="21"/>
  <c r="HA20" i="21"/>
  <c r="GG20" i="21"/>
  <c r="GJ23" i="21"/>
  <c r="HG23" i="21"/>
  <c r="HE23" i="21"/>
  <c r="GR23" i="21"/>
  <c r="GQ14" i="21"/>
  <c r="M12" i="16" s="1"/>
  <c r="GI14" i="21"/>
  <c r="GN14" i="21"/>
  <c r="J12" i="16" s="1"/>
  <c r="GR14" i="21"/>
  <c r="GL14" i="21"/>
  <c r="H12" i="16" s="1"/>
  <c r="HH19" i="21"/>
  <c r="GK19" i="21"/>
  <c r="GM19" i="21"/>
  <c r="I17" i="16" s="1"/>
  <c r="GV19" i="21"/>
  <c r="HJ19" i="21"/>
  <c r="HF19" i="21"/>
  <c r="AB17" i="16" s="1"/>
  <c r="GX19" i="21"/>
  <c r="GY19" i="21"/>
  <c r="U17" i="16" s="1"/>
  <c r="GW19" i="21"/>
  <c r="S17" i="16" s="1"/>
  <c r="GQ19" i="21"/>
  <c r="M17" i="16" s="1"/>
  <c r="GN19" i="21"/>
  <c r="J17" i="16" s="1"/>
  <c r="GP19" i="21"/>
  <c r="HC19" i="21"/>
  <c r="GU19" i="21"/>
  <c r="GG19" i="21"/>
  <c r="GI19" i="21"/>
  <c r="GG16" i="21"/>
  <c r="GN16" i="21"/>
  <c r="J14" i="16" s="1"/>
  <c r="GK16" i="21"/>
  <c r="GS16" i="21"/>
  <c r="O14" i="16" s="1"/>
  <c r="HA16" i="21"/>
  <c r="HI16" i="21"/>
  <c r="AE14" i="16" s="1"/>
  <c r="GJ16" i="21"/>
  <c r="GW16" i="21"/>
  <c r="S14" i="16" s="1"/>
  <c r="GH17" i="21"/>
  <c r="GM17" i="21"/>
  <c r="I15" i="16" s="1"/>
  <c r="HI19" i="21"/>
  <c r="AE17" i="16" s="1"/>
  <c r="GM13" i="21"/>
  <c r="I11" i="16" s="1"/>
  <c r="HE13" i="21"/>
  <c r="HD13" i="21"/>
  <c r="Z11" i="16" s="1"/>
  <c r="HJ13" i="21"/>
  <c r="GO13" i="21"/>
  <c r="K11" i="16" s="1"/>
  <c r="GH13" i="21"/>
  <c r="GP13" i="21"/>
  <c r="GW13" i="21"/>
  <c r="S11" i="16" s="1"/>
  <c r="GU13" i="21"/>
  <c r="GN13" i="21"/>
  <c r="J11" i="16" s="1"/>
  <c r="GT13" i="21"/>
  <c r="HB13" i="21"/>
  <c r="X11" i="16" s="1"/>
  <c r="GJ13" i="21"/>
  <c r="GX13" i="21"/>
  <c r="HF13" i="21"/>
  <c r="AB11" i="16" s="1"/>
  <c r="GQ13" i="21"/>
  <c r="M11" i="16" s="1"/>
  <c r="HB16" i="21"/>
  <c r="X14" i="16" s="1"/>
  <c r="GO16" i="21"/>
  <c r="K14" i="16" s="1"/>
  <c r="GI16" i="21"/>
  <c r="GU16" i="21"/>
  <c r="GX17" i="21"/>
  <c r="HA17" i="21"/>
  <c r="GJ17" i="21"/>
  <c r="HG9" i="21"/>
  <c r="HJ9" i="21"/>
  <c r="GY9" i="21"/>
  <c r="U7" i="16" s="1"/>
  <c r="GL9" i="21"/>
  <c r="H7" i="16" s="1"/>
  <c r="GH9" i="21"/>
  <c r="GX9" i="21"/>
  <c r="GP9" i="21"/>
  <c r="GT9" i="21"/>
  <c r="HF9" i="21"/>
  <c r="AB7" i="16" s="1"/>
  <c r="GK9" i="21"/>
  <c r="GG9" i="21"/>
  <c r="GO9" i="21"/>
  <c r="K7" i="16" s="1"/>
  <c r="GN9" i="21"/>
  <c r="J7" i="16" s="1"/>
  <c r="GZ9" i="21"/>
  <c r="V7" i="16" s="1"/>
  <c r="HD9" i="21"/>
  <c r="Z7" i="16" s="1"/>
  <c r="GJ9" i="21"/>
  <c r="GQ9" i="21"/>
  <c r="M7" i="16" s="1"/>
  <c r="GO19" i="21"/>
  <c r="K17" i="16" s="1"/>
  <c r="GZ19" i="21"/>
  <c r="V17" i="16" s="1"/>
  <c r="GT19" i="21"/>
  <c r="HI28" i="21"/>
  <c r="AE26" i="16" s="1"/>
  <c r="AE77" i="16" s="1"/>
  <c r="GK28" i="21"/>
  <c r="HG28" i="21"/>
  <c r="GR28" i="21"/>
  <c r="GW28" i="21"/>
  <c r="S26" i="16" s="1"/>
  <c r="S77" i="16" s="1"/>
  <c r="HD28" i="21"/>
  <c r="Z26" i="16" s="1"/>
  <c r="Z77" i="16" s="1"/>
  <c r="GP28" i="21"/>
  <c r="GN28" i="21"/>
  <c r="J26" i="16" s="1"/>
  <c r="J77" i="16" s="1"/>
  <c r="GH28" i="21"/>
  <c r="HH28" i="21"/>
  <c r="GO28" i="21"/>
  <c r="K26" i="16" s="1"/>
  <c r="K77" i="16" s="1"/>
  <c r="GM28" i="21"/>
  <c r="I26" i="16" s="1"/>
  <c r="I77" i="16" s="1"/>
  <c r="GX28" i="21"/>
  <c r="GJ28" i="21"/>
  <c r="GU28" i="21"/>
  <c r="GT28" i="21"/>
  <c r="GY28" i="21"/>
  <c r="U26" i="16" s="1"/>
  <c r="U77" i="16" s="1"/>
  <c r="GG21" i="21"/>
  <c r="GO21" i="21"/>
  <c r="K19" i="16" s="1"/>
  <c r="GY21" i="21"/>
  <c r="U19" i="16" s="1"/>
  <c r="GH21" i="21"/>
  <c r="HH21" i="21"/>
  <c r="GK21" i="21"/>
  <c r="HC21" i="21"/>
  <c r="GL21" i="21"/>
  <c r="H19" i="16" s="1"/>
  <c r="GS21" i="21"/>
  <c r="O19" i="16" s="1"/>
  <c r="GN21" i="21"/>
  <c r="J19" i="16" s="1"/>
  <c r="GW21" i="21"/>
  <c r="S19" i="16" s="1"/>
  <c r="GI21" i="21"/>
  <c r="HE21" i="21"/>
  <c r="GU21" i="21"/>
  <c r="GV21" i="21"/>
  <c r="HF21" i="21"/>
  <c r="AB19" i="16" s="1"/>
  <c r="HG13" i="21"/>
  <c r="GK13" i="21"/>
  <c r="GY13" i="21"/>
  <c r="U11" i="16" s="1"/>
  <c r="GZ13" i="21"/>
  <c r="V11" i="16" s="1"/>
  <c r="HJ7" i="21"/>
  <c r="GH7" i="21"/>
  <c r="GR17" i="21"/>
  <c r="GL17" i="21"/>
  <c r="H15" i="16" s="1"/>
  <c r="GS17" i="21"/>
  <c r="O15" i="16" s="1"/>
  <c r="GT17" i="21"/>
  <c r="HG17" i="21"/>
  <c r="HC17" i="21"/>
  <c r="GU17" i="21"/>
  <c r="GW17" i="21"/>
  <c r="S15" i="16" s="1"/>
  <c r="GO17" i="21"/>
  <c r="K15" i="16" s="1"/>
  <c r="HD17" i="21"/>
  <c r="Z15" i="16" s="1"/>
  <c r="HF17" i="21"/>
  <c r="AB15" i="16" s="1"/>
  <c r="HB17" i="21"/>
  <c r="X15" i="16" s="1"/>
  <c r="GP17" i="21"/>
  <c r="HE17" i="21"/>
  <c r="GV17" i="21"/>
  <c r="HJ17" i="21"/>
  <c r="GK17" i="21"/>
  <c r="GS19" i="21"/>
  <c r="O17" i="16" s="1"/>
  <c r="GR19" i="21"/>
  <c r="GL19" i="21"/>
  <c r="H17" i="16" s="1"/>
  <c r="GY12" i="21"/>
  <c r="U10" i="16" s="1"/>
  <c r="HH12" i="21"/>
  <c r="GM12" i="21"/>
  <c r="I10" i="16" s="1"/>
  <c r="HD12" i="21"/>
  <c r="Z10" i="16" s="1"/>
  <c r="GG12" i="21"/>
  <c r="HE12" i="21"/>
  <c r="GZ12" i="21"/>
  <c r="V10" i="16" s="1"/>
  <c r="HB12" i="21"/>
  <c r="X10" i="16" s="1"/>
  <c r="GI12" i="21"/>
  <c r="GW12" i="21"/>
  <c r="S10" i="16" s="1"/>
  <c r="GR26" i="21"/>
  <c r="GM26" i="21"/>
  <c r="I24" i="16" s="1"/>
  <c r="I73" i="16" s="1"/>
  <c r="GQ26" i="21"/>
  <c r="M24" i="16" s="1"/>
  <c r="M73" i="16" s="1"/>
  <c r="HJ26" i="21"/>
  <c r="GU26" i="21"/>
  <c r="GH26" i="21"/>
  <c r="GT26" i="21"/>
  <c r="HD26" i="21"/>
  <c r="Z24" i="16" s="1"/>
  <c r="Z73" i="16" s="1"/>
  <c r="HC16" i="21"/>
  <c r="GY24" i="21"/>
  <c r="U22" i="16" s="1"/>
  <c r="GY23" i="21"/>
  <c r="U21" i="16" s="1"/>
  <c r="HB24" i="21"/>
  <c r="X22" i="16" s="1"/>
  <c r="GS12" i="21"/>
  <c r="O10" i="16" s="1"/>
  <c r="GL12" i="21"/>
  <c r="H10" i="16" s="1"/>
  <c r="GN12" i="21"/>
  <c r="J10" i="16" s="1"/>
  <c r="GP12" i="21"/>
  <c r="GU12" i="21"/>
  <c r="GR12" i="21"/>
  <c r="HB26" i="21"/>
  <c r="X24" i="16" s="1"/>
  <c r="X73" i="16" s="1"/>
  <c r="GY26" i="21"/>
  <c r="U24" i="16" s="1"/>
  <c r="U73" i="16" s="1"/>
  <c r="GS26" i="21"/>
  <c r="O24" i="16" s="1"/>
  <c r="O73" i="16" s="1"/>
  <c r="GG26" i="21"/>
  <c r="HC26" i="21"/>
  <c r="HJ16" i="21"/>
  <c r="GV16" i="21"/>
  <c r="HG16" i="21"/>
  <c r="HF16" i="21"/>
  <c r="AB14" i="16" s="1"/>
  <c r="GQ16" i="21"/>
  <c r="M14" i="16" s="1"/>
  <c r="GL16" i="21"/>
  <c r="H14" i="16" s="1"/>
  <c r="GW22" i="21"/>
  <c r="S20" i="16" s="1"/>
  <c r="GY22" i="21"/>
  <c r="U20" i="16" s="1"/>
  <c r="HC22" i="21"/>
  <c r="GS22" i="21"/>
  <c r="O20" i="16" s="1"/>
  <c r="HE22" i="21"/>
  <c r="HI22" i="21"/>
  <c r="AE20" i="16" s="1"/>
  <c r="GO22" i="21"/>
  <c r="K20" i="16" s="1"/>
  <c r="GQ17" i="21"/>
  <c r="M15" i="16" s="1"/>
  <c r="GZ17" i="21"/>
  <c r="V15" i="16" s="1"/>
  <c r="GI17" i="21"/>
  <c r="GG17" i="21"/>
  <c r="GJ18" i="21"/>
  <c r="GT18" i="21"/>
  <c r="GH18" i="21"/>
  <c r="GR18" i="21"/>
  <c r="GV18" i="21"/>
  <c r="HG18" i="21"/>
  <c r="GG18" i="21"/>
  <c r="GQ18" i="21"/>
  <c r="M16" i="16" s="1"/>
  <c r="GS18" i="21"/>
  <c r="O16" i="16" s="1"/>
  <c r="GU18" i="21"/>
  <c r="GI18" i="21"/>
  <c r="HB18" i="21"/>
  <c r="X16" i="16" s="1"/>
  <c r="HE18" i="21"/>
  <c r="GZ18" i="21"/>
  <c r="V16" i="16" s="1"/>
  <c r="GM18" i="21"/>
  <c r="I16" i="16" s="1"/>
  <c r="HD18" i="21"/>
  <c r="Z16" i="16" s="1"/>
  <c r="HC9" i="21"/>
  <c r="GM9" i="21"/>
  <c r="I7" i="16" s="1"/>
  <c r="HB9" i="21"/>
  <c r="X7" i="16" s="1"/>
  <c r="GJ19" i="21"/>
  <c r="GH19" i="21"/>
  <c r="HG19" i="21"/>
  <c r="HE19" i="21"/>
  <c r="GI28" i="21"/>
  <c r="HA28" i="21"/>
  <c r="GL28" i="21"/>
  <c r="H26" i="16" s="1"/>
  <c r="H77" i="16" s="1"/>
  <c r="HC28" i="21"/>
  <c r="GK30" i="21"/>
  <c r="GP30" i="21"/>
  <c r="HC30" i="21"/>
  <c r="GR30" i="21"/>
  <c r="HG30" i="21"/>
  <c r="GL30" i="21"/>
  <c r="H28" i="16" s="1"/>
  <c r="H81" i="16" s="1"/>
  <c r="HH30" i="21"/>
  <c r="HB30" i="21"/>
  <c r="X28" i="16" s="1"/>
  <c r="X81" i="16" s="1"/>
  <c r="GH30" i="21"/>
  <c r="HA30" i="21"/>
  <c r="GS30" i="21"/>
  <c r="O28" i="16" s="1"/>
  <c r="O81" i="16" s="1"/>
  <c r="HI30" i="21"/>
  <c r="AE28" i="16" s="1"/>
  <c r="AE81" i="16" s="1"/>
  <c r="HJ30" i="21"/>
  <c r="HD30" i="21"/>
  <c r="Z28" i="16" s="1"/>
  <c r="Z81" i="16" s="1"/>
  <c r="GX30" i="21"/>
  <c r="GN30" i="21"/>
  <c r="J28" i="16" s="1"/>
  <c r="J81" i="16" s="1"/>
  <c r="GR21" i="21"/>
  <c r="HG21" i="21"/>
  <c r="HD21" i="21"/>
  <c r="Z19" i="16" s="1"/>
  <c r="HJ21" i="21"/>
  <c r="HC13" i="21"/>
  <c r="GS13" i="21"/>
  <c r="O11" i="16" s="1"/>
  <c r="GI13" i="21"/>
  <c r="HF7" i="21"/>
  <c r="AB5" i="16" s="1"/>
  <c r="HE7" i="21"/>
  <c r="GK7" i="21"/>
  <c r="GG11" i="21"/>
  <c r="GO11" i="21"/>
  <c r="K9" i="16" s="1"/>
  <c r="GQ11" i="21"/>
  <c r="M9" i="16" s="1"/>
  <c r="HA11" i="21"/>
  <c r="GR11" i="21"/>
  <c r="GM11" i="21"/>
  <c r="I9" i="16" s="1"/>
  <c r="HB11" i="21"/>
  <c r="X9" i="16" s="1"/>
  <c r="HJ11" i="21"/>
  <c r="GL11" i="21"/>
  <c r="H9" i="16" s="1"/>
  <c r="HE11" i="21"/>
  <c r="HG11" i="21"/>
  <c r="GT11" i="21"/>
  <c r="GK11" i="21"/>
  <c r="GJ11" i="21"/>
  <c r="GU11" i="21"/>
  <c r="GY11" i="21"/>
  <c r="U9" i="16" s="1"/>
  <c r="GV11" i="21"/>
  <c r="GP11" i="21"/>
  <c r="HD11" i="21"/>
  <c r="Z9" i="16" s="1"/>
  <c r="GI11" i="21"/>
  <c r="HI11" i="21"/>
  <c r="AE9" i="16" s="1"/>
  <c r="GS11" i="21"/>
  <c r="O9" i="16" s="1"/>
  <c r="GZ11" i="21"/>
  <c r="V9" i="16" s="1"/>
  <c r="GW11" i="21"/>
  <c r="S9" i="16" s="1"/>
  <c r="HH13" i="21"/>
  <c r="GV13" i="21"/>
  <c r="GL13" i="21"/>
  <c r="H11" i="16" s="1"/>
  <c r="HI13" i="21"/>
  <c r="AE11" i="16" s="1"/>
  <c r="GG7" i="21"/>
  <c r="HA7" i="21"/>
  <c r="GW7" i="21"/>
  <c r="S5" i="16" s="1"/>
  <c r="GM7" i="21"/>
  <c r="I5" i="16" s="1"/>
  <c r="GY7" i="21"/>
  <c r="U5" i="16" s="1"/>
  <c r="HH7" i="21"/>
  <c r="HG7" i="21"/>
  <c r="HI7" i="21"/>
  <c r="AE5" i="16" s="1"/>
  <c r="GS7" i="21"/>
  <c r="O5" i="16" s="1"/>
  <c r="HC7" i="21"/>
  <c r="GR7" i="21"/>
  <c r="GX7" i="21"/>
  <c r="HD7" i="21"/>
  <c r="Z5" i="16" s="1"/>
  <c r="GV7" i="21"/>
  <c r="GZ7" i="21"/>
  <c r="V5" i="16" s="1"/>
  <c r="GO7" i="21"/>
  <c r="K5" i="16" s="1"/>
  <c r="GJ7" i="21"/>
  <c r="GZ23" i="21"/>
  <c r="V21" i="16" s="1"/>
  <c r="GQ23" i="21"/>
  <c r="M21" i="16" s="1"/>
  <c r="HH23" i="21"/>
  <c r="HI23" i="21"/>
  <c r="AE21" i="16" s="1"/>
  <c r="GX29" i="21"/>
  <c r="GS10" i="21"/>
  <c r="O8" i="16" s="1"/>
  <c r="GS23" i="21"/>
  <c r="O21" i="16" s="1"/>
  <c r="HH25" i="21"/>
  <c r="HF25" i="21"/>
  <c r="AB23" i="16" s="1"/>
  <c r="HA25" i="21"/>
  <c r="GK25" i="21"/>
  <c r="GG25" i="21"/>
  <c r="GO25" i="21"/>
  <c r="K23" i="16" s="1"/>
  <c r="GW25" i="21"/>
  <c r="S23" i="16" s="1"/>
  <c r="GJ25" i="21"/>
  <c r="GS20" i="21"/>
  <c r="O18" i="16" s="1"/>
  <c r="HB20" i="21"/>
  <c r="X18" i="16" s="1"/>
  <c r="GV20" i="21"/>
  <c r="HE20" i="21"/>
  <c r="GY20" i="21"/>
  <c r="U18" i="16" s="1"/>
  <c r="HJ20" i="21"/>
  <c r="HC20" i="21"/>
  <c r="GI23" i="21"/>
  <c r="GM23" i="21"/>
  <c r="I21" i="16" s="1"/>
  <c r="GP23" i="21"/>
  <c r="HF23" i="21"/>
  <c r="AB21" i="16" s="1"/>
  <c r="HA23" i="21"/>
  <c r="GH23" i="21"/>
  <c r="HJ23" i="21"/>
  <c r="HA14" i="21"/>
  <c r="GZ14" i="21"/>
  <c r="V12" i="16" s="1"/>
  <c r="HI14" i="21"/>
  <c r="AE12" i="16" s="1"/>
  <c r="GH14" i="21"/>
  <c r="HF14" i="21"/>
  <c r="AB12" i="16" s="1"/>
  <c r="HC14" i="21"/>
  <c r="HB14" i="21"/>
  <c r="X12" i="16" s="1"/>
  <c r="GI15" i="21"/>
  <c r="HC29" i="21"/>
  <c r="GV29" i="21"/>
  <c r="W14" i="8"/>
  <c r="W24" i="8"/>
  <c r="W31" i="8"/>
  <c r="W10" i="8"/>
  <c r="W21" i="8"/>
  <c r="W18" i="8"/>
  <c r="W7" i="8"/>
  <c r="W19" i="8"/>
  <c r="W25" i="8"/>
  <c r="W20" i="8"/>
  <c r="W30" i="8"/>
  <c r="W16" i="8"/>
  <c r="W13" i="8"/>
  <c r="W12" i="8"/>
  <c r="W22" i="8"/>
  <c r="W26" i="8"/>
  <c r="W28" i="8"/>
  <c r="W15" i="8"/>
  <c r="W27" i="8"/>
  <c r="W11" i="8"/>
  <c r="W29" i="8"/>
  <c r="W17" i="8"/>
  <c r="W8" i="8"/>
  <c r="W9" i="8"/>
  <c r="W23" i="8"/>
  <c r="DL17" i="2"/>
  <c r="X24" i="8"/>
  <c r="X17" i="8"/>
  <c r="X27" i="8"/>
  <c r="X16" i="8"/>
  <c r="X14" i="8"/>
  <c r="X21" i="8"/>
  <c r="X10" i="8"/>
  <c r="X28" i="8"/>
  <c r="X13" i="8"/>
  <c r="X19" i="8"/>
  <c r="X12" i="8"/>
  <c r="H76" i="16" l="1"/>
  <c r="H47" i="24" s="1"/>
  <c r="H48" i="25" s="1"/>
  <c r="H101" i="25" s="1"/>
  <c r="H154" i="25" s="1"/>
  <c r="H48" i="24"/>
  <c r="H49" i="25" s="1"/>
  <c r="H102" i="25" s="1"/>
  <c r="H155" i="25" s="1"/>
  <c r="V74" i="16"/>
  <c r="V45" i="24" s="1"/>
  <c r="V46" i="25" s="1"/>
  <c r="V99" i="25" s="1"/>
  <c r="V152" i="25" s="1"/>
  <c r="V46" i="24"/>
  <c r="V47" i="25" s="1"/>
  <c r="V100" i="25" s="1"/>
  <c r="V153" i="25" s="1"/>
  <c r="Z80" i="16"/>
  <c r="Z51" i="24" s="1"/>
  <c r="Z52" i="25" s="1"/>
  <c r="Z105" i="25" s="1"/>
  <c r="Z158" i="25" s="1"/>
  <c r="Z52" i="24"/>
  <c r="Z53" i="25" s="1"/>
  <c r="Z106" i="25" s="1"/>
  <c r="Z159" i="25" s="1"/>
  <c r="H52" i="24"/>
  <c r="H53" i="25" s="1"/>
  <c r="H106" i="25" s="1"/>
  <c r="H159" i="25" s="1"/>
  <c r="H80" i="16"/>
  <c r="H51" i="24" s="1"/>
  <c r="H52" i="25" s="1"/>
  <c r="H105" i="25" s="1"/>
  <c r="H158" i="25" s="1"/>
  <c r="O72" i="16"/>
  <c r="O43" i="24" s="1"/>
  <c r="O44" i="24"/>
  <c r="O45" i="25" s="1"/>
  <c r="O98" i="25" s="1"/>
  <c r="O151" i="25" s="1"/>
  <c r="Z76" i="16"/>
  <c r="Z47" i="24" s="1"/>
  <c r="Z48" i="25" s="1"/>
  <c r="Z101" i="25" s="1"/>
  <c r="Z154" i="25" s="1"/>
  <c r="Z48" i="24"/>
  <c r="Z49" i="25" s="1"/>
  <c r="Z102" i="25" s="1"/>
  <c r="Z155" i="25" s="1"/>
  <c r="V44" i="24"/>
  <c r="V45" i="25" s="1"/>
  <c r="V98" i="25" s="1"/>
  <c r="V151" i="25" s="1"/>
  <c r="V72" i="16"/>
  <c r="V43" i="24" s="1"/>
  <c r="U72" i="16"/>
  <c r="U43" i="24" s="1"/>
  <c r="U44" i="24"/>
  <c r="U45" i="25" s="1"/>
  <c r="U98" i="25" s="1"/>
  <c r="U151" i="25" s="1"/>
  <c r="Z72" i="16"/>
  <c r="Z43" i="24" s="1"/>
  <c r="Z44" i="24"/>
  <c r="Z45" i="25" s="1"/>
  <c r="Z98" i="25" s="1"/>
  <c r="Z151" i="25" s="1"/>
  <c r="U76" i="16"/>
  <c r="U47" i="24" s="1"/>
  <c r="U48" i="25" s="1"/>
  <c r="U101" i="25" s="1"/>
  <c r="U154" i="25" s="1"/>
  <c r="U48" i="24"/>
  <c r="U49" i="25" s="1"/>
  <c r="U102" i="25" s="1"/>
  <c r="U155" i="25" s="1"/>
  <c r="S76" i="16"/>
  <c r="S47" i="24" s="1"/>
  <c r="S48" i="25" s="1"/>
  <c r="S101" i="25" s="1"/>
  <c r="S154" i="25" s="1"/>
  <c r="S48" i="24"/>
  <c r="S49" i="25" s="1"/>
  <c r="S102" i="25" s="1"/>
  <c r="S155" i="25" s="1"/>
  <c r="AE76" i="16"/>
  <c r="AE47" i="24" s="1"/>
  <c r="AE48" i="25" s="1"/>
  <c r="AE101" i="25" s="1"/>
  <c r="AE154" i="25" s="1"/>
  <c r="AE48" i="24"/>
  <c r="AE49" i="25" s="1"/>
  <c r="AE102" i="25" s="1"/>
  <c r="AE155" i="25" s="1"/>
  <c r="X76" i="16"/>
  <c r="X47" i="24" s="1"/>
  <c r="X48" i="25" s="1"/>
  <c r="X101" i="25" s="1"/>
  <c r="X154" i="25" s="1"/>
  <c r="X48" i="24"/>
  <c r="X49" i="25" s="1"/>
  <c r="X102" i="25" s="1"/>
  <c r="X155" i="25" s="1"/>
  <c r="CH43" i="24"/>
  <c r="S44" i="25"/>
  <c r="S97" i="25" s="1"/>
  <c r="S150" i="25" s="1"/>
  <c r="AB44" i="25"/>
  <c r="AB97" i="25" s="1"/>
  <c r="AB150" i="25" s="1"/>
  <c r="CQ43" i="24"/>
  <c r="CT43" i="24"/>
  <c r="AE44" i="25"/>
  <c r="AE97" i="25" s="1"/>
  <c r="AE150" i="25" s="1"/>
  <c r="I72" i="16"/>
  <c r="I43" i="24" s="1"/>
  <c r="I44" i="24"/>
  <c r="I45" i="25" s="1"/>
  <c r="I98" i="25" s="1"/>
  <c r="I151" i="25" s="1"/>
  <c r="K76" i="16"/>
  <c r="K47" i="24" s="1"/>
  <c r="K48" i="25" s="1"/>
  <c r="K101" i="25" s="1"/>
  <c r="K154" i="25" s="1"/>
  <c r="K48" i="24"/>
  <c r="K49" i="25" s="1"/>
  <c r="K102" i="25" s="1"/>
  <c r="K155" i="25" s="1"/>
  <c r="U80" i="16"/>
  <c r="U51" i="24" s="1"/>
  <c r="U52" i="25" s="1"/>
  <c r="U105" i="25" s="1"/>
  <c r="U158" i="25" s="1"/>
  <c r="U52" i="24"/>
  <c r="U53" i="25" s="1"/>
  <c r="U106" i="25" s="1"/>
  <c r="U159" i="25" s="1"/>
  <c r="J80" i="16"/>
  <c r="J51" i="24" s="1"/>
  <c r="J52" i="25" s="1"/>
  <c r="J105" i="25" s="1"/>
  <c r="J158" i="25" s="1"/>
  <c r="J52" i="24"/>
  <c r="J53" i="25" s="1"/>
  <c r="J106" i="25" s="1"/>
  <c r="J159" i="25" s="1"/>
  <c r="AE80" i="16"/>
  <c r="AE51" i="24" s="1"/>
  <c r="AE52" i="25" s="1"/>
  <c r="AE105" i="25" s="1"/>
  <c r="AE158" i="25" s="1"/>
  <c r="AE52" i="24"/>
  <c r="AE53" i="25" s="1"/>
  <c r="AE106" i="25" s="1"/>
  <c r="AE159" i="25" s="1"/>
  <c r="X80" i="16"/>
  <c r="X51" i="24" s="1"/>
  <c r="X52" i="25" s="1"/>
  <c r="X105" i="25" s="1"/>
  <c r="X158" i="25" s="1"/>
  <c r="X52" i="24"/>
  <c r="X53" i="25" s="1"/>
  <c r="X106" i="25" s="1"/>
  <c r="X159" i="25" s="1"/>
  <c r="X72" i="16"/>
  <c r="X43" i="24" s="1"/>
  <c r="X44" i="24"/>
  <c r="X45" i="25" s="1"/>
  <c r="X98" i="25" s="1"/>
  <c r="X151" i="25" s="1"/>
  <c r="M72" i="16"/>
  <c r="M43" i="24" s="1"/>
  <c r="M44" i="24"/>
  <c r="M45" i="25" s="1"/>
  <c r="M98" i="25" s="1"/>
  <c r="M151" i="25" s="1"/>
  <c r="I76" i="16"/>
  <c r="I47" i="24" s="1"/>
  <c r="I48" i="25" s="1"/>
  <c r="I101" i="25" s="1"/>
  <c r="I154" i="25" s="1"/>
  <c r="I48" i="24"/>
  <c r="I49" i="25" s="1"/>
  <c r="I102" i="25" s="1"/>
  <c r="I155" i="25" s="1"/>
  <c r="J76" i="16"/>
  <c r="J47" i="24" s="1"/>
  <c r="J48" i="25" s="1"/>
  <c r="J101" i="25" s="1"/>
  <c r="J154" i="25" s="1"/>
  <c r="J48" i="24"/>
  <c r="J49" i="25" s="1"/>
  <c r="J102" i="25" s="1"/>
  <c r="J155" i="25" s="1"/>
  <c r="O80" i="16"/>
  <c r="O51" i="24" s="1"/>
  <c r="O52" i="25" s="1"/>
  <c r="O105" i="25" s="1"/>
  <c r="O158" i="25" s="1"/>
  <c r="O52" i="24"/>
  <c r="O53" i="25" s="1"/>
  <c r="O106" i="25" s="1"/>
  <c r="O159" i="25" s="1"/>
  <c r="H44" i="25"/>
  <c r="H97" i="25" s="1"/>
  <c r="H150" i="25" s="1"/>
  <c r="BW43" i="24"/>
  <c r="J44" i="25"/>
  <c r="J97" i="25" s="1"/>
  <c r="J150" i="25" s="1"/>
  <c r="BY43" i="24"/>
  <c r="BZ43" i="24"/>
  <c r="K44" i="25"/>
  <c r="K97" i="25" s="1"/>
  <c r="K150" i="25" s="1"/>
  <c r="AA16" i="8"/>
  <c r="AB16" i="8"/>
  <c r="Y16" i="8"/>
  <c r="Z16" i="8"/>
  <c r="AB19" i="8"/>
  <c r="Z19" i="8"/>
  <c r="AA19" i="8"/>
  <c r="Y19" i="8"/>
  <c r="Y10" i="8"/>
  <c r="AB10" i="8"/>
  <c r="Z10" i="8"/>
  <c r="AA10" i="8"/>
  <c r="AB27" i="8"/>
  <c r="AA27" i="8"/>
  <c r="Y27" i="8"/>
  <c r="BO27" i="8" s="1"/>
  <c r="BW27" i="8" s="1"/>
  <c r="Z27" i="8"/>
  <c r="BO19" i="8"/>
  <c r="EH27" i="8"/>
  <c r="AB17" i="8"/>
  <c r="AA17" i="8"/>
  <c r="Y17" i="8"/>
  <c r="BO17" i="8" s="1"/>
  <c r="Z17" i="8"/>
  <c r="AA12" i="8"/>
  <c r="AB12" i="8"/>
  <c r="Y12" i="8"/>
  <c r="Z12" i="8"/>
  <c r="AB24" i="8"/>
  <c r="Z24" i="8"/>
  <c r="AA24" i="8"/>
  <c r="Y24" i="8"/>
  <c r="Z28" i="8"/>
  <c r="AB28" i="8"/>
  <c r="AA28" i="8"/>
  <c r="Y28" i="8"/>
  <c r="AB13" i="8"/>
  <c r="AA13" i="8"/>
  <c r="Y13" i="8"/>
  <c r="Z13" i="8"/>
  <c r="Z21" i="8"/>
  <c r="AA21" i="8"/>
  <c r="AB21" i="8"/>
  <c r="Y21" i="8"/>
  <c r="BO21" i="8" s="1"/>
  <c r="Y14" i="8"/>
  <c r="AB14" i="8"/>
  <c r="Z14" i="8"/>
  <c r="EH14" i="8" s="1"/>
  <c r="AA14" i="8"/>
  <c r="DL18" i="2"/>
  <c r="BP27" i="8"/>
  <c r="BX27" i="8" s="1"/>
  <c r="EH21" i="8"/>
  <c r="GI21" i="8" s="1"/>
  <c r="X22" i="8"/>
  <c r="AA22" i="8" s="1"/>
  <c r="X11" i="8"/>
  <c r="BO24" i="8"/>
  <c r="EH16" i="8"/>
  <c r="GI16" i="8" s="1"/>
  <c r="EH17" i="8"/>
  <c r="CE58" i="8"/>
  <c r="CF58" i="8" s="1"/>
  <c r="CE28" i="8"/>
  <c r="CF28" i="8" s="1"/>
  <c r="CE10" i="8"/>
  <c r="CF10" i="8" s="1"/>
  <c r="CE40" i="8"/>
  <c r="CF40" i="8" s="1"/>
  <c r="CE13" i="8"/>
  <c r="CF13" i="8" s="1"/>
  <c r="CE43" i="8"/>
  <c r="CF43" i="8" s="1"/>
  <c r="BO14" i="8"/>
  <c r="BR14" i="8" s="1"/>
  <c r="BO16" i="8"/>
  <c r="BP16" i="8" s="1"/>
  <c r="BX16" i="8" s="1"/>
  <c r="EB27" i="8"/>
  <c r="EB17" i="8"/>
  <c r="CE46" i="8"/>
  <c r="CF46" i="8" s="1"/>
  <c r="CE16" i="8"/>
  <c r="CF16" i="8" s="1"/>
  <c r="X31" i="8"/>
  <c r="AB31" i="8" s="1"/>
  <c r="X23" i="8"/>
  <c r="AA23" i="8" s="1"/>
  <c r="EB10" i="8"/>
  <c r="X29" i="8"/>
  <c r="AB29" i="8" s="1"/>
  <c r="BT27" i="8"/>
  <c r="X7" i="8"/>
  <c r="AA7" i="8" s="1"/>
  <c r="X8" i="8"/>
  <c r="Z8" i="8" s="1"/>
  <c r="EB28" i="8"/>
  <c r="X30" i="8"/>
  <c r="Z30" i="8" s="1"/>
  <c r="GI17" i="8"/>
  <c r="BR27" i="8"/>
  <c r="BZ27" i="8" s="1"/>
  <c r="X9" i="8"/>
  <c r="BO12" i="8"/>
  <c r="EH24" i="8"/>
  <c r="EH19" i="8"/>
  <c r="BO13" i="8"/>
  <c r="BR13" i="8" s="1"/>
  <c r="BO28" i="8"/>
  <c r="BT28" i="8" s="1"/>
  <c r="BO10" i="8"/>
  <c r="X25" i="8"/>
  <c r="AB25" i="8" s="1"/>
  <c r="X15" i="8"/>
  <c r="Z15" i="8" s="1"/>
  <c r="EB13" i="8"/>
  <c r="HH22" i="8"/>
  <c r="X26" i="8"/>
  <c r="Z26" i="8" s="1"/>
  <c r="EH12" i="8"/>
  <c r="EH13" i="8"/>
  <c r="EH28" i="8"/>
  <c r="EH10" i="8"/>
  <c r="X18" i="8"/>
  <c r="AB18" i="8" s="1"/>
  <c r="X20" i="8"/>
  <c r="AA20" i="8" s="1"/>
  <c r="EB16" i="8"/>
  <c r="GI27" i="8"/>
  <c r="FD27" i="8"/>
  <c r="BT24" i="8"/>
  <c r="BP24" i="8"/>
  <c r="BX24" i="8" s="1"/>
  <c r="BR24" i="8"/>
  <c r="BW24" i="8"/>
  <c r="BW19" i="8"/>
  <c r="BR19" i="8"/>
  <c r="BT19" i="8"/>
  <c r="BP19" i="8"/>
  <c r="BX19" i="8" s="1"/>
  <c r="BT16" i="8"/>
  <c r="BW16" i="8"/>
  <c r="BW14" i="8"/>
  <c r="M44" i="25" l="1"/>
  <c r="M97" i="25" s="1"/>
  <c r="M150" i="25" s="1"/>
  <c r="CB43" i="24"/>
  <c r="U44" i="25"/>
  <c r="U97" i="25" s="1"/>
  <c r="U150" i="25" s="1"/>
  <c r="CJ43" i="24"/>
  <c r="CK43" i="24"/>
  <c r="V44" i="25"/>
  <c r="V97" i="25" s="1"/>
  <c r="V150" i="25" s="1"/>
  <c r="X44" i="25"/>
  <c r="X97" i="25" s="1"/>
  <c r="X150" i="25" s="1"/>
  <c r="CM43" i="24"/>
  <c r="I44" i="25"/>
  <c r="I97" i="25" s="1"/>
  <c r="I150" i="25" s="1"/>
  <c r="BX43" i="24"/>
  <c r="CO43" i="24"/>
  <c r="Z44" i="25"/>
  <c r="Z97" i="25" s="1"/>
  <c r="Z150" i="25" s="1"/>
  <c r="CD43" i="24"/>
  <c r="O44" i="25"/>
  <c r="O97" i="25" s="1"/>
  <c r="O150" i="25" s="1"/>
  <c r="EF20" i="8"/>
  <c r="AF20" i="8"/>
  <c r="EF22" i="8"/>
  <c r="AF22" i="8"/>
  <c r="EF7" i="8"/>
  <c r="AF7" i="8"/>
  <c r="BT21" i="8"/>
  <c r="BP21" i="8"/>
  <c r="BX21" i="8" s="1"/>
  <c r="BR21" i="8"/>
  <c r="BW21" i="8"/>
  <c r="EF23" i="8"/>
  <c r="AF23" i="8"/>
  <c r="GI14" i="8"/>
  <c r="BP17" i="8"/>
  <c r="BX17" i="8" s="1"/>
  <c r="BR17" i="8"/>
  <c r="BW17" i="8"/>
  <c r="BT17" i="8"/>
  <c r="AA25" i="8"/>
  <c r="EF28" i="8"/>
  <c r="AF28" i="8"/>
  <c r="Z23" i="8"/>
  <c r="EF24" i="8"/>
  <c r="AF24" i="8"/>
  <c r="AA18" i="8"/>
  <c r="Y15" i="8"/>
  <c r="Y31" i="8"/>
  <c r="Z7" i="8"/>
  <c r="AA30" i="8"/>
  <c r="AA8" i="8"/>
  <c r="Y26" i="8"/>
  <c r="AA11" i="8"/>
  <c r="Y9" i="8"/>
  <c r="BO9" i="8" s="1"/>
  <c r="AG22" i="8"/>
  <c r="EF21" i="8"/>
  <c r="AF21" i="8"/>
  <c r="Y25" i="8"/>
  <c r="EF13" i="8"/>
  <c r="AF13" i="8"/>
  <c r="AA29" i="8"/>
  <c r="Y23" i="8"/>
  <c r="Z18" i="8"/>
  <c r="Z20" i="8"/>
  <c r="EH20" i="8" s="1"/>
  <c r="AA15" i="8"/>
  <c r="EF17" i="8"/>
  <c r="AF17" i="8"/>
  <c r="AA31" i="8"/>
  <c r="AB7" i="8"/>
  <c r="AB30" i="8"/>
  <c r="Z22" i="8"/>
  <c r="Y8" i="8"/>
  <c r="EF16" i="8"/>
  <c r="AF16" i="8"/>
  <c r="AA26" i="8"/>
  <c r="Z11" i="8"/>
  <c r="AB9" i="8"/>
  <c r="Z25" i="8"/>
  <c r="EH25" i="8" s="1"/>
  <c r="Z29" i="8"/>
  <c r="EH29" i="8" s="1"/>
  <c r="AB23" i="8"/>
  <c r="Y18" i="8"/>
  <c r="AB20" i="8"/>
  <c r="EF12" i="8"/>
  <c r="AF12" i="8"/>
  <c r="Z31" i="8"/>
  <c r="Y7" i="8"/>
  <c r="AB22" i="8"/>
  <c r="AB8" i="8"/>
  <c r="EF10" i="8"/>
  <c r="AF10" i="8"/>
  <c r="AB11" i="8"/>
  <c r="CE11" i="8" s="1"/>
  <c r="CF11" i="8" s="1"/>
  <c r="AA9" i="8"/>
  <c r="BO26" i="8"/>
  <c r="BP26" i="8" s="1"/>
  <c r="BX26" i="8" s="1"/>
  <c r="BO15" i="8"/>
  <c r="EH30" i="8"/>
  <c r="EF14" i="8"/>
  <c r="AF14" i="8"/>
  <c r="Y29" i="8"/>
  <c r="Y20" i="8"/>
  <c r="AB15" i="8"/>
  <c r="Y30" i="8"/>
  <c r="Y22" i="8"/>
  <c r="EF27" i="8"/>
  <c r="AF27" i="8"/>
  <c r="EF19" i="8"/>
  <c r="AF19" i="8"/>
  <c r="AG19" i="8" s="1"/>
  <c r="AB26" i="8"/>
  <c r="Y11" i="8"/>
  <c r="Z9" i="8"/>
  <c r="AH19" i="8"/>
  <c r="BN19" i="8" s="1"/>
  <c r="BP14" i="8"/>
  <c r="BX14" i="8" s="1"/>
  <c r="BT14" i="8"/>
  <c r="BP28" i="8"/>
  <c r="BX28" i="8" s="1"/>
  <c r="CG58" i="8" s="1"/>
  <c r="DL19" i="2"/>
  <c r="BO11" i="8"/>
  <c r="BR11" i="8" s="1"/>
  <c r="EB11" i="8"/>
  <c r="EC11" i="8" s="1"/>
  <c r="BR28" i="8"/>
  <c r="BZ28" i="8" s="1"/>
  <c r="CI58" i="8" s="1"/>
  <c r="BR26" i="8"/>
  <c r="BW28" i="8"/>
  <c r="BT11" i="8"/>
  <c r="DP11" i="8" s="1"/>
  <c r="DT11" i="8" s="1"/>
  <c r="CE22" i="8"/>
  <c r="CF22" i="8" s="1"/>
  <c r="BW13" i="8"/>
  <c r="EH15" i="8"/>
  <c r="GI15" i="8" s="1"/>
  <c r="AG27" i="8"/>
  <c r="EH22" i="8"/>
  <c r="BW26" i="8"/>
  <c r="CE20" i="8"/>
  <c r="CF20" i="8" s="1"/>
  <c r="EH18" i="8"/>
  <c r="GI18" i="8" s="1"/>
  <c r="BO18" i="8"/>
  <c r="BW18" i="8" s="1"/>
  <c r="EH11" i="8"/>
  <c r="BT26" i="8"/>
  <c r="BO20" i="8"/>
  <c r="EB18" i="8"/>
  <c r="EH26" i="8"/>
  <c r="GI26" i="8" s="1"/>
  <c r="BO22" i="8"/>
  <c r="CE9" i="8"/>
  <c r="CF9" i="8" s="1"/>
  <c r="CE39" i="8"/>
  <c r="CF39" i="8" s="1"/>
  <c r="CE42" i="8"/>
  <c r="CF42" i="8" s="1"/>
  <c r="CE12" i="8"/>
  <c r="CF12" i="8" s="1"/>
  <c r="BR16" i="8"/>
  <c r="BZ16" i="8" s="1"/>
  <c r="CI46" i="8" s="1"/>
  <c r="CE19" i="8"/>
  <c r="CF19" i="8" s="1"/>
  <c r="CE49" i="8"/>
  <c r="CF49" i="8" s="1"/>
  <c r="CE25" i="8"/>
  <c r="CF25" i="8" s="1"/>
  <c r="CE55" i="8"/>
  <c r="CF55" i="8" s="1"/>
  <c r="CE7" i="8"/>
  <c r="CF7" i="8" s="1"/>
  <c r="CE37" i="8"/>
  <c r="CF37" i="8" s="1"/>
  <c r="EB12" i="8"/>
  <c r="CE61" i="8"/>
  <c r="CF61" i="8" s="1"/>
  <c r="CE31" i="8"/>
  <c r="CF31" i="8" s="1"/>
  <c r="CE21" i="8"/>
  <c r="CF21" i="8" s="1"/>
  <c r="CH21" i="8" s="1"/>
  <c r="EK21" i="8" s="1"/>
  <c r="GL21" i="8" s="1"/>
  <c r="CE51" i="8"/>
  <c r="CF51" i="8" s="1"/>
  <c r="CE38" i="8"/>
  <c r="CF38" i="8" s="1"/>
  <c r="CE8" i="8"/>
  <c r="CF8" i="8" s="1"/>
  <c r="CE54" i="8"/>
  <c r="CF54" i="8" s="1"/>
  <c r="CE24" i="8"/>
  <c r="CF24" i="8" s="1"/>
  <c r="BO25" i="8"/>
  <c r="BO29" i="8"/>
  <c r="BT29" i="8" s="1"/>
  <c r="CE17" i="8"/>
  <c r="CF17" i="8" s="1"/>
  <c r="CG17" i="8" s="1"/>
  <c r="EJ17" i="8" s="1"/>
  <c r="GK17" i="8" s="1"/>
  <c r="CE47" i="8"/>
  <c r="CF47" i="8" s="1"/>
  <c r="CG47" i="8" s="1"/>
  <c r="CE14" i="8"/>
  <c r="CF14" i="8" s="1"/>
  <c r="CG14" i="8" s="1"/>
  <c r="EJ14" i="8" s="1"/>
  <c r="GK14" i="8" s="1"/>
  <c r="CE44" i="8"/>
  <c r="CF44" i="8" s="1"/>
  <c r="CG44" i="8" s="1"/>
  <c r="CE27" i="8"/>
  <c r="CF27" i="8" s="1"/>
  <c r="CH27" i="8" s="1"/>
  <c r="EK27" i="8" s="1"/>
  <c r="GL27" i="8" s="1"/>
  <c r="CE57" i="8"/>
  <c r="CF57" i="8" s="1"/>
  <c r="CH57" i="8" s="1"/>
  <c r="DZ27" i="8"/>
  <c r="HH17" i="8"/>
  <c r="DS17" i="8"/>
  <c r="DU17" i="8" s="1"/>
  <c r="DP17" i="8"/>
  <c r="DT17" i="8" s="1"/>
  <c r="DO17" i="8"/>
  <c r="DR17" i="8"/>
  <c r="DO16" i="8"/>
  <c r="DR16" i="8"/>
  <c r="HH16" i="8"/>
  <c r="DS16" i="8"/>
  <c r="DU16" i="8" s="1"/>
  <c r="DP16" i="8"/>
  <c r="DT16" i="8" s="1"/>
  <c r="DS21" i="8"/>
  <c r="DU21" i="8" s="1"/>
  <c r="HH21" i="8"/>
  <c r="DR21" i="8"/>
  <c r="DO21" i="8"/>
  <c r="DP21" i="8"/>
  <c r="HH11" i="8"/>
  <c r="EC16" i="8"/>
  <c r="AG20" i="8"/>
  <c r="EB21" i="8"/>
  <c r="GI13" i="8"/>
  <c r="AG21" i="8"/>
  <c r="EB19" i="8"/>
  <c r="GI25" i="8"/>
  <c r="GI19" i="8"/>
  <c r="EB9" i="8"/>
  <c r="BO7" i="8"/>
  <c r="HH27" i="8"/>
  <c r="DO27" i="8"/>
  <c r="DP27" i="8"/>
  <c r="DT27" i="8" s="1"/>
  <c r="DR27" i="8"/>
  <c r="DS27" i="8"/>
  <c r="DU27" i="8" s="1"/>
  <c r="EC10" i="8"/>
  <c r="AG23" i="8"/>
  <c r="EB31" i="8"/>
  <c r="CB27" i="8"/>
  <c r="HH14" i="8"/>
  <c r="DR14" i="8"/>
  <c r="DP14" i="8"/>
  <c r="DT14" i="8" s="1"/>
  <c r="DO14" i="8"/>
  <c r="DS14" i="8"/>
  <c r="DU14" i="8" s="1"/>
  <c r="CH58" i="8"/>
  <c r="HH19" i="8"/>
  <c r="DR19" i="8"/>
  <c r="DO19" i="8"/>
  <c r="DS19" i="8"/>
  <c r="DU19" i="8" s="1"/>
  <c r="DP19" i="8"/>
  <c r="DT19" i="8" s="1"/>
  <c r="BP13" i="8"/>
  <c r="BX13" i="8" s="1"/>
  <c r="FF27" i="8"/>
  <c r="GI10" i="8"/>
  <c r="EB24" i="8"/>
  <c r="EC17" i="8"/>
  <c r="EB22" i="8"/>
  <c r="BW15" i="8"/>
  <c r="BT15" i="8"/>
  <c r="BP15" i="8"/>
  <c r="BX15" i="8" s="1"/>
  <c r="BR15" i="8"/>
  <c r="EB25" i="8"/>
  <c r="BT10" i="8"/>
  <c r="BP10" i="8"/>
  <c r="BX10" i="8" s="1"/>
  <c r="BR10" i="8"/>
  <c r="BW10" i="8"/>
  <c r="GI24" i="8"/>
  <c r="EH9" i="8"/>
  <c r="EC28" i="8"/>
  <c r="EH8" i="8"/>
  <c r="EH23" i="8"/>
  <c r="BO31" i="8"/>
  <c r="HH24" i="8"/>
  <c r="DP24" i="8"/>
  <c r="DT24" i="8" s="1"/>
  <c r="DR24" i="8"/>
  <c r="DO24" i="8"/>
  <c r="DS24" i="8"/>
  <c r="DU24" i="8" s="1"/>
  <c r="EC13" i="8"/>
  <c r="GI30" i="8"/>
  <c r="EB8" i="8"/>
  <c r="EB7" i="8"/>
  <c r="HH20" i="8"/>
  <c r="HH26" i="8"/>
  <c r="DP26" i="8"/>
  <c r="DT26" i="8" s="1"/>
  <c r="DR26" i="8"/>
  <c r="DO26" i="8"/>
  <c r="DS26" i="8"/>
  <c r="DU26" i="8" s="1"/>
  <c r="HH28" i="8"/>
  <c r="DR28" i="8"/>
  <c r="DP28" i="8"/>
  <c r="DT28" i="8" s="1"/>
  <c r="DO28" i="8"/>
  <c r="DS28" i="8"/>
  <c r="DU28" i="8" s="1"/>
  <c r="BT13" i="8"/>
  <c r="CG46" i="8"/>
  <c r="CH46" i="8"/>
  <c r="CH16" i="8"/>
  <c r="EK16" i="8" s="1"/>
  <c r="GL16" i="8" s="1"/>
  <c r="CG16" i="8"/>
  <c r="EJ16" i="8" s="1"/>
  <c r="GK16" i="8" s="1"/>
  <c r="EB20" i="8"/>
  <c r="EB14" i="8"/>
  <c r="GI28" i="8"/>
  <c r="GI12" i="8"/>
  <c r="EC27" i="8"/>
  <c r="FL27" i="8" s="1"/>
  <c r="AG14" i="8"/>
  <c r="BR12" i="8"/>
  <c r="BW12" i="8"/>
  <c r="BP12" i="8"/>
  <c r="BX12" i="8" s="1"/>
  <c r="BT12" i="8"/>
  <c r="BO30" i="8"/>
  <c r="BO8" i="8"/>
  <c r="EH7" i="8"/>
  <c r="EE7" i="8" s="1"/>
  <c r="BO23" i="8"/>
  <c r="EH31" i="8"/>
  <c r="FD14" i="8"/>
  <c r="FD24" i="8"/>
  <c r="FD17" i="8"/>
  <c r="FD19" i="8"/>
  <c r="FD16" i="8"/>
  <c r="FD21" i="8"/>
  <c r="HH25" i="8"/>
  <c r="FD26" i="8"/>
  <c r="FD28" i="8"/>
  <c r="BZ14" i="8"/>
  <c r="FF14" i="8"/>
  <c r="BZ17" i="8"/>
  <c r="FF17" i="8"/>
  <c r="FF16" i="8"/>
  <c r="BZ21" i="8"/>
  <c r="FF21" i="8"/>
  <c r="BZ24" i="8"/>
  <c r="FF24" i="8"/>
  <c r="BZ26" i="8"/>
  <c r="FF26" i="8"/>
  <c r="BZ19" i="8"/>
  <c r="FF19" i="8"/>
  <c r="BZ13" i="8"/>
  <c r="CI43" i="8" s="1"/>
  <c r="FF13" i="8"/>
  <c r="CB19" i="8"/>
  <c r="DX27" i="8"/>
  <c r="CB17" i="8"/>
  <c r="CB26" i="8"/>
  <c r="CB28" i="8"/>
  <c r="CB14" i="8"/>
  <c r="CB16" i="8"/>
  <c r="CB21" i="8"/>
  <c r="DT21" i="8"/>
  <c r="CB11" i="8"/>
  <c r="CB24" i="8"/>
  <c r="GI29" i="8" l="1"/>
  <c r="BP9" i="8"/>
  <c r="BX9" i="8" s="1"/>
  <c r="BR9" i="8"/>
  <c r="BW9" i="8"/>
  <c r="BT9" i="8"/>
  <c r="GI20" i="8"/>
  <c r="CH28" i="8"/>
  <c r="EK28" i="8" s="1"/>
  <c r="GL28" i="8" s="1"/>
  <c r="DR11" i="8"/>
  <c r="AH14" i="8"/>
  <c r="EF15" i="8"/>
  <c r="AF15" i="8"/>
  <c r="EF29" i="8"/>
  <c r="AF29" i="8"/>
  <c r="AH21" i="8"/>
  <c r="EF8" i="8"/>
  <c r="EE8" i="8" s="1"/>
  <c r="EE9" i="8" s="1"/>
  <c r="AF8" i="8"/>
  <c r="AH23" i="8"/>
  <c r="BN23" i="8" s="1"/>
  <c r="AH22" i="8"/>
  <c r="CG28" i="8"/>
  <c r="EJ28" i="8" s="1"/>
  <c r="GK28" i="8" s="1"/>
  <c r="AH27" i="8"/>
  <c r="BN27" i="8" s="1"/>
  <c r="EF9" i="8"/>
  <c r="AF9" i="8"/>
  <c r="AG12" i="8"/>
  <c r="EF31" i="8"/>
  <c r="GG31" i="8" s="1"/>
  <c r="AF31" i="8"/>
  <c r="AG13" i="8"/>
  <c r="EF30" i="8"/>
  <c r="AF30" i="8"/>
  <c r="AG30" i="8" s="1"/>
  <c r="EF18" i="8"/>
  <c r="AF18" i="8"/>
  <c r="AG28" i="8"/>
  <c r="BN14" i="8"/>
  <c r="BN21" i="8"/>
  <c r="CE41" i="8"/>
  <c r="CF41" i="8" s="1"/>
  <c r="EF26" i="8"/>
  <c r="AF26" i="8"/>
  <c r="AH17" i="8"/>
  <c r="AG17" i="8"/>
  <c r="BN22" i="8"/>
  <c r="EF11" i="8"/>
  <c r="AF11" i="8"/>
  <c r="AG24" i="8"/>
  <c r="AH20" i="8"/>
  <c r="BN20" i="8" s="1"/>
  <c r="AH10" i="8"/>
  <c r="AG10" i="8"/>
  <c r="EF25" i="8"/>
  <c r="AF25" i="8"/>
  <c r="FF11" i="8"/>
  <c r="BZ11" i="8"/>
  <c r="CJ11" i="8" s="1"/>
  <c r="FD11" i="8"/>
  <c r="FL11" i="8" s="1"/>
  <c r="DS11" i="8"/>
  <c r="DU11" i="8" s="1"/>
  <c r="ER11" i="8" s="1"/>
  <c r="HE11" i="8" s="1"/>
  <c r="BW29" i="8"/>
  <c r="DO11" i="8"/>
  <c r="EL11" i="8" s="1"/>
  <c r="GM11" i="8" s="1"/>
  <c r="FF28" i="8"/>
  <c r="FW28" i="8" s="1"/>
  <c r="BR29" i="8"/>
  <c r="DL20" i="2"/>
  <c r="BP18" i="8"/>
  <c r="BX18" i="8" s="1"/>
  <c r="CE48" i="8"/>
  <c r="CF48" i="8" s="1"/>
  <c r="CE52" i="8"/>
  <c r="CF52" i="8" s="1"/>
  <c r="BW11" i="8"/>
  <c r="BP11" i="8"/>
  <c r="BX11" i="8" s="1"/>
  <c r="EC12" i="8"/>
  <c r="CI57" i="8"/>
  <c r="CH47" i="8"/>
  <c r="CH17" i="8"/>
  <c r="EK17" i="8" s="1"/>
  <c r="GL17" i="8" s="1"/>
  <c r="BR18" i="8"/>
  <c r="BZ18" i="8" s="1"/>
  <c r="BP29" i="8"/>
  <c r="BX29" i="8" s="1"/>
  <c r="CE18" i="8"/>
  <c r="CF18" i="8" s="1"/>
  <c r="AG15" i="8"/>
  <c r="CI51" i="8"/>
  <c r="CE50" i="8"/>
  <c r="CF50" i="8" s="1"/>
  <c r="CJ27" i="8"/>
  <c r="BP20" i="8"/>
  <c r="BX20" i="8" s="1"/>
  <c r="BT20" i="8"/>
  <c r="BT18" i="8"/>
  <c r="DO18" i="8" s="1"/>
  <c r="FD13" i="8"/>
  <c r="FL13" i="8" s="1"/>
  <c r="CG27" i="8"/>
  <c r="EJ27" i="8" s="1"/>
  <c r="GK27" i="8" s="1"/>
  <c r="AG9" i="8"/>
  <c r="BW20" i="8"/>
  <c r="BR20" i="8"/>
  <c r="GI11" i="8"/>
  <c r="GI22" i="8"/>
  <c r="CI49" i="8"/>
  <c r="CI27" i="8"/>
  <c r="BP22" i="8"/>
  <c r="BX22" i="8" s="1"/>
  <c r="BT22" i="8"/>
  <c r="BW22" i="8"/>
  <c r="BR22" i="8"/>
  <c r="CE23" i="8"/>
  <c r="CF23" i="8" s="1"/>
  <c r="CE53" i="8"/>
  <c r="CF53" i="8" s="1"/>
  <c r="CE15" i="8"/>
  <c r="CF15" i="8" s="1"/>
  <c r="CH15" i="8" s="1"/>
  <c r="EK15" i="8" s="1"/>
  <c r="CE45" i="8"/>
  <c r="CF45" i="8" s="1"/>
  <c r="CH45" i="8" s="1"/>
  <c r="CE26" i="8"/>
  <c r="CF26" i="8" s="1"/>
  <c r="CJ26" i="8" s="1"/>
  <c r="CE56" i="8"/>
  <c r="CF56" i="8" s="1"/>
  <c r="CL56" i="8" s="1"/>
  <c r="CG57" i="8"/>
  <c r="EB23" i="8"/>
  <c r="EC23" i="8" s="1"/>
  <c r="CJ57" i="8"/>
  <c r="CE29" i="8"/>
  <c r="CF29" i="8" s="1"/>
  <c r="CH29" i="8" s="1"/>
  <c r="EK29" i="8" s="1"/>
  <c r="CE59" i="8"/>
  <c r="CF59" i="8" s="1"/>
  <c r="CB13" i="8"/>
  <c r="EB15" i="8"/>
  <c r="EC15" i="8" s="1"/>
  <c r="CE30" i="8"/>
  <c r="CF30" i="8" s="1"/>
  <c r="CE60" i="8"/>
  <c r="CF60" i="8" s="1"/>
  <c r="BR25" i="8"/>
  <c r="BT25" i="8"/>
  <c r="BW25" i="8"/>
  <c r="BP25" i="8"/>
  <c r="BX25" i="8" s="1"/>
  <c r="CG55" i="8" s="1"/>
  <c r="CI54" i="8"/>
  <c r="CG21" i="8"/>
  <c r="EJ21" i="8" s="1"/>
  <c r="GK21" i="8" s="1"/>
  <c r="EL27" i="8"/>
  <c r="GM27" i="8" s="1"/>
  <c r="CG54" i="8"/>
  <c r="CH14" i="8"/>
  <c r="EK14" i="8" s="1"/>
  <c r="GL14" i="8" s="1"/>
  <c r="FO27" i="8"/>
  <c r="FX27" i="8"/>
  <c r="FY27" i="8" s="1"/>
  <c r="FI27" i="8"/>
  <c r="CH19" i="8"/>
  <c r="EK19" i="8" s="1"/>
  <c r="GL19" i="8" s="1"/>
  <c r="CG19" i="8"/>
  <c r="EJ19" i="8" s="1"/>
  <c r="GK19" i="8" s="1"/>
  <c r="CG24" i="8"/>
  <c r="EJ24" i="8" s="1"/>
  <c r="GK24" i="8" s="1"/>
  <c r="CH24" i="8"/>
  <c r="EK24" i="8" s="1"/>
  <c r="GL24" i="8" s="1"/>
  <c r="BW30" i="8"/>
  <c r="BP30" i="8"/>
  <c r="BX30" i="8" s="1"/>
  <c r="BR30" i="8"/>
  <c r="BT30" i="8"/>
  <c r="FF12" i="8"/>
  <c r="BZ12" i="8"/>
  <c r="DR18" i="8"/>
  <c r="HH18" i="8"/>
  <c r="DS18" i="8"/>
  <c r="DU18" i="8" s="1"/>
  <c r="CB18" i="8"/>
  <c r="BZ15" i="8"/>
  <c r="FF15" i="8"/>
  <c r="CL57" i="8"/>
  <c r="CK57" i="8"/>
  <c r="CK27" i="8"/>
  <c r="GB27" i="8" s="1"/>
  <c r="CL27" i="8"/>
  <c r="GA27" i="8" s="1"/>
  <c r="EZ27" i="8"/>
  <c r="HC27" i="8" s="1"/>
  <c r="DZ21" i="8"/>
  <c r="CJ51" i="8"/>
  <c r="CI21" i="8"/>
  <c r="CJ21" i="8"/>
  <c r="DZ17" i="8"/>
  <c r="EY17" i="8" s="1"/>
  <c r="GT17" i="8" s="1"/>
  <c r="CJ47" i="8"/>
  <c r="CI17" i="8"/>
  <c r="CJ17" i="8"/>
  <c r="FH27" i="8"/>
  <c r="ER27" i="8"/>
  <c r="HE27" i="8" s="1"/>
  <c r="FT13" i="8"/>
  <c r="FS13" i="8"/>
  <c r="EV13" i="8"/>
  <c r="FU13" i="8"/>
  <c r="FV13" i="8" s="1"/>
  <c r="EX13" i="8"/>
  <c r="EW13" i="8"/>
  <c r="EB30" i="8"/>
  <c r="CG49" i="8"/>
  <c r="FT16" i="8"/>
  <c r="FS16" i="8"/>
  <c r="EV16" i="8"/>
  <c r="EX16" i="8"/>
  <c r="FU16" i="8"/>
  <c r="FV16" i="8" s="1"/>
  <c r="EW16" i="8"/>
  <c r="CK51" i="8"/>
  <c r="CL51" i="8"/>
  <c r="CK21" i="8"/>
  <c r="GB21" i="8" s="1"/>
  <c r="CL21" i="8"/>
  <c r="GA21" i="8" s="1"/>
  <c r="DZ28" i="8"/>
  <c r="EY28" i="8" s="1"/>
  <c r="GT28" i="8" s="1"/>
  <c r="CJ58" i="8"/>
  <c r="CI28" i="8"/>
  <c r="CJ28" i="8"/>
  <c r="FJ27" i="8"/>
  <c r="FK27" i="8" s="1"/>
  <c r="ET27" i="8"/>
  <c r="HG27" i="8" s="1"/>
  <c r="FQ27" i="8"/>
  <c r="FR27" i="8" s="1"/>
  <c r="GI7" i="8"/>
  <c r="CG39" i="8"/>
  <c r="CH39" i="8"/>
  <c r="CH9" i="8"/>
  <c r="EK9" i="8" s="1"/>
  <c r="CG9" i="8"/>
  <c r="EJ9" i="8" s="1"/>
  <c r="CH42" i="8"/>
  <c r="CG42" i="8"/>
  <c r="CG12" i="8"/>
  <c r="EJ12" i="8" s="1"/>
  <c r="CH12" i="8"/>
  <c r="EK12" i="8" s="1"/>
  <c r="EW11" i="8"/>
  <c r="FT11" i="8"/>
  <c r="EX11" i="8"/>
  <c r="FU11" i="8"/>
  <c r="FV11" i="8" s="1"/>
  <c r="FS11" i="8"/>
  <c r="EV11" i="8"/>
  <c r="EB29" i="8"/>
  <c r="FT28" i="8"/>
  <c r="FS28" i="8"/>
  <c r="EX28" i="8"/>
  <c r="FU28" i="8"/>
  <c r="FV28" i="8" s="1"/>
  <c r="EV28" i="8"/>
  <c r="EW28" i="8"/>
  <c r="CG40" i="8"/>
  <c r="CH40" i="8"/>
  <c r="CH10" i="8"/>
  <c r="EK10" i="8" s="1"/>
  <c r="CG10" i="8"/>
  <c r="EJ10" i="8" s="1"/>
  <c r="EC25" i="8"/>
  <c r="HH15" i="8"/>
  <c r="DR15" i="8"/>
  <c r="DP15" i="8"/>
  <c r="DT15" i="8" s="1"/>
  <c r="DO15" i="8"/>
  <c r="DS15" i="8"/>
  <c r="DU15" i="8" s="1"/>
  <c r="FD15" i="8"/>
  <c r="CB15" i="8"/>
  <c r="EC22" i="8"/>
  <c r="EB26" i="8"/>
  <c r="EC24" i="8"/>
  <c r="ET24" i="8" s="1"/>
  <c r="HG24" i="8" s="1"/>
  <c r="AG18" i="8"/>
  <c r="CH49" i="8"/>
  <c r="CH44" i="8"/>
  <c r="CK54" i="8"/>
  <c r="CL54" i="8"/>
  <c r="CK24" i="8"/>
  <c r="GB24" i="8" s="1"/>
  <c r="CL24" i="8"/>
  <c r="GA24" i="8" s="1"/>
  <c r="CK46" i="8"/>
  <c r="CL46" i="8"/>
  <c r="CL16" i="8"/>
  <c r="GA16" i="8" s="1"/>
  <c r="CK16" i="8"/>
  <c r="GB16" i="8" s="1"/>
  <c r="CK47" i="8"/>
  <c r="CL47" i="8"/>
  <c r="CK17" i="8"/>
  <c r="GB17" i="8" s="1"/>
  <c r="CL17" i="8"/>
  <c r="GA17" i="8" s="1"/>
  <c r="DZ13" i="8"/>
  <c r="EY13" i="8" s="1"/>
  <c r="GT13" i="8" s="1"/>
  <c r="CJ43" i="8"/>
  <c r="CJ13" i="8"/>
  <c r="CI13" i="8"/>
  <c r="EX27" i="8"/>
  <c r="EW27" i="8"/>
  <c r="FT27" i="8"/>
  <c r="FU27" i="8"/>
  <c r="FV27" i="8" s="1"/>
  <c r="EV27" i="8"/>
  <c r="FS27" i="8"/>
  <c r="GI23" i="8"/>
  <c r="GI8" i="8"/>
  <c r="DO29" i="8"/>
  <c r="HH29" i="8"/>
  <c r="DR29" i="8"/>
  <c r="DS29" i="8"/>
  <c r="DU29" i="8" s="1"/>
  <c r="DP29" i="8"/>
  <c r="DT29" i="8" s="1"/>
  <c r="CB29" i="8"/>
  <c r="FD29" i="8"/>
  <c r="AG8" i="8"/>
  <c r="EC9" i="8"/>
  <c r="AG16" i="8"/>
  <c r="EC18" i="8"/>
  <c r="CL58" i="8"/>
  <c r="CK58" i="8"/>
  <c r="CL28" i="8"/>
  <c r="GA28" i="8" s="1"/>
  <c r="CK28" i="8"/>
  <c r="GB28" i="8" s="1"/>
  <c r="CK49" i="8"/>
  <c r="CL49" i="8"/>
  <c r="CL19" i="8"/>
  <c r="GA19" i="8" s="1"/>
  <c r="CK19" i="8"/>
  <c r="GB19" i="8" s="1"/>
  <c r="FW27" i="8"/>
  <c r="DZ11" i="8"/>
  <c r="EY11" i="8" s="1"/>
  <c r="GT11" i="8" s="1"/>
  <c r="CJ41" i="8"/>
  <c r="CI11" i="8"/>
  <c r="DZ14" i="8"/>
  <c r="CI44" i="8"/>
  <c r="CJ44" i="8"/>
  <c r="CJ14" i="8"/>
  <c r="CI14" i="8"/>
  <c r="EN27" i="8"/>
  <c r="GO27" i="8" s="1"/>
  <c r="ES27" i="8"/>
  <c r="HJ27" i="8" s="1"/>
  <c r="FM27" i="8"/>
  <c r="FN27" i="8" s="1"/>
  <c r="GI31" i="8"/>
  <c r="BZ9" i="8"/>
  <c r="CI39" i="8" s="1"/>
  <c r="FF9" i="8"/>
  <c r="DP12" i="8"/>
  <c r="DT12" i="8" s="1"/>
  <c r="DS12" i="8"/>
  <c r="DU12" i="8" s="1"/>
  <c r="DO12" i="8"/>
  <c r="DR12" i="8"/>
  <c r="CB12" i="8"/>
  <c r="FD12" i="8"/>
  <c r="CI47" i="8"/>
  <c r="EC20" i="8"/>
  <c r="EC7" i="8"/>
  <c r="GI9" i="8"/>
  <c r="BZ10" i="8"/>
  <c r="FF10" i="8"/>
  <c r="FX10" i="8" s="1"/>
  <c r="FY10" i="8" s="1"/>
  <c r="EV17" i="8"/>
  <c r="EX17" i="8"/>
  <c r="FU17" i="8"/>
  <c r="FV17" i="8" s="1"/>
  <c r="FS17" i="8"/>
  <c r="FT17" i="8"/>
  <c r="EW17" i="8"/>
  <c r="EC31" i="8"/>
  <c r="FS10" i="8"/>
  <c r="FT10" i="8"/>
  <c r="EW10" i="8"/>
  <c r="FU10" i="8"/>
  <c r="FV10" i="8" s="1"/>
  <c r="EX10" i="8"/>
  <c r="EV10" i="8"/>
  <c r="BZ29" i="8"/>
  <c r="FF29" i="8"/>
  <c r="CK41" i="8"/>
  <c r="CL41" i="8"/>
  <c r="CL11" i="8"/>
  <c r="GA11" i="8" s="1"/>
  <c r="CK11" i="8"/>
  <c r="GB11" i="8" s="1"/>
  <c r="CL44" i="8"/>
  <c r="CK44" i="8"/>
  <c r="CK14" i="8"/>
  <c r="GB14" i="8" s="1"/>
  <c r="CL14" i="8"/>
  <c r="GA14" i="8" s="1"/>
  <c r="DZ19" i="8"/>
  <c r="CJ49" i="8"/>
  <c r="CJ19" i="8"/>
  <c r="CI19" i="8"/>
  <c r="DZ26" i="8"/>
  <c r="EM27" i="8"/>
  <c r="GN27" i="8" s="1"/>
  <c r="BW23" i="8"/>
  <c r="BR23" i="8"/>
  <c r="BT23" i="8"/>
  <c r="BP23" i="8"/>
  <c r="BX23" i="8" s="1"/>
  <c r="EC14" i="8"/>
  <c r="FM14" i="8" s="1"/>
  <c r="CH51" i="8"/>
  <c r="HH13" i="8"/>
  <c r="DS13" i="8"/>
  <c r="DU13" i="8" s="1"/>
  <c r="DO13" i="8"/>
  <c r="DR13" i="8"/>
  <c r="DP13" i="8"/>
  <c r="DT13" i="8" s="1"/>
  <c r="DZ24" i="8"/>
  <c r="CJ54" i="8"/>
  <c r="CJ24" i="8"/>
  <c r="CI24" i="8"/>
  <c r="DZ16" i="8"/>
  <c r="EY16" i="8" s="1"/>
  <c r="GT16" i="8" s="1"/>
  <c r="CJ46" i="8"/>
  <c r="CI16" i="8"/>
  <c r="CJ16" i="8"/>
  <c r="FP27" i="8"/>
  <c r="EY27" i="8"/>
  <c r="GT27" i="8" s="1"/>
  <c r="BR8" i="8"/>
  <c r="BW8" i="8"/>
  <c r="BP8" i="8"/>
  <c r="BX8" i="8" s="1"/>
  <c r="BT8" i="8"/>
  <c r="DS9" i="8"/>
  <c r="DU9" i="8" s="1"/>
  <c r="DO9" i="8"/>
  <c r="DR9" i="8"/>
  <c r="DP9" i="8"/>
  <c r="DT9" i="8" s="1"/>
  <c r="HH9" i="8"/>
  <c r="CB9" i="8"/>
  <c r="FD9" i="8"/>
  <c r="CH54" i="8"/>
  <c r="CG51" i="8"/>
  <c r="EC8" i="8"/>
  <c r="BR31" i="8"/>
  <c r="BP31" i="8"/>
  <c r="BX31" i="8" s="1"/>
  <c r="BT31" i="8"/>
  <c r="BW31" i="8"/>
  <c r="AG7" i="8"/>
  <c r="CI41" i="8"/>
  <c r="DR10" i="8"/>
  <c r="DS10" i="8"/>
  <c r="DU10" i="8" s="1"/>
  <c r="DO10" i="8"/>
  <c r="DP10" i="8"/>
  <c r="DT10" i="8" s="1"/>
  <c r="HH10" i="8"/>
  <c r="CB10" i="8"/>
  <c r="FD10" i="8"/>
  <c r="CH22" i="8"/>
  <c r="EK22" i="8" s="1"/>
  <c r="CH43" i="8"/>
  <c r="CG43" i="8"/>
  <c r="CH13" i="8"/>
  <c r="EK13" i="8" s="1"/>
  <c r="GL13" i="8" s="1"/>
  <c r="CG13" i="8"/>
  <c r="EJ13" i="8" s="1"/>
  <c r="GK13" i="8" s="1"/>
  <c r="BP7" i="8"/>
  <c r="BX7" i="8" s="1"/>
  <c r="BW7" i="8"/>
  <c r="BR7" i="8"/>
  <c r="BT7" i="8"/>
  <c r="EC19" i="8"/>
  <c r="FH19" i="8" s="1"/>
  <c r="EC21" i="8"/>
  <c r="ES21" i="8" s="1"/>
  <c r="HJ21" i="8" s="1"/>
  <c r="ES11" i="8"/>
  <c r="HJ11" i="8" s="1"/>
  <c r="FO16" i="8"/>
  <c r="ET16" i="8"/>
  <c r="HG16" i="8" s="1"/>
  <c r="FP16" i="8"/>
  <c r="FQ16" i="8"/>
  <c r="FR16" i="8" s="1"/>
  <c r="ES16" i="8"/>
  <c r="HJ16" i="8" s="1"/>
  <c r="ER16" i="8"/>
  <c r="HE16" i="8" s="1"/>
  <c r="FP17" i="8"/>
  <c r="ER17" i="8"/>
  <c r="HE17" i="8" s="1"/>
  <c r="FO17" i="8"/>
  <c r="ES17" i="8"/>
  <c r="HJ17" i="8" s="1"/>
  <c r="FQ17" i="8"/>
  <c r="FR17" i="8" s="1"/>
  <c r="ET17" i="8"/>
  <c r="HG17" i="8" s="1"/>
  <c r="FH17" i="8"/>
  <c r="EL17" i="8"/>
  <c r="GM17" i="8" s="1"/>
  <c r="EN17" i="8"/>
  <c r="GO17" i="8" s="1"/>
  <c r="EM17" i="8"/>
  <c r="GN17" i="8" s="1"/>
  <c r="FI17" i="8"/>
  <c r="FJ17" i="8"/>
  <c r="FK17" i="8" s="1"/>
  <c r="EQ27" i="8"/>
  <c r="GZ27" i="8" s="1"/>
  <c r="EP27" i="8"/>
  <c r="GX27" i="8" s="1"/>
  <c r="FL17" i="8"/>
  <c r="FM17" i="8"/>
  <c r="FP28" i="8"/>
  <c r="ET28" i="8"/>
  <c r="HG28" i="8" s="1"/>
  <c r="FO28" i="8"/>
  <c r="ER28" i="8"/>
  <c r="HE28" i="8" s="1"/>
  <c r="ES28" i="8"/>
  <c r="HJ28" i="8" s="1"/>
  <c r="FQ28" i="8"/>
  <c r="FR28" i="8" s="1"/>
  <c r="FJ11" i="8"/>
  <c r="FK11" i="8" s="1"/>
  <c r="EN11" i="8"/>
  <c r="GO11" i="8" s="1"/>
  <c r="EM11" i="8"/>
  <c r="GN11" i="8" s="1"/>
  <c r="FH11" i="8"/>
  <c r="FI16" i="8"/>
  <c r="EM16" i="8"/>
  <c r="GN16" i="8" s="1"/>
  <c r="FH16" i="8"/>
  <c r="EN16" i="8"/>
  <c r="GO16" i="8" s="1"/>
  <c r="EL16" i="8"/>
  <c r="GM16" i="8" s="1"/>
  <c r="FJ16" i="8"/>
  <c r="FK16" i="8" s="1"/>
  <c r="FI28" i="8"/>
  <c r="EL28" i="8"/>
  <c r="GM28" i="8" s="1"/>
  <c r="EM28" i="8"/>
  <c r="GN28" i="8" s="1"/>
  <c r="FH28" i="8"/>
  <c r="EN28" i="8"/>
  <c r="GO28" i="8" s="1"/>
  <c r="FJ28" i="8"/>
  <c r="FK28" i="8" s="1"/>
  <c r="FM28" i="8"/>
  <c r="FL28" i="8"/>
  <c r="FM16" i="8"/>
  <c r="FL16" i="8"/>
  <c r="FW11" i="8"/>
  <c r="FX11" i="8"/>
  <c r="FY11" i="8" s="1"/>
  <c r="FX17" i="8"/>
  <c r="FY17" i="8" s="1"/>
  <c r="FW17" i="8"/>
  <c r="FW16" i="8"/>
  <c r="FX16" i="8"/>
  <c r="FY16" i="8" s="1"/>
  <c r="FX13" i="8"/>
  <c r="FY13" i="8" s="1"/>
  <c r="FW13" i="8"/>
  <c r="DX11" i="8"/>
  <c r="DX21" i="8"/>
  <c r="DX19" i="8"/>
  <c r="DX28" i="8"/>
  <c r="DX26" i="8"/>
  <c r="DX24" i="8"/>
  <c r="DX16" i="8"/>
  <c r="DX14" i="8"/>
  <c r="DX17" i="8"/>
  <c r="EE10" i="8" l="1"/>
  <c r="AH25" i="8"/>
  <c r="AG25" i="8"/>
  <c r="AH18" i="8"/>
  <c r="AG29" i="8"/>
  <c r="CG18" i="8"/>
  <c r="EJ18" i="8" s="1"/>
  <c r="CH48" i="8"/>
  <c r="AH24" i="8"/>
  <c r="BN24" i="8" s="1"/>
  <c r="BN17" i="8"/>
  <c r="AH13" i="8"/>
  <c r="BN13" i="8" s="1"/>
  <c r="AH12" i="8"/>
  <c r="BN12" i="8" s="1"/>
  <c r="AH8" i="8"/>
  <c r="BN8" i="8" s="1"/>
  <c r="AH16" i="8"/>
  <c r="BN16" i="8" s="1"/>
  <c r="AG11" i="8"/>
  <c r="AH30" i="8"/>
  <c r="BN30" i="8" s="1"/>
  <c r="AG31" i="8"/>
  <c r="AH9" i="8"/>
  <c r="BN9" i="8" s="1"/>
  <c r="AH15" i="8"/>
  <c r="BN15" i="8" s="1"/>
  <c r="BN18" i="8"/>
  <c r="BN10" i="8"/>
  <c r="AH7" i="8"/>
  <c r="BN7" i="8" s="1"/>
  <c r="AG26" i="8"/>
  <c r="AH28" i="8"/>
  <c r="BN28" i="8" s="1"/>
  <c r="CH55" i="8"/>
  <c r="ET11" i="8"/>
  <c r="HG11" i="8" s="1"/>
  <c r="FX28" i="8"/>
  <c r="FY28" i="8" s="1"/>
  <c r="FM11" i="8"/>
  <c r="FN11" i="8" s="1"/>
  <c r="FI11" i="8"/>
  <c r="FQ11" i="8"/>
  <c r="FR11" i="8" s="1"/>
  <c r="FP11" i="8"/>
  <c r="EZ28" i="8"/>
  <c r="HC28" i="8" s="1"/>
  <c r="ES13" i="8"/>
  <c r="HJ13" i="8" s="1"/>
  <c r="DP18" i="8"/>
  <c r="DT18" i="8" s="1"/>
  <c r="EZ11" i="8"/>
  <c r="HC11" i="8" s="1"/>
  <c r="FO11" i="8"/>
  <c r="EM13" i="8"/>
  <c r="GN13" i="8" s="1"/>
  <c r="DL21" i="2"/>
  <c r="FF18" i="8"/>
  <c r="EW12" i="8"/>
  <c r="CH18" i="8"/>
  <c r="EK18" i="8" s="1"/>
  <c r="GL18" i="8" s="1"/>
  <c r="FT12" i="8"/>
  <c r="FS12" i="8"/>
  <c r="FM12" i="8"/>
  <c r="FN12" i="8" s="1"/>
  <c r="FX12" i="8"/>
  <c r="FY12" i="8" s="1"/>
  <c r="EV12" i="8"/>
  <c r="GP12" i="8" s="1"/>
  <c r="FU12" i="8"/>
  <c r="FV12" i="8" s="1"/>
  <c r="CG15" i="8"/>
  <c r="EJ15" i="8" s="1"/>
  <c r="CG48" i="8"/>
  <c r="EX12" i="8"/>
  <c r="GR12" i="8" s="1"/>
  <c r="CH11" i="8"/>
  <c r="EK11" i="8" s="1"/>
  <c r="CH41" i="8"/>
  <c r="CG11" i="8"/>
  <c r="EJ11" i="8" s="1"/>
  <c r="CG41" i="8"/>
  <c r="GD27" i="8"/>
  <c r="GC27" i="8"/>
  <c r="FL12" i="8"/>
  <c r="CG45" i="8"/>
  <c r="CL43" i="8"/>
  <c r="FD18" i="8"/>
  <c r="FM18" i="8" s="1"/>
  <c r="FN18" i="8" s="1"/>
  <c r="CG50" i="8"/>
  <c r="CH50" i="8"/>
  <c r="CG20" i="8"/>
  <c r="EJ20" i="8" s="1"/>
  <c r="GK20" i="8" s="1"/>
  <c r="CG59" i="8"/>
  <c r="GC17" i="8"/>
  <c r="CK13" i="8"/>
  <c r="GB13" i="8" s="1"/>
  <c r="CK43" i="8"/>
  <c r="CH25" i="8"/>
  <c r="EK25" i="8" s="1"/>
  <c r="GL25" i="8" s="1"/>
  <c r="BZ22" i="8"/>
  <c r="FF22" i="8"/>
  <c r="FW22" i="8" s="1"/>
  <c r="DO20" i="8"/>
  <c r="FD20" i="8"/>
  <c r="FL20" i="8" s="1"/>
  <c r="CB20" i="8"/>
  <c r="DR20" i="8"/>
  <c r="DS20" i="8"/>
  <c r="DU20" i="8" s="1"/>
  <c r="DP20" i="8"/>
  <c r="DT20" i="8" s="1"/>
  <c r="DX13" i="8"/>
  <c r="EP13" i="8" s="1"/>
  <c r="GX13" i="8" s="1"/>
  <c r="FQ13" i="8"/>
  <c r="FR13" i="8" s="1"/>
  <c r="FM13" i="8"/>
  <c r="FN13" i="8" s="1"/>
  <c r="CH52" i="8"/>
  <c r="CL13" i="8"/>
  <c r="GA13" i="8" s="1"/>
  <c r="CG22" i="8"/>
  <c r="EJ22" i="8" s="1"/>
  <c r="CG52" i="8"/>
  <c r="DP22" i="8"/>
  <c r="DT22" i="8" s="1"/>
  <c r="DO22" i="8"/>
  <c r="DR22" i="8"/>
  <c r="FD22" i="8"/>
  <c r="DS22" i="8"/>
  <c r="DU22" i="8" s="1"/>
  <c r="CB22" i="8"/>
  <c r="BZ20" i="8"/>
  <c r="FF20" i="8"/>
  <c r="FW20" i="8" s="1"/>
  <c r="CH20" i="8"/>
  <c r="EK20" i="8" s="1"/>
  <c r="EZ16" i="8"/>
  <c r="HC16" i="8" s="1"/>
  <c r="CI45" i="8"/>
  <c r="DP25" i="8"/>
  <c r="DT25" i="8" s="1"/>
  <c r="FD25" i="8"/>
  <c r="FM25" i="8" s="1"/>
  <c r="FN25" i="8" s="1"/>
  <c r="DS25" i="8"/>
  <c r="DU25" i="8" s="1"/>
  <c r="DO25" i="8"/>
  <c r="CB25" i="8"/>
  <c r="DR25" i="8"/>
  <c r="BZ25" i="8"/>
  <c r="FF25" i="8"/>
  <c r="FW25" i="8" s="1"/>
  <c r="CG25" i="8"/>
  <c r="EJ25" i="8" s="1"/>
  <c r="ER13" i="8"/>
  <c r="HE13" i="8" s="1"/>
  <c r="ET13" i="8"/>
  <c r="HG13" i="8" s="1"/>
  <c r="EN19" i="8"/>
  <c r="GO19" i="8" s="1"/>
  <c r="EL19" i="8"/>
  <c r="GM19" i="8" s="1"/>
  <c r="FO19" i="8"/>
  <c r="FP21" i="8"/>
  <c r="FW19" i="8"/>
  <c r="FX20" i="8"/>
  <c r="FY20" i="8" s="1"/>
  <c r="ER19" i="8"/>
  <c r="HE19" i="8" s="1"/>
  <c r="FM20" i="8"/>
  <c r="FN20" i="8" s="1"/>
  <c r="FJ19" i="8"/>
  <c r="FK19" i="8" s="1"/>
  <c r="ES19" i="8"/>
  <c r="HJ19" i="8" s="1"/>
  <c r="EM19" i="8"/>
  <c r="GN19" i="8" s="1"/>
  <c r="EZ19" i="8"/>
  <c r="HC19" i="8" s="1"/>
  <c r="FP19" i="8"/>
  <c r="FM19" i="8"/>
  <c r="FN19" i="8" s="1"/>
  <c r="FI19" i="8"/>
  <c r="FW12" i="8"/>
  <c r="FH24" i="8"/>
  <c r="FX19" i="8"/>
  <c r="FY19" i="8" s="1"/>
  <c r="FQ19" i="8"/>
  <c r="FR19" i="8" s="1"/>
  <c r="ET19" i="8"/>
  <c r="HG19" i="8" s="1"/>
  <c r="FL19" i="8"/>
  <c r="GC11" i="8"/>
  <c r="GD11" i="8"/>
  <c r="GD28" i="8"/>
  <c r="EZ21" i="8"/>
  <c r="HC21" i="8" s="1"/>
  <c r="EL21" i="8"/>
  <c r="GM21" i="8" s="1"/>
  <c r="ER24" i="8"/>
  <c r="HE24" i="8" s="1"/>
  <c r="FI21" i="8"/>
  <c r="FW21" i="8"/>
  <c r="FJ24" i="8"/>
  <c r="FK24" i="8" s="1"/>
  <c r="FP24" i="8"/>
  <c r="EY21" i="8"/>
  <c r="GT21" i="8" s="1"/>
  <c r="FX21" i="8"/>
  <c r="FY21" i="8" s="1"/>
  <c r="FJ21" i="8"/>
  <c r="FK21" i="8" s="1"/>
  <c r="FH21" i="8"/>
  <c r="EM21" i="8"/>
  <c r="GN21" i="8" s="1"/>
  <c r="FM21" i="8"/>
  <c r="FN21" i="8" s="1"/>
  <c r="EZ24" i="8"/>
  <c r="HC24" i="8" s="1"/>
  <c r="FX24" i="8"/>
  <c r="FY24" i="8" s="1"/>
  <c r="EN21" i="8"/>
  <c r="GO21" i="8" s="1"/>
  <c r="FI24" i="8"/>
  <c r="FQ21" i="8"/>
  <c r="FR21" i="8" s="1"/>
  <c r="GD17" i="8"/>
  <c r="CK56" i="8"/>
  <c r="CJ56" i="8"/>
  <c r="CH59" i="8"/>
  <c r="GC16" i="8"/>
  <c r="GD13" i="8"/>
  <c r="GD16" i="8"/>
  <c r="GC13" i="8"/>
  <c r="GC28" i="8"/>
  <c r="FJ25" i="8"/>
  <c r="FK25" i="8" s="1"/>
  <c r="FP14" i="8"/>
  <c r="ER21" i="8"/>
  <c r="HE21" i="8" s="1"/>
  <c r="FO21" i="8"/>
  <c r="FL21" i="8"/>
  <c r="FJ14" i="8"/>
  <c r="FK14" i="8" s="1"/>
  <c r="ET21" i="8"/>
  <c r="HG21" i="8" s="1"/>
  <c r="FH13" i="8"/>
  <c r="GL29" i="8"/>
  <c r="CK39" i="8"/>
  <c r="CL39" i="8"/>
  <c r="CL9" i="8"/>
  <c r="GA9" i="8" s="1"/>
  <c r="CK9" i="8"/>
  <c r="GB9" i="8" s="1"/>
  <c r="DX9" i="8"/>
  <c r="BZ23" i="8"/>
  <c r="FF23" i="8"/>
  <c r="FW23" i="8" s="1"/>
  <c r="GL15" i="8"/>
  <c r="CK42" i="8"/>
  <c r="CL42" i="8"/>
  <c r="CL12" i="8"/>
  <c r="GA12" i="8" s="1"/>
  <c r="CK12" i="8"/>
  <c r="GB12" i="8" s="1"/>
  <c r="DX12" i="8"/>
  <c r="GR27" i="8"/>
  <c r="CG26" i="8"/>
  <c r="EJ26" i="8" s="1"/>
  <c r="CH26" i="8"/>
  <c r="EK26" i="8" s="1"/>
  <c r="CL45" i="8"/>
  <c r="CK45" i="8"/>
  <c r="CK15" i="8"/>
  <c r="GB15" i="8" s="1"/>
  <c r="CL15" i="8"/>
  <c r="GA15" i="8" s="1"/>
  <c r="DX15" i="8"/>
  <c r="EQ15" i="8" s="1"/>
  <c r="GZ15" i="8" s="1"/>
  <c r="FT25" i="8"/>
  <c r="FS25" i="8"/>
  <c r="FU25" i="8"/>
  <c r="FV25" i="8" s="1"/>
  <c r="EX25" i="8"/>
  <c r="EV25" i="8"/>
  <c r="EW25" i="8"/>
  <c r="HA11" i="8"/>
  <c r="GL9" i="8"/>
  <c r="HA16" i="8"/>
  <c r="GP16" i="8"/>
  <c r="FW14" i="8"/>
  <c r="ES14" i="8"/>
  <c r="HJ14" i="8" s="1"/>
  <c r="FL14" i="8"/>
  <c r="FH10" i="8"/>
  <c r="FJ10" i="8"/>
  <c r="FK10" i="8" s="1"/>
  <c r="FI10" i="8"/>
  <c r="EL10" i="8"/>
  <c r="EN10" i="8"/>
  <c r="EM10" i="8"/>
  <c r="GP10" i="8"/>
  <c r="GP17" i="8"/>
  <c r="FS20" i="8"/>
  <c r="EV20" i="8"/>
  <c r="FT20" i="8"/>
  <c r="EX20" i="8"/>
  <c r="EW20" i="8"/>
  <c r="FU20" i="8"/>
  <c r="FV20" i="8" s="1"/>
  <c r="FQ12" i="8"/>
  <c r="FR12" i="8" s="1"/>
  <c r="FO12" i="8"/>
  <c r="ES12" i="8"/>
  <c r="ER12" i="8"/>
  <c r="FP12" i="8"/>
  <c r="ET12" i="8"/>
  <c r="D72" i="12"/>
  <c r="BS43" i="9" s="1"/>
  <c r="EW24" i="8"/>
  <c r="EV24" i="8"/>
  <c r="FS24" i="8"/>
  <c r="GC24" i="8" s="1"/>
  <c r="FU24" i="8"/>
  <c r="FV24" i="8" s="1"/>
  <c r="EX24" i="8"/>
  <c r="FT24" i="8"/>
  <c r="GD24" i="8" s="1"/>
  <c r="GK10" i="8"/>
  <c r="GR28" i="8"/>
  <c r="GR11" i="8"/>
  <c r="DZ15" i="8"/>
  <c r="EY15" i="8" s="1"/>
  <c r="CJ45" i="8"/>
  <c r="CI15" i="8"/>
  <c r="CJ15" i="8"/>
  <c r="DZ12" i="8"/>
  <c r="CJ42" i="8"/>
  <c r="CJ12" i="8"/>
  <c r="CI12" i="8"/>
  <c r="CI42" i="8"/>
  <c r="CH60" i="8"/>
  <c r="CG60" i="8"/>
  <c r="CH30" i="8"/>
  <c r="EK30" i="8" s="1"/>
  <c r="CG30" i="8"/>
  <c r="EJ30" i="8" s="1"/>
  <c r="FX14" i="8"/>
  <c r="FY14" i="8" s="1"/>
  <c r="EM24" i="8"/>
  <c r="GN24" i="8" s="1"/>
  <c r="FQ14" i="8"/>
  <c r="FR14" i="8" s="1"/>
  <c r="DO7" i="8"/>
  <c r="DP7" i="8"/>
  <c r="DT7" i="8" s="1"/>
  <c r="HH7" i="8"/>
  <c r="DS7" i="8"/>
  <c r="DU7" i="8" s="1"/>
  <c r="DR7" i="8"/>
  <c r="CB7" i="8"/>
  <c r="FD7" i="8"/>
  <c r="CG29" i="8"/>
  <c r="EJ29" i="8" s="1"/>
  <c r="CL40" i="8"/>
  <c r="CK40" i="8"/>
  <c r="CL10" i="8"/>
  <c r="GA10" i="8" s="1"/>
  <c r="CK10" i="8"/>
  <c r="GB10" i="8" s="1"/>
  <c r="DX10" i="8"/>
  <c r="HH31" i="8"/>
  <c r="DO31" i="8"/>
  <c r="DS31" i="8"/>
  <c r="DU31" i="8" s="1"/>
  <c r="DR31" i="8"/>
  <c r="DP31" i="8"/>
  <c r="DT31" i="8" s="1"/>
  <c r="CB31" i="8"/>
  <c r="FD31" i="8"/>
  <c r="FL31" i="8" s="1"/>
  <c r="DZ18" i="8"/>
  <c r="EZ18" i="8" s="1"/>
  <c r="HC18" i="8" s="1"/>
  <c r="CI48" i="8"/>
  <c r="CJ48" i="8"/>
  <c r="CI18" i="8"/>
  <c r="CJ18" i="8"/>
  <c r="HH8" i="8"/>
  <c r="DS8" i="8"/>
  <c r="DU8" i="8" s="1"/>
  <c r="DR8" i="8"/>
  <c r="DO8" i="8"/>
  <c r="DP8" i="8"/>
  <c r="DT8" i="8" s="1"/>
  <c r="FD8" i="8"/>
  <c r="FL8" i="8" s="1"/>
  <c r="CB8" i="8"/>
  <c r="CL26" i="8"/>
  <c r="GA26" i="8" s="1"/>
  <c r="CH53" i="8"/>
  <c r="CG53" i="8"/>
  <c r="CH23" i="8"/>
  <c r="EK23" i="8" s="1"/>
  <c r="CG23" i="8"/>
  <c r="EJ23" i="8" s="1"/>
  <c r="DZ10" i="8"/>
  <c r="CJ40" i="8"/>
  <c r="CJ10" i="8"/>
  <c r="GC10" i="8" s="1"/>
  <c r="CI10" i="8"/>
  <c r="GD10" i="8" s="1"/>
  <c r="CI40" i="8"/>
  <c r="EW7" i="8"/>
  <c r="EV7" i="8"/>
  <c r="EX7" i="8"/>
  <c r="FU7" i="8"/>
  <c r="FV7" i="8" s="1"/>
  <c r="FS7" i="8"/>
  <c r="FT7" i="8"/>
  <c r="FI12" i="8"/>
  <c r="EL12" i="8"/>
  <c r="EM12" i="8"/>
  <c r="FJ12" i="8"/>
  <c r="FK12" i="8" s="1"/>
  <c r="FH12" i="8"/>
  <c r="EN12" i="8"/>
  <c r="FU18" i="8"/>
  <c r="FV18" i="8" s="1"/>
  <c r="EX18" i="8"/>
  <c r="EW18" i="8"/>
  <c r="EV18" i="8"/>
  <c r="FT18" i="8"/>
  <c r="FS18" i="8"/>
  <c r="FW18" i="8"/>
  <c r="FX18" i="8"/>
  <c r="FY18" i="8" s="1"/>
  <c r="EV9" i="8"/>
  <c r="EW9" i="8"/>
  <c r="FU9" i="8"/>
  <c r="FV9" i="8" s="1"/>
  <c r="EX9" i="8"/>
  <c r="FT9" i="8"/>
  <c r="FS9" i="8"/>
  <c r="FW9" i="8"/>
  <c r="FX9" i="8"/>
  <c r="FY9" i="8" s="1"/>
  <c r="FL9" i="8"/>
  <c r="FM9" i="8"/>
  <c r="FN9" i="8" s="1"/>
  <c r="CL59" i="8"/>
  <c r="CK59" i="8"/>
  <c r="CK29" i="8"/>
  <c r="GB29" i="8" s="1"/>
  <c r="CL29" i="8"/>
  <c r="GA29" i="8" s="1"/>
  <c r="DX29" i="8"/>
  <c r="GL10" i="8"/>
  <c r="HA28" i="8"/>
  <c r="EC29" i="8"/>
  <c r="ET29" i="8" s="1"/>
  <c r="GK18" i="8"/>
  <c r="GP11" i="8"/>
  <c r="GL12" i="8"/>
  <c r="GR16" i="8"/>
  <c r="EC30" i="8"/>
  <c r="HA13" i="8"/>
  <c r="EN18" i="8"/>
  <c r="EL18" i="8"/>
  <c r="FI18" i="8"/>
  <c r="FH18" i="8"/>
  <c r="FJ18" i="8"/>
  <c r="FK18" i="8" s="1"/>
  <c r="EM18" i="8"/>
  <c r="GL22" i="8"/>
  <c r="FF31" i="8"/>
  <c r="BZ31" i="8"/>
  <c r="FU8" i="8"/>
  <c r="FV8" i="8" s="1"/>
  <c r="EW8" i="8"/>
  <c r="FT8" i="8"/>
  <c r="FS8" i="8"/>
  <c r="EV8" i="8"/>
  <c r="EX8" i="8"/>
  <c r="EM9" i="8"/>
  <c r="EL9" i="8"/>
  <c r="EN9" i="8"/>
  <c r="FH9" i="8"/>
  <c r="FJ9" i="8"/>
  <c r="FK9" i="8" s="1"/>
  <c r="FI9" i="8"/>
  <c r="FU14" i="8"/>
  <c r="FV14" i="8" s="1"/>
  <c r="FS14" i="8"/>
  <c r="GC14" i="8" s="1"/>
  <c r="EW14" i="8"/>
  <c r="EV14" i="8"/>
  <c r="EX14" i="8"/>
  <c r="FT14" i="8"/>
  <c r="GD14" i="8" s="1"/>
  <c r="DZ29" i="8"/>
  <c r="CJ59" i="8"/>
  <c r="CJ29" i="8"/>
  <c r="CI29" i="8"/>
  <c r="ES18" i="8"/>
  <c r="ET18" i="8"/>
  <c r="FP18" i="8"/>
  <c r="ER18" i="8"/>
  <c r="FO18" i="8"/>
  <c r="FQ18" i="8"/>
  <c r="FR18" i="8" s="1"/>
  <c r="FS15" i="8"/>
  <c r="FU15" i="8"/>
  <c r="FV15" i="8" s="1"/>
  <c r="EV15" i="8"/>
  <c r="EW15" i="8"/>
  <c r="EX15" i="8"/>
  <c r="FT15" i="8"/>
  <c r="FM15" i="8"/>
  <c r="FN15" i="8" s="1"/>
  <c r="FX15" i="8"/>
  <c r="FY15" i="8" s="1"/>
  <c r="FW15" i="8"/>
  <c r="FL15" i="8"/>
  <c r="BZ30" i="8"/>
  <c r="CI60" i="8" s="1"/>
  <c r="FF30" i="8"/>
  <c r="EN13" i="8"/>
  <c r="GO13" i="8" s="1"/>
  <c r="EN25" i="8"/>
  <c r="GO25" i="8" s="1"/>
  <c r="ET14" i="8"/>
  <c r="HG14" i="8" s="1"/>
  <c r="FI14" i="8"/>
  <c r="EL14" i="8"/>
  <c r="GM14" i="8" s="1"/>
  <c r="CH37" i="8"/>
  <c r="CG37" i="8"/>
  <c r="CH7" i="8"/>
  <c r="EK7" i="8" s="1"/>
  <c r="CG7" i="8"/>
  <c r="EJ7" i="8" s="1"/>
  <c r="FM10" i="8"/>
  <c r="FN10" i="8" s="1"/>
  <c r="FL10" i="8"/>
  <c r="FF8" i="8"/>
  <c r="FW8" i="8" s="1"/>
  <c r="BZ8" i="8"/>
  <c r="CK26" i="8"/>
  <c r="GB26" i="8" s="1"/>
  <c r="HA10" i="8"/>
  <c r="EX31" i="8"/>
  <c r="FU31" i="8"/>
  <c r="FV31" i="8" s="1"/>
  <c r="EV31" i="8"/>
  <c r="FT31" i="8"/>
  <c r="EW31" i="8"/>
  <c r="FS31" i="8"/>
  <c r="HH12" i="8"/>
  <c r="EC26" i="8"/>
  <c r="FP15" i="8"/>
  <c r="ES15" i="8"/>
  <c r="ET15" i="8"/>
  <c r="FO15" i="8"/>
  <c r="FQ15" i="8"/>
  <c r="FR15" i="8" s="1"/>
  <c r="ER15" i="8"/>
  <c r="GP13" i="8"/>
  <c r="EZ14" i="8"/>
  <c r="HC14" i="8" s="1"/>
  <c r="FJ13" i="8"/>
  <c r="FK13" i="8" s="1"/>
  <c r="EL13" i="8"/>
  <c r="GM13" i="8" s="1"/>
  <c r="FL24" i="8"/>
  <c r="EL25" i="8"/>
  <c r="GM25" i="8" s="1"/>
  <c r="EN24" i="8"/>
  <c r="GO24" i="8" s="1"/>
  <c r="ES24" i="8"/>
  <c r="HJ24" i="8" s="1"/>
  <c r="FP13" i="8"/>
  <c r="ER14" i="8"/>
  <c r="HE14" i="8" s="1"/>
  <c r="EN14" i="8"/>
  <c r="GO14" i="8" s="1"/>
  <c r="EM14" i="8"/>
  <c r="GN14" i="8" s="1"/>
  <c r="EY14" i="8"/>
  <c r="GT14" i="8" s="1"/>
  <c r="EY24" i="8"/>
  <c r="GT24" i="8" s="1"/>
  <c r="FW24" i="8"/>
  <c r="FI13" i="8"/>
  <c r="FM24" i="8"/>
  <c r="FN24" i="8" s="1"/>
  <c r="FI25" i="8"/>
  <c r="FH25" i="8"/>
  <c r="EL24" i="8"/>
  <c r="GM24" i="8" s="1"/>
  <c r="FO24" i="8"/>
  <c r="FQ24" i="8"/>
  <c r="FR24" i="8" s="1"/>
  <c r="FO13" i="8"/>
  <c r="FO14" i="8"/>
  <c r="FH14" i="8"/>
  <c r="FT21" i="8"/>
  <c r="GD21" i="8" s="1"/>
  <c r="EW21" i="8"/>
  <c r="FU21" i="8"/>
  <c r="FV21" i="8" s="1"/>
  <c r="FS21" i="8"/>
  <c r="GC21" i="8" s="1"/>
  <c r="EV21" i="8"/>
  <c r="EX21" i="8"/>
  <c r="FT23" i="8"/>
  <c r="EV23" i="8"/>
  <c r="EX23" i="8"/>
  <c r="EW23" i="8"/>
  <c r="FU23" i="8"/>
  <c r="FV23" i="8" s="1"/>
  <c r="FS23" i="8"/>
  <c r="FS19" i="8"/>
  <c r="GC19" i="8" s="1"/>
  <c r="FT19" i="8"/>
  <c r="GD19" i="8" s="1"/>
  <c r="FU19" i="8"/>
  <c r="FV19" i="8" s="1"/>
  <c r="EV19" i="8"/>
  <c r="EX19" i="8"/>
  <c r="EW19" i="8"/>
  <c r="BZ7" i="8"/>
  <c r="FF7" i="8"/>
  <c r="FQ10" i="8"/>
  <c r="FR10" i="8" s="1"/>
  <c r="ET10" i="8"/>
  <c r="FO10" i="8"/>
  <c r="FP10" i="8"/>
  <c r="ER10" i="8"/>
  <c r="ES10" i="8"/>
  <c r="CG61" i="8"/>
  <c r="CH61" i="8"/>
  <c r="CH31" i="8"/>
  <c r="EK31" i="8" s="1"/>
  <c r="CG31" i="8"/>
  <c r="EJ31" i="8" s="1"/>
  <c r="ER9" i="8"/>
  <c r="ET9" i="8"/>
  <c r="ES9" i="8"/>
  <c r="FQ9" i="8"/>
  <c r="FR9" i="8" s="1"/>
  <c r="FP9" i="8"/>
  <c r="FO9" i="8"/>
  <c r="CH38" i="8"/>
  <c r="CG38" i="8"/>
  <c r="CG8" i="8"/>
  <c r="EJ8" i="8" s="1"/>
  <c r="CH8" i="8"/>
  <c r="EK8" i="8" s="1"/>
  <c r="DR23" i="8"/>
  <c r="DS23" i="8"/>
  <c r="DU23" i="8" s="1"/>
  <c r="DP23" i="8"/>
  <c r="DT23" i="8" s="1"/>
  <c r="DO23" i="8"/>
  <c r="CB23" i="8"/>
  <c r="FD23" i="8"/>
  <c r="FL23" i="8" s="1"/>
  <c r="CI26" i="8"/>
  <c r="FW10" i="8"/>
  <c r="GR10" i="8"/>
  <c r="HA17" i="8"/>
  <c r="GR17" i="8"/>
  <c r="DZ9" i="8"/>
  <c r="EZ9" i="8" s="1"/>
  <c r="HC9" i="8" s="1"/>
  <c r="CJ39" i="8"/>
  <c r="CJ9" i="8"/>
  <c r="CI9" i="8"/>
  <c r="GP27" i="8"/>
  <c r="HA27" i="8"/>
  <c r="CI56" i="8"/>
  <c r="CH56" i="8"/>
  <c r="CG56" i="8"/>
  <c r="EV22" i="8"/>
  <c r="EX22" i="8"/>
  <c r="FT22" i="8"/>
  <c r="FU22" i="8"/>
  <c r="FV22" i="8" s="1"/>
  <c r="EW22" i="8"/>
  <c r="FS22" i="8"/>
  <c r="FM22" i="8"/>
  <c r="FN22" i="8" s="1"/>
  <c r="ET22" i="8"/>
  <c r="FL22" i="8"/>
  <c r="FJ15" i="8"/>
  <c r="FK15" i="8" s="1"/>
  <c r="FI15" i="8"/>
  <c r="FH15" i="8"/>
  <c r="EL15" i="8"/>
  <c r="EN15" i="8"/>
  <c r="EM15" i="8"/>
  <c r="GP28" i="8"/>
  <c r="CI59" i="8"/>
  <c r="GK12" i="8"/>
  <c r="GK9" i="8"/>
  <c r="GR13" i="8"/>
  <c r="CL48" i="8"/>
  <c r="CK48" i="8"/>
  <c r="CK18" i="8"/>
  <c r="GB18" i="8" s="1"/>
  <c r="CL18" i="8"/>
  <c r="GA18" i="8" s="1"/>
  <c r="DX18" i="8"/>
  <c r="DS30" i="8"/>
  <c r="DU30" i="8" s="1"/>
  <c r="DP30" i="8"/>
  <c r="DT30" i="8" s="1"/>
  <c r="DO30" i="8"/>
  <c r="DR30" i="8"/>
  <c r="CB30" i="8"/>
  <c r="FD30" i="8"/>
  <c r="EY19" i="8"/>
  <c r="GT19" i="8" s="1"/>
  <c r="EZ13" i="8"/>
  <c r="HC13" i="8" s="1"/>
  <c r="EZ17" i="8"/>
  <c r="HC17" i="8" s="1"/>
  <c r="EQ17" i="8"/>
  <c r="GZ17" i="8" s="1"/>
  <c r="EP17" i="8"/>
  <c r="GX17" i="8" s="1"/>
  <c r="EP24" i="8"/>
  <c r="GX24" i="8" s="1"/>
  <c r="EQ24" i="8"/>
  <c r="GZ24" i="8" s="1"/>
  <c r="EQ11" i="8"/>
  <c r="GZ11" i="8" s="1"/>
  <c r="EP11" i="8"/>
  <c r="GX11" i="8" s="1"/>
  <c r="EP28" i="8"/>
  <c r="GX28" i="8" s="1"/>
  <c r="EQ28" i="8"/>
  <c r="GZ28" i="8" s="1"/>
  <c r="EQ19" i="8"/>
  <c r="GZ19" i="8" s="1"/>
  <c r="EP19" i="8"/>
  <c r="GX19" i="8" s="1"/>
  <c r="EP21" i="8"/>
  <c r="GX21" i="8" s="1"/>
  <c r="EQ21" i="8"/>
  <c r="GZ21" i="8" s="1"/>
  <c r="EP14" i="8"/>
  <c r="GX14" i="8" s="1"/>
  <c r="EQ14" i="8"/>
  <c r="GZ14" i="8" s="1"/>
  <c r="EQ16" i="8"/>
  <c r="GZ16" i="8" s="1"/>
  <c r="EP16" i="8"/>
  <c r="GX16" i="8" s="1"/>
  <c r="FN14" i="8"/>
  <c r="FN28" i="8"/>
  <c r="FN17" i="8"/>
  <c r="FN16" i="8"/>
  <c r="BN25" i="8" l="1"/>
  <c r="ES20" i="8"/>
  <c r="HJ20" i="8" s="1"/>
  <c r="EN20" i="8"/>
  <c r="GO20" i="8" s="1"/>
  <c r="AH26" i="8"/>
  <c r="BN26" i="8" s="1"/>
  <c r="EE11" i="8"/>
  <c r="AH31" i="8"/>
  <c r="BN31" i="8" s="1"/>
  <c r="AH11" i="8"/>
  <c r="BN11" i="8" s="1"/>
  <c r="AH29" i="8"/>
  <c r="BN29" i="8" s="1"/>
  <c r="FJ20" i="8"/>
  <c r="FK20" i="8" s="1"/>
  <c r="FO25" i="8"/>
  <c r="EL20" i="8"/>
  <c r="GM20" i="8" s="1"/>
  <c r="FL18" i="8"/>
  <c r="GK15" i="8"/>
  <c r="FP22" i="8"/>
  <c r="FO22" i="8"/>
  <c r="EM25" i="8"/>
  <c r="GN25" i="8" s="1"/>
  <c r="DL22" i="2"/>
  <c r="HA12" i="8"/>
  <c r="GC12" i="8"/>
  <c r="FX22" i="8"/>
  <c r="FY22" i="8" s="1"/>
  <c r="FX25" i="8"/>
  <c r="FY25" i="8" s="1"/>
  <c r="FX23" i="8"/>
  <c r="FY23" i="8" s="1"/>
  <c r="GD12" i="8"/>
  <c r="GK22" i="8"/>
  <c r="GK11" i="8"/>
  <c r="ER22" i="8"/>
  <c r="ER20" i="8"/>
  <c r="HE20" i="8" s="1"/>
  <c r="FI20" i="8"/>
  <c r="GL11" i="8"/>
  <c r="FM31" i="8"/>
  <c r="FN31" i="8" s="1"/>
  <c r="GC15" i="8"/>
  <c r="EQ13" i="8"/>
  <c r="GZ13" i="8" s="1"/>
  <c r="ES22" i="8"/>
  <c r="FJ22" i="8"/>
  <c r="FK22" i="8" s="1"/>
  <c r="EM20" i="8"/>
  <c r="ET20" i="8"/>
  <c r="FQ22" i="8"/>
  <c r="FR22" i="8" s="1"/>
  <c r="FH20" i="8"/>
  <c r="EL22" i="8"/>
  <c r="HG20" i="8"/>
  <c r="FM23" i="8"/>
  <c r="FN23" i="8" s="1"/>
  <c r="FI22" i="8"/>
  <c r="FP25" i="8"/>
  <c r="GL20" i="8"/>
  <c r="CK50" i="8"/>
  <c r="CK20" i="8"/>
  <c r="GB20" i="8" s="1"/>
  <c r="DX20" i="8"/>
  <c r="CL50" i="8"/>
  <c r="CL20" i="8"/>
  <c r="GA20" i="8" s="1"/>
  <c r="FO20" i="8"/>
  <c r="DZ22" i="8"/>
  <c r="CJ52" i="8"/>
  <c r="CJ22" i="8"/>
  <c r="GC22" i="8" s="1"/>
  <c r="CI22" i="8"/>
  <c r="CI52" i="8"/>
  <c r="DX22" i="8"/>
  <c r="CL22" i="8"/>
  <c r="GA22" i="8" s="1"/>
  <c r="CK52" i="8"/>
  <c r="CL52" i="8"/>
  <c r="CK22" i="8"/>
  <c r="GB22" i="8" s="1"/>
  <c r="EM22" i="8"/>
  <c r="GN22" i="8" s="1"/>
  <c r="EN22" i="8"/>
  <c r="GO22" i="8" s="1"/>
  <c r="FH22" i="8"/>
  <c r="GD22" i="8"/>
  <c r="FQ20" i="8"/>
  <c r="FR20" i="8" s="1"/>
  <c r="FP20" i="8"/>
  <c r="ET25" i="8"/>
  <c r="HG25" i="8" s="1"/>
  <c r="CJ20" i="8"/>
  <c r="GC20" i="8" s="1"/>
  <c r="CI20" i="8"/>
  <c r="GD20" i="8" s="1"/>
  <c r="CI50" i="8"/>
  <c r="DZ20" i="8"/>
  <c r="CJ50" i="8"/>
  <c r="ER25" i="8"/>
  <c r="HE25" i="8" s="1"/>
  <c r="ES25" i="8"/>
  <c r="HJ25" i="8" s="1"/>
  <c r="FQ25" i="8"/>
  <c r="FR25" i="8" s="1"/>
  <c r="CL55" i="8"/>
  <c r="CK25" i="8"/>
  <c r="GB25" i="8" s="1"/>
  <c r="CK55" i="8"/>
  <c r="DX25" i="8"/>
  <c r="CL25" i="8"/>
  <c r="GA25" i="8" s="1"/>
  <c r="GK25" i="8"/>
  <c r="CJ55" i="8"/>
  <c r="CI55" i="8"/>
  <c r="CI25" i="8"/>
  <c r="GD25" i="8" s="1"/>
  <c r="CJ25" i="8"/>
  <c r="GC25" i="8" s="1"/>
  <c r="DZ25" i="8"/>
  <c r="FL25" i="8"/>
  <c r="AC72" i="12"/>
  <c r="CR43" i="9" s="1"/>
  <c r="EZ15" i="8"/>
  <c r="HC15" i="8" s="1"/>
  <c r="FX8" i="8"/>
  <c r="FY8" i="8" s="1"/>
  <c r="FJ29" i="8"/>
  <c r="FK29" i="8" s="1"/>
  <c r="GD18" i="8"/>
  <c r="GD9" i="8"/>
  <c r="GD15" i="8"/>
  <c r="GC18" i="8"/>
  <c r="GC9" i="8"/>
  <c r="GO15" i="8"/>
  <c r="GR22" i="8"/>
  <c r="EN23" i="8"/>
  <c r="EM23" i="8"/>
  <c r="FJ23" i="8"/>
  <c r="FK23" i="8" s="1"/>
  <c r="FH23" i="8"/>
  <c r="EL23" i="8"/>
  <c r="FI23" i="8"/>
  <c r="GK8" i="8"/>
  <c r="HG9" i="8"/>
  <c r="HE10" i="8"/>
  <c r="GR23" i="8"/>
  <c r="HA21" i="8"/>
  <c r="HG15" i="8"/>
  <c r="EW26" i="8"/>
  <c r="FU26" i="8"/>
  <c r="FV26" i="8" s="1"/>
  <c r="EV26" i="8"/>
  <c r="FS26" i="8"/>
  <c r="GC26" i="8" s="1"/>
  <c r="EX26" i="8"/>
  <c r="FT26" i="8"/>
  <c r="GD26" i="8" s="1"/>
  <c r="EL26" i="8"/>
  <c r="FO26" i="8"/>
  <c r="FQ26" i="8"/>
  <c r="FR26" i="8" s="1"/>
  <c r="EZ26" i="8"/>
  <c r="FJ26" i="8"/>
  <c r="FK26" i="8" s="1"/>
  <c r="FL26" i="8"/>
  <c r="FW26" i="8"/>
  <c r="EY26" i="8"/>
  <c r="ES26" i="8"/>
  <c r="FM26" i="8"/>
  <c r="FN26" i="8" s="1"/>
  <c r="FX26" i="8"/>
  <c r="FY26" i="8" s="1"/>
  <c r="EM26" i="8"/>
  <c r="FI26" i="8"/>
  <c r="ET26" i="8"/>
  <c r="FP26" i="8"/>
  <c r="FH26" i="8"/>
  <c r="EN26" i="8"/>
  <c r="ER26" i="8"/>
  <c r="GP31" i="8"/>
  <c r="GL7" i="8"/>
  <c r="HA15" i="8"/>
  <c r="GR14" i="8"/>
  <c r="GO9" i="8"/>
  <c r="GR8" i="8"/>
  <c r="FT29" i="8"/>
  <c r="GD29" i="8" s="1"/>
  <c r="EW29" i="8"/>
  <c r="EV29" i="8"/>
  <c r="EX29" i="8"/>
  <c r="FU29" i="8"/>
  <c r="FV29" i="8" s="1"/>
  <c r="FS29" i="8"/>
  <c r="GC29" i="8" s="1"/>
  <c r="EZ29" i="8"/>
  <c r="FL29" i="8"/>
  <c r="FX29" i="8"/>
  <c r="FY29" i="8" s="1"/>
  <c r="FM29" i="8"/>
  <c r="FN29" i="8" s="1"/>
  <c r="FW29" i="8"/>
  <c r="EQ29" i="8"/>
  <c r="EP29" i="8"/>
  <c r="EY29" i="8"/>
  <c r="GR9" i="8"/>
  <c r="GP18" i="8"/>
  <c r="ES8" i="8"/>
  <c r="ER8" i="8"/>
  <c r="FO8" i="8"/>
  <c r="ET8" i="8"/>
  <c r="FP8" i="8"/>
  <c r="FQ8" i="8"/>
  <c r="FR8" i="8" s="1"/>
  <c r="EQ10" i="8"/>
  <c r="EP10" i="8"/>
  <c r="CL37" i="8"/>
  <c r="CK37" i="8"/>
  <c r="CL7" i="8"/>
  <c r="GA7" i="8" s="1"/>
  <c r="CK7" i="8"/>
  <c r="GB7" i="8" s="1"/>
  <c r="DX7" i="8"/>
  <c r="GL30" i="8"/>
  <c r="GR20" i="8"/>
  <c r="GG8" i="8"/>
  <c r="HH30" i="8"/>
  <c r="HA22" i="8"/>
  <c r="EM29" i="8"/>
  <c r="EN29" i="8"/>
  <c r="HE9" i="8"/>
  <c r="FW7" i="8"/>
  <c r="FX7" i="8"/>
  <c r="FY7" i="8" s="1"/>
  <c r="GP19" i="8"/>
  <c r="GP23" i="8"/>
  <c r="GP21" i="8"/>
  <c r="HE15" i="8"/>
  <c r="FP29" i="8"/>
  <c r="HG18" i="8"/>
  <c r="GP8" i="8"/>
  <c r="GR7" i="8"/>
  <c r="EY10" i="8"/>
  <c r="EZ10" i="8"/>
  <c r="FQ7" i="8"/>
  <c r="FR7" i="8" s="1"/>
  <c r="FO7" i="8"/>
  <c r="FP7" i="8"/>
  <c r="ES7" i="8"/>
  <c r="ET7" i="8"/>
  <c r="EN7" i="8"/>
  <c r="FH7" i="8"/>
  <c r="EL7" i="8"/>
  <c r="FI7" i="8"/>
  <c r="FJ7" i="8"/>
  <c r="FK7" i="8" s="1"/>
  <c r="EM7" i="8"/>
  <c r="EZ12" i="8"/>
  <c r="EY12" i="8"/>
  <c r="GM10" i="8"/>
  <c r="EP12" i="8"/>
  <c r="EQ12" i="8"/>
  <c r="EP26" i="8"/>
  <c r="GX26" i="8" s="1"/>
  <c r="EN30" i="8"/>
  <c r="EL30" i="8"/>
  <c r="FJ30" i="8"/>
  <c r="FK30" i="8" s="1"/>
  <c r="EM30" i="8"/>
  <c r="FI30" i="8"/>
  <c r="FH30" i="8"/>
  <c r="EQ18" i="8"/>
  <c r="EP18" i="8"/>
  <c r="FI29" i="8"/>
  <c r="EL29" i="8"/>
  <c r="GK31" i="8"/>
  <c r="DZ7" i="8"/>
  <c r="CJ37" i="8"/>
  <c r="CI7" i="8"/>
  <c r="GD7" i="8" s="1"/>
  <c r="CJ7" i="8"/>
  <c r="GC7" i="8" s="1"/>
  <c r="CI37" i="8"/>
  <c r="EP15" i="8"/>
  <c r="FO29" i="8"/>
  <c r="ES29" i="8"/>
  <c r="HA31" i="8"/>
  <c r="GT15" i="8"/>
  <c r="GP15" i="8"/>
  <c r="HJ18" i="8"/>
  <c r="HA14" i="8"/>
  <c r="GN9" i="8"/>
  <c r="DZ31" i="8"/>
  <c r="CJ61" i="8"/>
  <c r="CJ31" i="8"/>
  <c r="GC31" i="8" s="1"/>
  <c r="CI31" i="8"/>
  <c r="GD31" i="8" s="1"/>
  <c r="CI61" i="8"/>
  <c r="FU30" i="8"/>
  <c r="FV30" i="8" s="1"/>
  <c r="FT30" i="8"/>
  <c r="EW30" i="8"/>
  <c r="EX30" i="8"/>
  <c r="EV30" i="8"/>
  <c r="FS30" i="8"/>
  <c r="FM30" i="8"/>
  <c r="FN30" i="8" s="1"/>
  <c r="FX30" i="8"/>
  <c r="FY30" i="8" s="1"/>
  <c r="FL30" i="8"/>
  <c r="FW30" i="8"/>
  <c r="HA18" i="8"/>
  <c r="GN12" i="8"/>
  <c r="GP7" i="8"/>
  <c r="GK23" i="8"/>
  <c r="CL61" i="8"/>
  <c r="CK61" i="8"/>
  <c r="CL31" i="8"/>
  <c r="GA31" i="8" s="1"/>
  <c r="CK31" i="8"/>
  <c r="GB31" i="8" s="1"/>
  <c r="DX31" i="8"/>
  <c r="EM31" i="8"/>
  <c r="EL31" i="8"/>
  <c r="FJ31" i="8"/>
  <c r="FK31" i="8" s="1"/>
  <c r="FI31" i="8"/>
  <c r="FH31" i="8"/>
  <c r="EN31" i="8"/>
  <c r="GK29" i="8"/>
  <c r="GR24" i="8"/>
  <c r="GP24" i="8"/>
  <c r="HE12" i="8"/>
  <c r="GG7" i="8"/>
  <c r="HR6" i="8" s="1"/>
  <c r="HA25" i="8"/>
  <c r="DZ23" i="8"/>
  <c r="CJ53" i="8"/>
  <c r="CJ23" i="8"/>
  <c r="GC23" i="8" s="1"/>
  <c r="CI23" i="8"/>
  <c r="GD23" i="8" s="1"/>
  <c r="CI53" i="8"/>
  <c r="CK60" i="8"/>
  <c r="CL60" i="8"/>
  <c r="CL30" i="8"/>
  <c r="GA30" i="8" s="1"/>
  <c r="CK30" i="8"/>
  <c r="GB30" i="8" s="1"/>
  <c r="DX30" i="8"/>
  <c r="EP30" i="8" s="1"/>
  <c r="HG22" i="8"/>
  <c r="HH23" i="8"/>
  <c r="GR19" i="8"/>
  <c r="GR21" i="8"/>
  <c r="HG29" i="8"/>
  <c r="HA8" i="8"/>
  <c r="GO18" i="8"/>
  <c r="GP9" i="8"/>
  <c r="CK38" i="8"/>
  <c r="CL38" i="8"/>
  <c r="CL8" i="8"/>
  <c r="GA8" i="8" s="1"/>
  <c r="CK8" i="8"/>
  <c r="GB8" i="8" s="1"/>
  <c r="DX8" i="8"/>
  <c r="FQ31" i="8"/>
  <c r="FR31" i="8" s="1"/>
  <c r="FO31" i="8"/>
  <c r="FP31" i="8"/>
  <c r="HG12" i="8"/>
  <c r="GO10" i="8"/>
  <c r="GR25" i="8"/>
  <c r="GK26" i="8"/>
  <c r="FO30" i="8"/>
  <c r="ET30" i="8"/>
  <c r="FP30" i="8"/>
  <c r="ER30" i="8"/>
  <c r="FQ30" i="8"/>
  <c r="FR30" i="8" s="1"/>
  <c r="ES30" i="8"/>
  <c r="GM15" i="8"/>
  <c r="GP22" i="8"/>
  <c r="HJ15" i="8"/>
  <c r="FQ29" i="8"/>
  <c r="FR29" i="8" s="1"/>
  <c r="GP14" i="8"/>
  <c r="GM9" i="8"/>
  <c r="EQ26" i="8"/>
  <c r="GZ26" i="8" s="1"/>
  <c r="GN15" i="8"/>
  <c r="HE22" i="8"/>
  <c r="FH29" i="8"/>
  <c r="CK53" i="8"/>
  <c r="CL53" i="8"/>
  <c r="CL23" i="8"/>
  <c r="GA23" i="8" s="1"/>
  <c r="CK23" i="8"/>
  <c r="GB23" i="8" s="1"/>
  <c r="DX23" i="8"/>
  <c r="ES23" i="8"/>
  <c r="ER23" i="8"/>
  <c r="FP23" i="8"/>
  <c r="FO23" i="8"/>
  <c r="FQ23" i="8"/>
  <c r="FR23" i="8" s="1"/>
  <c r="ET23" i="8"/>
  <c r="GL8" i="8"/>
  <c r="HJ9" i="8"/>
  <c r="GL31" i="8"/>
  <c r="HJ10" i="8"/>
  <c r="HG10" i="8"/>
  <c r="HA19" i="8"/>
  <c r="HA23" i="8"/>
  <c r="FM8" i="8"/>
  <c r="FN8" i="8" s="1"/>
  <c r="ER29" i="8"/>
  <c r="GR31" i="8"/>
  <c r="DZ8" i="8"/>
  <c r="CJ38" i="8"/>
  <c r="CI8" i="8"/>
  <c r="GD8" i="8" s="1"/>
  <c r="CJ8" i="8"/>
  <c r="GC8" i="8" s="1"/>
  <c r="CI38" i="8"/>
  <c r="GK7" i="8"/>
  <c r="DZ30" i="8"/>
  <c r="EY30" i="8" s="1"/>
  <c r="CJ60" i="8"/>
  <c r="CI30" i="8"/>
  <c r="CJ30" i="8"/>
  <c r="GR15" i="8"/>
  <c r="HE18" i="8"/>
  <c r="FW31" i="8"/>
  <c r="FX31" i="8"/>
  <c r="FY31" i="8" s="1"/>
  <c r="GN18" i="8"/>
  <c r="GM18" i="8"/>
  <c r="EY9" i="8"/>
  <c r="HA9" i="8"/>
  <c r="EY18" i="8"/>
  <c r="GR18" i="8"/>
  <c r="GO12" i="8"/>
  <c r="GM12" i="8"/>
  <c r="HA7" i="8"/>
  <c r="GL23" i="8"/>
  <c r="FI8" i="8"/>
  <c r="FH8" i="8"/>
  <c r="EN8" i="8"/>
  <c r="EM8" i="8"/>
  <c r="EL8" i="8"/>
  <c r="FJ8" i="8"/>
  <c r="FK8" i="8" s="1"/>
  <c r="FM7" i="8"/>
  <c r="FN7" i="8" s="1"/>
  <c r="FL7" i="8"/>
  <c r="GK30" i="8"/>
  <c r="HA24" i="8"/>
  <c r="HJ12" i="8"/>
  <c r="HA20" i="8"/>
  <c r="GP20" i="8"/>
  <c r="GN10" i="8"/>
  <c r="GP25" i="8"/>
  <c r="GL26" i="8"/>
  <c r="EQ9" i="8"/>
  <c r="EP9" i="8"/>
  <c r="EE12" i="8" l="1"/>
  <c r="D33" i="16"/>
  <c r="C33" i="16"/>
  <c r="C4" i="24" s="1"/>
  <c r="DL23" i="2"/>
  <c r="F72" i="12"/>
  <c r="BU43" i="9" s="1"/>
  <c r="V72" i="12"/>
  <c r="CK43" i="9" s="1"/>
  <c r="M72" i="12"/>
  <c r="CB43" i="9" s="1"/>
  <c r="HJ22" i="8"/>
  <c r="GM22" i="8"/>
  <c r="GN20" i="8"/>
  <c r="EY20" i="8"/>
  <c r="EZ20" i="8"/>
  <c r="EZ22" i="8"/>
  <c r="EY22" i="8"/>
  <c r="EP20" i="8"/>
  <c r="EQ20" i="8"/>
  <c r="EQ22" i="8"/>
  <c r="EP22" i="8"/>
  <c r="EZ25" i="8"/>
  <c r="EY25" i="8"/>
  <c r="G72" i="12"/>
  <c r="BV43" i="9" s="1"/>
  <c r="EQ25" i="8"/>
  <c r="EP25" i="8"/>
  <c r="GC30" i="8"/>
  <c r="GD30" i="8"/>
  <c r="GX30" i="8"/>
  <c r="GT30" i="8"/>
  <c r="GZ9" i="8"/>
  <c r="GT9" i="8"/>
  <c r="EZ8" i="8"/>
  <c r="EY8" i="8"/>
  <c r="GM30" i="8"/>
  <c r="GO7" i="8"/>
  <c r="GT10" i="8"/>
  <c r="GO29" i="8"/>
  <c r="GX29" i="8"/>
  <c r="HA29" i="8"/>
  <c r="GR26" i="8"/>
  <c r="GG9" i="8"/>
  <c r="GO31" i="8"/>
  <c r="GX15" i="8"/>
  <c r="GO30" i="8"/>
  <c r="HG7" i="8"/>
  <c r="GN29" i="8"/>
  <c r="HG8" i="8"/>
  <c r="GZ29" i="8"/>
  <c r="GO26" i="8"/>
  <c r="HJ26" i="8"/>
  <c r="GM26" i="8"/>
  <c r="GN23" i="8"/>
  <c r="GM8" i="8"/>
  <c r="HE30" i="8"/>
  <c r="HE31" i="8"/>
  <c r="GN31" i="8"/>
  <c r="EQ30" i="8"/>
  <c r="EZ30" i="8"/>
  <c r="HA30" i="8"/>
  <c r="EZ31" i="8"/>
  <c r="EY31" i="8"/>
  <c r="GM29" i="8"/>
  <c r="GX18" i="8"/>
  <c r="GN30" i="8"/>
  <c r="GX12" i="8"/>
  <c r="HC12" i="8"/>
  <c r="GM7" i="8"/>
  <c r="HJ7" i="8"/>
  <c r="GZ10" i="8"/>
  <c r="HC29" i="8"/>
  <c r="GR29" i="8"/>
  <c r="GN26" i="8"/>
  <c r="GT26" i="8"/>
  <c r="HC26" i="8"/>
  <c r="GP26" i="8"/>
  <c r="GM23" i="8"/>
  <c r="GO23" i="8"/>
  <c r="GO8" i="8"/>
  <c r="HJ23" i="8"/>
  <c r="HJ30" i="8"/>
  <c r="HG30" i="8"/>
  <c r="GP30" i="8"/>
  <c r="HJ8" i="8"/>
  <c r="HE26" i="8"/>
  <c r="HG26" i="8"/>
  <c r="HA26" i="8"/>
  <c r="GT18" i="8"/>
  <c r="EP23" i="8"/>
  <c r="EQ23" i="8"/>
  <c r="HG31" i="8"/>
  <c r="EZ23" i="8"/>
  <c r="EY23" i="8"/>
  <c r="GM31" i="8"/>
  <c r="GR30" i="8"/>
  <c r="GZ12" i="8"/>
  <c r="GT12" i="8"/>
  <c r="GX10" i="8"/>
  <c r="GX9" i="8"/>
  <c r="GN8" i="8"/>
  <c r="HE29" i="8"/>
  <c r="HG23" i="8"/>
  <c r="HE23" i="8"/>
  <c r="HJ31" i="8"/>
  <c r="EQ8" i="8"/>
  <c r="EP8" i="8"/>
  <c r="EQ31" i="8"/>
  <c r="EP31" i="8"/>
  <c r="HJ29" i="8"/>
  <c r="EY7" i="8"/>
  <c r="EZ7" i="8"/>
  <c r="GZ18" i="8"/>
  <c r="GN7" i="8"/>
  <c r="HE7" i="8"/>
  <c r="HC10" i="8"/>
  <c r="EQ7" i="8"/>
  <c r="EP7" i="8"/>
  <c r="HE8" i="8"/>
  <c r="GT29" i="8"/>
  <c r="GP29" i="8"/>
  <c r="C5" i="25" l="1"/>
  <c r="BR4" i="24"/>
  <c r="EE13" i="8"/>
  <c r="DL24" i="2"/>
  <c r="K72" i="12"/>
  <c r="BZ43" i="9" s="1"/>
  <c r="AB72" i="12"/>
  <c r="CQ43" i="9" s="1"/>
  <c r="Z72" i="12"/>
  <c r="CO43" i="9" s="1"/>
  <c r="J72" i="12"/>
  <c r="BY43" i="9" s="1"/>
  <c r="GT20" i="8"/>
  <c r="GX22" i="8"/>
  <c r="GT22" i="8"/>
  <c r="GZ22" i="8"/>
  <c r="HC22" i="8"/>
  <c r="GX20" i="8"/>
  <c r="GZ20" i="8"/>
  <c r="HC20" i="8"/>
  <c r="GT25" i="8"/>
  <c r="HC25" i="8"/>
  <c r="GX25" i="8"/>
  <c r="GZ25" i="8"/>
  <c r="H33" i="12"/>
  <c r="BW4" i="9" s="1"/>
  <c r="H33" i="16"/>
  <c r="H4" i="24" s="1"/>
  <c r="K33" i="12"/>
  <c r="BZ4" i="9" s="1"/>
  <c r="K33" i="16"/>
  <c r="K4" i="24" s="1"/>
  <c r="AF33" i="12"/>
  <c r="CU4" i="9" s="1"/>
  <c r="AF33" i="16"/>
  <c r="E33" i="12"/>
  <c r="BT4" i="9" s="1"/>
  <c r="E33" i="16"/>
  <c r="AC33" i="12"/>
  <c r="CR4" i="9" s="1"/>
  <c r="AC33" i="16"/>
  <c r="AB33" i="12"/>
  <c r="CQ4" i="9" s="1"/>
  <c r="AB33" i="16"/>
  <c r="AB4" i="24" s="1"/>
  <c r="N33" i="12"/>
  <c r="CC4" i="9" s="1"/>
  <c r="N33" i="16"/>
  <c r="Y33" i="12"/>
  <c r="CN4" i="9" s="1"/>
  <c r="Y33" i="16"/>
  <c r="Z33" i="12"/>
  <c r="CO4" i="9" s="1"/>
  <c r="Z33" i="16"/>
  <c r="Z4" i="24" s="1"/>
  <c r="AE33" i="12"/>
  <c r="CT4" i="9" s="1"/>
  <c r="AE33" i="16"/>
  <c r="AE4" i="24" s="1"/>
  <c r="AA33" i="12"/>
  <c r="CP4" i="9" s="1"/>
  <c r="AA33" i="16"/>
  <c r="L33" i="12"/>
  <c r="CA4" i="9" s="1"/>
  <c r="L33" i="16"/>
  <c r="R33" i="12"/>
  <c r="CG4" i="9" s="1"/>
  <c r="R33" i="16"/>
  <c r="AD33" i="12"/>
  <c r="CS4" i="9" s="1"/>
  <c r="AD33" i="16"/>
  <c r="J33" i="12"/>
  <c r="BY4" i="9" s="1"/>
  <c r="J33" i="16"/>
  <c r="J4" i="24" s="1"/>
  <c r="I33" i="12"/>
  <c r="BX4" i="9" s="1"/>
  <c r="I33" i="16"/>
  <c r="I4" i="24" s="1"/>
  <c r="M33" i="12"/>
  <c r="CB4" i="9" s="1"/>
  <c r="M33" i="16"/>
  <c r="M4" i="24" s="1"/>
  <c r="P33" i="12"/>
  <c r="CE4" i="9" s="1"/>
  <c r="P33" i="16"/>
  <c r="F33" i="12"/>
  <c r="BU4" i="9" s="1"/>
  <c r="F33" i="16"/>
  <c r="V33" i="12"/>
  <c r="CK4" i="9" s="1"/>
  <c r="V33" i="16"/>
  <c r="V4" i="24" s="1"/>
  <c r="G33" i="12"/>
  <c r="BV4" i="9" s="1"/>
  <c r="G33" i="16"/>
  <c r="W33" i="12"/>
  <c r="CL4" i="9" s="1"/>
  <c r="W33" i="16"/>
  <c r="T33" i="12"/>
  <c r="CI4" i="9" s="1"/>
  <c r="T33" i="16"/>
  <c r="Q33" i="12"/>
  <c r="CF4" i="9" s="1"/>
  <c r="Q33" i="16"/>
  <c r="GT31" i="8"/>
  <c r="GG10" i="8"/>
  <c r="GX7" i="8"/>
  <c r="GX31" i="8"/>
  <c r="GX8" i="8"/>
  <c r="GT23" i="8"/>
  <c r="HC30" i="8"/>
  <c r="GT8" i="8"/>
  <c r="HC7" i="8"/>
  <c r="GT7" i="8"/>
  <c r="HC31" i="8"/>
  <c r="D33" i="12"/>
  <c r="BS4" i="9" s="1"/>
  <c r="GZ7" i="8"/>
  <c r="GZ23" i="8"/>
  <c r="GZ31" i="8"/>
  <c r="GZ8" i="8"/>
  <c r="HC23" i="8"/>
  <c r="GX23" i="8"/>
  <c r="GZ30" i="8"/>
  <c r="C33" i="12"/>
  <c r="BR4" i="9" s="1"/>
  <c r="HC8" i="8"/>
  <c r="M5" i="25" l="1"/>
  <c r="M58" i="25" s="1"/>
  <c r="M111" i="25" s="1"/>
  <c r="CB4" i="24"/>
  <c r="CO4" i="24"/>
  <c r="Z5" i="25"/>
  <c r="Z58" i="25" s="1"/>
  <c r="Z111" i="25" s="1"/>
  <c r="I5" i="25"/>
  <c r="I58" i="25" s="1"/>
  <c r="I111" i="25" s="1"/>
  <c r="BX4" i="24"/>
  <c r="K5" i="25"/>
  <c r="K58" i="25" s="1"/>
  <c r="K111" i="25" s="1"/>
  <c r="BZ4" i="24"/>
  <c r="BY4" i="24"/>
  <c r="J5" i="25"/>
  <c r="J58" i="25" s="1"/>
  <c r="J111" i="25" s="1"/>
  <c r="H5" i="25"/>
  <c r="H58" i="25" s="1"/>
  <c r="H111" i="25" s="1"/>
  <c r="BW4" i="24"/>
  <c r="CK4" i="24"/>
  <c r="V5" i="25"/>
  <c r="V58" i="25" s="1"/>
  <c r="V111" i="25" s="1"/>
  <c r="AE5" i="25"/>
  <c r="AE58" i="25" s="1"/>
  <c r="AE111" i="25" s="1"/>
  <c r="CT4" i="24"/>
  <c r="AB5" i="25"/>
  <c r="AB58" i="25" s="1"/>
  <c r="AB111" i="25" s="1"/>
  <c r="CQ4" i="24"/>
  <c r="EE14" i="8"/>
  <c r="DL25" i="2"/>
  <c r="AE72" i="12"/>
  <c r="CT43" i="9" s="1"/>
  <c r="I72" i="12"/>
  <c r="BX43" i="9" s="1"/>
  <c r="H72" i="12"/>
  <c r="BW43" i="9" s="1"/>
  <c r="S72" i="12"/>
  <c r="CH43" i="9" s="1"/>
  <c r="U72" i="12"/>
  <c r="CJ43" i="9" s="1"/>
  <c r="O72" i="12"/>
  <c r="CD43" i="9" s="1"/>
  <c r="X33" i="12"/>
  <c r="CM4" i="9" s="1"/>
  <c r="X33" i="16"/>
  <c r="X4" i="24" s="1"/>
  <c r="O33" i="12"/>
  <c r="CD4" i="9" s="1"/>
  <c r="O33" i="16"/>
  <c r="O4" i="24" s="1"/>
  <c r="U33" i="12"/>
  <c r="CJ4" i="9" s="1"/>
  <c r="U33" i="16"/>
  <c r="U4" i="24" s="1"/>
  <c r="S33" i="12"/>
  <c r="CH4" i="9" s="1"/>
  <c r="S33" i="16"/>
  <c r="S4" i="24" s="1"/>
  <c r="GG11" i="8"/>
  <c r="O5" i="25" l="1"/>
  <c r="O58" i="25" s="1"/>
  <c r="O111" i="25" s="1"/>
  <c r="CD4" i="24"/>
  <c r="U5" i="25"/>
  <c r="U58" i="25" s="1"/>
  <c r="U111" i="25" s="1"/>
  <c r="CJ4" i="24"/>
  <c r="X5" i="25"/>
  <c r="X58" i="25" s="1"/>
  <c r="X111" i="25" s="1"/>
  <c r="CM4" i="24"/>
  <c r="BU48" i="24"/>
  <c r="S5" i="25"/>
  <c r="S58" i="25" s="1"/>
  <c r="S111" i="25" s="1"/>
  <c r="CH4" i="24"/>
  <c r="EE15" i="8"/>
  <c r="X72" i="12"/>
  <c r="CM43" i="9" s="1"/>
  <c r="DL26" i="2"/>
  <c r="GG12" i="8"/>
  <c r="EE16" i="8" l="1"/>
  <c r="DL27" i="2"/>
  <c r="GG13" i="8"/>
  <c r="EE17" i="8" l="1"/>
  <c r="DL28" i="2"/>
  <c r="GG14" i="8"/>
  <c r="EE18" i="8" l="1"/>
  <c r="DL29" i="2"/>
  <c r="GG15" i="8"/>
  <c r="EE19" i="8" l="1"/>
  <c r="DL30" i="2"/>
  <c r="GG16" i="8"/>
  <c r="EE20" i="8" l="1"/>
  <c r="DL31" i="2"/>
  <c r="GG17" i="8"/>
  <c r="EE21" i="8" l="1"/>
  <c r="GG18" i="8"/>
  <c r="AH6" i="2"/>
  <c r="BE6" i="2" s="1"/>
  <c r="EE22" i="8" l="1"/>
  <c r="GG19" i="8"/>
  <c r="EE23" i="8" l="1"/>
  <c r="GG20" i="8"/>
  <c r="EE24" i="8" l="1"/>
  <c r="GG21" i="8"/>
  <c r="EE25" i="8" l="1"/>
  <c r="GG22" i="8"/>
  <c r="EE26" i="8" l="1"/>
  <c r="GG23" i="8"/>
  <c r="EE27" i="8" l="1"/>
  <c r="GG24" i="8"/>
  <c r="EE28" i="8" l="1"/>
  <c r="GG25" i="8"/>
  <c r="EE29" i="8" l="1"/>
  <c r="GG26" i="8"/>
  <c r="EE30" i="8" l="1"/>
  <c r="GG27" i="8"/>
  <c r="EE31" i="8" l="1"/>
  <c r="GG28" i="8"/>
  <c r="GG29" i="8" l="1"/>
  <c r="A32" i="14" l="1"/>
  <c r="X31" i="21" s="1"/>
  <c r="GG30" i="8"/>
  <c r="Q31" i="21" l="1"/>
  <c r="T31" i="21"/>
  <c r="K31" i="21"/>
  <c r="L31" i="21" l="1"/>
  <c r="P31" i="21" s="1"/>
  <c r="R31" i="21"/>
  <c r="S31" i="21" s="1"/>
  <c r="N31" i="21" l="1"/>
  <c r="DT31" i="21" s="1"/>
  <c r="EW31" i="21" s="1"/>
  <c r="M31" i="21"/>
  <c r="DU31" i="21" s="1"/>
  <c r="EX31" i="21" s="1"/>
  <c r="O31" i="21"/>
  <c r="DS31" i="21" s="1"/>
  <c r="CP61" i="21"/>
  <c r="CQ61" i="21" s="1"/>
  <c r="CP31" i="21"/>
  <c r="CQ31" i="21" s="1"/>
  <c r="DO31" i="21"/>
  <c r="DP31" i="21" s="1"/>
  <c r="EA31" i="21" l="1"/>
  <c r="EL31" i="21"/>
  <c r="EC31" i="21"/>
  <c r="DZ31" i="21"/>
  <c r="EM31" i="21"/>
  <c r="ED31" i="21"/>
  <c r="DY31" i="21"/>
  <c r="EK31" i="21"/>
  <c r="FG31" i="21" s="1"/>
  <c r="EF31" i="21"/>
  <c r="EJ31" i="21"/>
  <c r="EG31" i="21"/>
  <c r="EI31" i="21"/>
  <c r="FE31" i="21" s="1"/>
  <c r="EE31" i="21"/>
  <c r="CU31" i="21"/>
  <c r="CR31" i="21"/>
  <c r="CT31" i="21"/>
  <c r="CS31" i="21"/>
  <c r="CV31" i="21"/>
  <c r="CW31" i="21"/>
  <c r="CW61" i="21"/>
  <c r="CV61" i="21"/>
  <c r="CU61" i="21"/>
  <c r="CT61" i="21"/>
  <c r="CS61" i="21"/>
  <c r="CR61" i="21"/>
  <c r="U31" i="21"/>
  <c r="DR31" i="21"/>
  <c r="FP31" i="21"/>
  <c r="M37" i="12"/>
  <c r="AC37" i="16"/>
  <c r="AC36" i="16" s="1"/>
  <c r="AB37" i="16"/>
  <c r="J69" i="12"/>
  <c r="I71" i="16"/>
  <c r="J37" i="12"/>
  <c r="BY8" i="9" s="1"/>
  <c r="Z61" i="12"/>
  <c r="Z60" i="12" s="1"/>
  <c r="CO31" i="9" s="1"/>
  <c r="U71" i="12"/>
  <c r="U70" i="12" s="1"/>
  <c r="CJ41" i="9" s="1"/>
  <c r="Y71" i="16"/>
  <c r="Y70" i="16" s="1"/>
  <c r="C57" i="16"/>
  <c r="C56" i="16" s="1"/>
  <c r="H57" i="16"/>
  <c r="O57" i="16"/>
  <c r="AD57" i="16"/>
  <c r="AD56" i="16" s="1"/>
  <c r="F57" i="16"/>
  <c r="F56" i="16" s="1"/>
  <c r="K57" i="16"/>
  <c r="X57" i="12"/>
  <c r="X56" i="12" s="1"/>
  <c r="CM27" i="9" s="1"/>
  <c r="D57" i="12"/>
  <c r="E57" i="12"/>
  <c r="E56" i="12" s="1"/>
  <c r="BT27" i="9" s="1"/>
  <c r="V57" i="16"/>
  <c r="AE57" i="16"/>
  <c r="U57" i="12"/>
  <c r="CJ28" i="9" s="1"/>
  <c r="Q57" i="12"/>
  <c r="M57" i="12"/>
  <c r="AB57" i="12"/>
  <c r="CQ28" i="9" s="1"/>
  <c r="Z57" i="12"/>
  <c r="Z56" i="12" s="1"/>
  <c r="CO27" i="9" s="1"/>
  <c r="D41" i="12"/>
  <c r="T41" i="12"/>
  <c r="T40" i="12" s="1"/>
  <c r="CI11" i="9" s="1"/>
  <c r="G41" i="16"/>
  <c r="G40" i="16" s="1"/>
  <c r="J41" i="16"/>
  <c r="AB41" i="12"/>
  <c r="AB40" i="12" s="1"/>
  <c r="CQ11" i="9" s="1"/>
  <c r="N41" i="12"/>
  <c r="CC12" i="9" s="1"/>
  <c r="X41" i="16"/>
  <c r="O41" i="12"/>
  <c r="C41" i="12"/>
  <c r="H41" i="12"/>
  <c r="BW12" i="9" s="1"/>
  <c r="K41" i="16"/>
  <c r="V41" i="16"/>
  <c r="D39" i="12"/>
  <c r="AD39" i="12"/>
  <c r="I39" i="16"/>
  <c r="J39" i="12"/>
  <c r="J38" i="12" s="1"/>
  <c r="BY9" i="9" s="1"/>
  <c r="N39" i="12"/>
  <c r="G39" i="12"/>
  <c r="AB39" i="16"/>
  <c r="O39" i="12"/>
  <c r="CD10" i="9" s="1"/>
  <c r="T39" i="16"/>
  <c r="T38" i="16" s="1"/>
  <c r="M39" i="16"/>
  <c r="Z39" i="12"/>
  <c r="Z38" i="12" s="1"/>
  <c r="CO9" i="9" s="1"/>
  <c r="AC39" i="16"/>
  <c r="AC38" i="16" s="1"/>
  <c r="F39" i="16"/>
  <c r="F38" i="16" s="1"/>
  <c r="AE39" i="12"/>
  <c r="AE38" i="12" s="1"/>
  <c r="CT9" i="9" s="1"/>
  <c r="S39" i="16"/>
  <c r="T47" i="12"/>
  <c r="G47" i="12"/>
  <c r="BV18" i="9" s="1"/>
  <c r="Z47" i="16"/>
  <c r="O47" i="16"/>
  <c r="AC47" i="12"/>
  <c r="CR18" i="9" s="1"/>
  <c r="F47" i="12"/>
  <c r="BU18" i="9" s="1"/>
  <c r="AE47" i="12"/>
  <c r="S47" i="16"/>
  <c r="Q47" i="12"/>
  <c r="Q46" i="12" s="1"/>
  <c r="CF17" i="9" s="1"/>
  <c r="I47" i="16"/>
  <c r="J47" i="16"/>
  <c r="D47" i="12"/>
  <c r="H47" i="16"/>
  <c r="AB47" i="16"/>
  <c r="U47" i="16"/>
  <c r="R49" i="12"/>
  <c r="AE49" i="12"/>
  <c r="CT20" i="9" s="1"/>
  <c r="S49" i="16"/>
  <c r="AD49" i="12"/>
  <c r="AD48" i="12" s="1"/>
  <c r="CS19" i="9" s="1"/>
  <c r="H49" i="16"/>
  <c r="AB49" i="12"/>
  <c r="O49" i="16"/>
  <c r="E49" i="12"/>
  <c r="E48" i="12" s="1"/>
  <c r="BT19" i="9" s="1"/>
  <c r="F49" i="16"/>
  <c r="F48" i="16" s="1"/>
  <c r="Z49" i="12"/>
  <c r="Z48" i="12" s="1"/>
  <c r="CO19" i="9" s="1"/>
  <c r="U49" i="12"/>
  <c r="CJ20" i="9" s="1"/>
  <c r="J49" i="16"/>
  <c r="V49" i="16"/>
  <c r="I49" i="16"/>
  <c r="H35" i="16"/>
  <c r="V35" i="12"/>
  <c r="V34" i="12" s="1"/>
  <c r="CK5" i="9" s="1"/>
  <c r="U61" i="12"/>
  <c r="U60" i="12" s="1"/>
  <c r="CJ31" i="9" s="1"/>
  <c r="J45" i="12"/>
  <c r="J44" i="12" s="1"/>
  <c r="BY15" i="9" s="1"/>
  <c r="AB45" i="12"/>
  <c r="F45" i="12"/>
  <c r="F44" i="12" s="1"/>
  <c r="BU15" i="9" s="1"/>
  <c r="P45" i="12"/>
  <c r="P44" i="12" s="1"/>
  <c r="CE15" i="9" s="1"/>
  <c r="H55" i="16"/>
  <c r="H37" i="16"/>
  <c r="H69" i="12"/>
  <c r="H68" i="12" s="1"/>
  <c r="BW39" i="9" s="1"/>
  <c r="F69" i="12"/>
  <c r="BU40" i="9" s="1"/>
  <c r="AE53" i="16"/>
  <c r="F53" i="16"/>
  <c r="F52" i="16" s="1"/>
  <c r="O71" i="12"/>
  <c r="CD42" i="9" s="1"/>
  <c r="C71" i="16"/>
  <c r="C70" i="16" s="1"/>
  <c r="U41" i="16"/>
  <c r="F51" i="12"/>
  <c r="F50" i="12" s="1"/>
  <c r="BU21" i="9" s="1"/>
  <c r="Z51" i="12"/>
  <c r="CO22" i="9" s="1"/>
  <c r="J51" i="12"/>
  <c r="BY22" i="9" s="1"/>
  <c r="I51" i="16"/>
  <c r="AC51" i="12"/>
  <c r="W51" i="12"/>
  <c r="CL22" i="9" s="1"/>
  <c r="D51" i="16"/>
  <c r="D50" i="16" s="1"/>
  <c r="U51" i="12"/>
  <c r="H51" i="12"/>
  <c r="H50" i="12" s="1"/>
  <c r="BW21" i="9" s="1"/>
  <c r="AB51" i="16"/>
  <c r="X51" i="16"/>
  <c r="AE43" i="12"/>
  <c r="CT14" i="9" s="1"/>
  <c r="X43" i="16"/>
  <c r="R43" i="12"/>
  <c r="CG14" i="9" s="1"/>
  <c r="G43" i="12"/>
  <c r="G42" i="12" s="1"/>
  <c r="BV13" i="9" s="1"/>
  <c r="O43" i="16"/>
  <c r="AC43" i="12"/>
  <c r="CR14" i="9" s="1"/>
  <c r="D43" i="16"/>
  <c r="D42" i="16" s="1"/>
  <c r="Z43" i="16"/>
  <c r="P43" i="16"/>
  <c r="P42" i="16" s="1"/>
  <c r="F43" i="12"/>
  <c r="AB43" i="16"/>
  <c r="U43" i="16"/>
  <c r="D63" i="16"/>
  <c r="D62" i="16" s="1"/>
  <c r="C63" i="16"/>
  <c r="C62" i="16" s="1"/>
  <c r="Z63" i="12"/>
  <c r="Z62" i="12" s="1"/>
  <c r="CO33" i="9" s="1"/>
  <c r="M63" i="12"/>
  <c r="M62" i="12" s="1"/>
  <c r="CB33" i="9" s="1"/>
  <c r="U63" i="16"/>
  <c r="AE63" i="12"/>
  <c r="AE62" i="12" s="1"/>
  <c r="CT33" i="9" s="1"/>
  <c r="O63" i="12"/>
  <c r="O62" i="12" s="1"/>
  <c r="CD33" i="9" s="1"/>
  <c r="R63" i="12"/>
  <c r="R62" i="12" s="1"/>
  <c r="CG33" i="9" s="1"/>
  <c r="F63" i="12"/>
  <c r="J63" i="16"/>
  <c r="J35" i="16"/>
  <c r="AB35" i="12"/>
  <c r="AB34" i="12" s="1"/>
  <c r="CQ5" i="9" s="1"/>
  <c r="AC35" i="12"/>
  <c r="CR6" i="9" s="1"/>
  <c r="D35" i="12"/>
  <c r="H45" i="12"/>
  <c r="I45" i="12"/>
  <c r="I44" i="12" s="1"/>
  <c r="BX15" i="9" s="1"/>
  <c r="X45" i="12"/>
  <c r="C45" i="16"/>
  <c r="C44" i="16" s="1"/>
  <c r="D45" i="16"/>
  <c r="D44" i="16" s="1"/>
  <c r="Z55" i="12"/>
  <c r="Z54" i="12" s="1"/>
  <c r="CO25" i="9" s="1"/>
  <c r="Q55" i="12"/>
  <c r="C37" i="16"/>
  <c r="C36" i="16" s="1"/>
  <c r="V69" i="16"/>
  <c r="S69" i="12"/>
  <c r="AA69" i="12"/>
  <c r="AA68" i="12" s="1"/>
  <c r="CP39" i="9" s="1"/>
  <c r="W69" i="12"/>
  <c r="U53" i="12"/>
  <c r="CJ24" i="9" s="1"/>
  <c r="H53" i="16"/>
  <c r="J53" i="16"/>
  <c r="I53" i="12"/>
  <c r="BX24" i="9" s="1"/>
  <c r="AE71" i="12"/>
  <c r="AE41" i="16"/>
  <c r="D65" i="16"/>
  <c r="D64" i="16" s="1"/>
  <c r="Z65" i="12"/>
  <c r="CO36" i="9" s="1"/>
  <c r="AB65" i="16"/>
  <c r="V65" i="12"/>
  <c r="I65" i="12"/>
  <c r="H65" i="12"/>
  <c r="H64" i="12" s="1"/>
  <c r="BW35" i="9" s="1"/>
  <c r="AE65" i="16"/>
  <c r="Z35" i="12"/>
  <c r="I35" i="12"/>
  <c r="BX6" i="9" s="1"/>
  <c r="C35" i="16"/>
  <c r="C34" i="16" s="1"/>
  <c r="Z45" i="16"/>
  <c r="V45" i="12"/>
  <c r="V44" i="12" s="1"/>
  <c r="CK15" i="9" s="1"/>
  <c r="G45" i="12"/>
  <c r="BV16" i="9" s="1"/>
  <c r="AA45" i="12"/>
  <c r="I55" i="16"/>
  <c r="AB55" i="12"/>
  <c r="P55" i="12"/>
  <c r="P54" i="12" s="1"/>
  <c r="CE25" i="9" s="1"/>
  <c r="D55" i="16"/>
  <c r="D54" i="16" s="1"/>
  <c r="Z53" i="12"/>
  <c r="CO24" i="9" s="1"/>
  <c r="G53" i="12"/>
  <c r="D71" i="16"/>
  <c r="D70" i="16" s="1"/>
  <c r="AF41" i="16"/>
  <c r="AF40" i="16" s="1"/>
  <c r="D37" i="16"/>
  <c r="D36" i="16" s="1"/>
  <c r="Z67" i="12"/>
  <c r="D67" i="16"/>
  <c r="D66" i="16" s="1"/>
  <c r="AC67" i="12"/>
  <c r="E67" i="16"/>
  <c r="E66" i="16" s="1"/>
  <c r="I67" i="12"/>
  <c r="I66" i="12" s="1"/>
  <c r="BX37" i="9" s="1"/>
  <c r="D59" i="16"/>
  <c r="D58" i="16" s="1"/>
  <c r="J59" i="16"/>
  <c r="I59" i="12"/>
  <c r="BX30" i="9" s="1"/>
  <c r="AF59" i="12"/>
  <c r="H59" i="12"/>
  <c r="H58" i="12" s="1"/>
  <c r="BW29" i="9" s="1"/>
  <c r="Z59" i="16"/>
  <c r="AB59" i="12"/>
  <c r="AB58" i="12" s="1"/>
  <c r="CQ29" i="9" s="1"/>
  <c r="G35" i="16"/>
  <c r="G34" i="16" s="1"/>
  <c r="AE45" i="12"/>
  <c r="AE44" i="12" s="1"/>
  <c r="CT15" i="9" s="1"/>
  <c r="AC45" i="12"/>
  <c r="CR16" i="9" s="1"/>
  <c r="J55" i="12"/>
  <c r="J54" i="12" s="1"/>
  <c r="BY25" i="9" s="1"/>
  <c r="AE55" i="16"/>
  <c r="Z37" i="16"/>
  <c r="X69" i="12"/>
  <c r="Z69" i="16"/>
  <c r="G69" i="16"/>
  <c r="G68" i="16" s="1"/>
  <c r="C69" i="16"/>
  <c r="C68" i="16" s="1"/>
  <c r="E69" i="12"/>
  <c r="AB53" i="12"/>
  <c r="AB52" i="12" s="1"/>
  <c r="CQ23" i="9" s="1"/>
  <c r="M53" i="16"/>
  <c r="AC53" i="12"/>
  <c r="S71" i="12"/>
  <c r="S70" i="12" s="1"/>
  <c r="CH41" i="9" s="1"/>
  <c r="V71" i="12"/>
  <c r="V70" i="12" s="1"/>
  <c r="CK41" i="9" s="1"/>
  <c r="E71" i="16"/>
  <c r="E70" i="16" s="1"/>
  <c r="AC71" i="12"/>
  <c r="CR42" i="9" s="1"/>
  <c r="Z41" i="16"/>
  <c r="AD41" i="12"/>
  <c r="Q39" i="12"/>
  <c r="W63" i="12"/>
  <c r="CL34" i="9" s="1"/>
  <c r="P49" i="12"/>
  <c r="V39" i="12"/>
  <c r="CK10" i="9" s="1"/>
  <c r="L49" i="16"/>
  <c r="L48" i="16" s="1"/>
  <c r="AA49" i="16"/>
  <c r="AA48" i="16" s="1"/>
  <c r="C51" i="16"/>
  <c r="C50" i="16" s="1"/>
  <c r="N49" i="12"/>
  <c r="X39" i="12"/>
  <c r="T51" i="12"/>
  <c r="C47" i="16"/>
  <c r="C46" i="16" s="1"/>
  <c r="C49" i="16"/>
  <c r="C48" i="16" s="1"/>
  <c r="D49" i="16"/>
  <c r="D48" i="16" s="1"/>
  <c r="S57" i="12"/>
  <c r="J57" i="16"/>
  <c r="P41" i="16"/>
  <c r="P40" i="16" s="1"/>
  <c r="AC69" i="12"/>
  <c r="AE35" i="12"/>
  <c r="AE34" i="12" s="1"/>
  <c r="CT5" i="9" s="1"/>
  <c r="AF49" i="12"/>
  <c r="Y49" i="12"/>
  <c r="P57" i="12"/>
  <c r="S41" i="12"/>
  <c r="S40" i="12" s="1"/>
  <c r="CH11" i="9" s="1"/>
  <c r="L57" i="16"/>
  <c r="L56" i="16" s="1"/>
  <c r="N71" i="12"/>
  <c r="CC42" i="9" s="1"/>
  <c r="AC41" i="12"/>
  <c r="CR12" i="9" s="1"/>
  <c r="AD69" i="12"/>
  <c r="CS40" i="9" s="1"/>
  <c r="L39" i="12"/>
  <c r="C39" i="16"/>
  <c r="C38" i="16" s="1"/>
  <c r="O55" i="12"/>
  <c r="CD26" i="9" s="1"/>
  <c r="I41" i="12"/>
  <c r="BX12" i="9" s="1"/>
  <c r="AA41" i="16"/>
  <c r="AA40" i="16" s="1"/>
  <c r="AF39" i="12"/>
  <c r="H39" i="12"/>
  <c r="H38" i="12" s="1"/>
  <c r="BW9" i="9" s="1"/>
  <c r="W39" i="12"/>
  <c r="D39" i="16"/>
  <c r="D38" i="16" s="1"/>
  <c r="P39" i="12"/>
  <c r="P38" i="12" s="1"/>
  <c r="CE9" i="9" s="1"/>
  <c r="K51" i="12"/>
  <c r="BZ22" i="9" s="1"/>
  <c r="C55" i="16"/>
  <c r="C54" i="16" s="1"/>
  <c r="U45" i="12"/>
  <c r="U44" i="12" s="1"/>
  <c r="CJ15" i="9" s="1"/>
  <c r="L41" i="12"/>
  <c r="M69" i="12"/>
  <c r="Y47" i="12"/>
  <c r="W47" i="12"/>
  <c r="V43" i="12"/>
  <c r="CK14" i="9" s="1"/>
  <c r="W43" i="12"/>
  <c r="C43" i="16"/>
  <c r="C42" i="16" s="1"/>
  <c r="AD35" i="12"/>
  <c r="AA57" i="16"/>
  <c r="AA56" i="16" s="1"/>
  <c r="Y41" i="16"/>
  <c r="Y40" i="16" s="1"/>
  <c r="E41" i="12"/>
  <c r="Q41" i="12"/>
  <c r="F41" i="16"/>
  <c r="F40" i="16" s="1"/>
  <c r="W41" i="12"/>
  <c r="U69" i="16"/>
  <c r="O69" i="12"/>
  <c r="V47" i="16"/>
  <c r="E47" i="12"/>
  <c r="X47" i="12"/>
  <c r="CM18" i="9" s="1"/>
  <c r="R35" i="16"/>
  <c r="R34" i="16" s="1"/>
  <c r="T57" i="12"/>
  <c r="T56" i="12" s="1"/>
  <c r="CI27" i="9" s="1"/>
  <c r="T57" i="16"/>
  <c r="T56" i="16" s="1"/>
  <c r="W57" i="12"/>
  <c r="CL28" i="9" s="1"/>
  <c r="W57" i="16"/>
  <c r="W56" i="16" s="1"/>
  <c r="V71" i="16"/>
  <c r="T71" i="12"/>
  <c r="T70" i="12" s="1"/>
  <c r="CI41" i="9" s="1"/>
  <c r="T71" i="16"/>
  <c r="T70" i="16" s="1"/>
  <c r="Q71" i="12"/>
  <c r="Q70" i="12" s="1"/>
  <c r="CF41" i="9" s="1"/>
  <c r="Q71" i="16"/>
  <c r="Q70" i="16" s="1"/>
  <c r="Y41" i="12"/>
  <c r="CN12" i="9" s="1"/>
  <c r="Q41" i="16"/>
  <c r="Q40" i="16" s="1"/>
  <c r="AC55" i="16"/>
  <c r="AC54" i="16" s="1"/>
  <c r="I61" i="12"/>
  <c r="BX32" i="9" s="1"/>
  <c r="C61" i="16"/>
  <c r="C60" i="16" s="1"/>
  <c r="AA47" i="12"/>
  <c r="AA46" i="12" s="1"/>
  <c r="CP17" i="9" s="1"/>
  <c r="AA47" i="16"/>
  <c r="AA46" i="16" s="1"/>
  <c r="T49" i="12"/>
  <c r="CI20" i="9" s="1"/>
  <c r="T49" i="16"/>
  <c r="T48" i="16" s="1"/>
  <c r="M49" i="12"/>
  <c r="M48" i="12" s="1"/>
  <c r="CB19" i="9" s="1"/>
  <c r="M49" i="16"/>
  <c r="K63" i="12"/>
  <c r="K62" i="12" s="1"/>
  <c r="BZ33" i="9" s="1"/>
  <c r="K63" i="16"/>
  <c r="P63" i="12"/>
  <c r="P62" i="12" s="1"/>
  <c r="CE33" i="9" s="1"/>
  <c r="P63" i="16"/>
  <c r="P62" i="16" s="1"/>
  <c r="G57" i="12"/>
  <c r="BV28" i="9" s="1"/>
  <c r="G57" i="16"/>
  <c r="G56" i="16" s="1"/>
  <c r="D53" i="16"/>
  <c r="D52" i="16" s="1"/>
  <c r="P41" i="12"/>
  <c r="P40" i="12" s="1"/>
  <c r="CE11" i="9" s="1"/>
  <c r="E69" i="16"/>
  <c r="E68" i="16" s="1"/>
  <c r="E39" i="12"/>
  <c r="BT10" i="9" s="1"/>
  <c r="E39" i="16"/>
  <c r="E38" i="16" s="1"/>
  <c r="K39" i="12"/>
  <c r="BZ10" i="9" s="1"/>
  <c r="K39" i="16"/>
  <c r="X51" i="12"/>
  <c r="CM22" i="9" s="1"/>
  <c r="E51" i="12"/>
  <c r="BT22" i="9" s="1"/>
  <c r="E51" i="16"/>
  <c r="E50" i="16" s="1"/>
  <c r="D61" i="16"/>
  <c r="D60" i="16" s="1"/>
  <c r="L47" i="12"/>
  <c r="L46" i="12" s="1"/>
  <c r="CA17" i="9" s="1"/>
  <c r="L47" i="16"/>
  <c r="L46" i="16" s="1"/>
  <c r="AF47" i="12"/>
  <c r="CU18" i="9" s="1"/>
  <c r="AF47" i="16"/>
  <c r="AF46" i="16" s="1"/>
  <c r="O47" i="12"/>
  <c r="CD18" i="9" s="1"/>
  <c r="N47" i="12"/>
  <c r="N46" i="12" s="1"/>
  <c r="CC17" i="9" s="1"/>
  <c r="N47" i="16"/>
  <c r="N46" i="16" s="1"/>
  <c r="AD47" i="12"/>
  <c r="CS18" i="9" s="1"/>
  <c r="AD47" i="16"/>
  <c r="AD46" i="16" s="1"/>
  <c r="F43" i="16"/>
  <c r="F42" i="16" s="1"/>
  <c r="AA49" i="12"/>
  <c r="AA48" i="12" s="1"/>
  <c r="CP19" i="9" s="1"/>
  <c r="U49" i="16"/>
  <c r="Q49" i="12"/>
  <c r="Q48" i="12" s="1"/>
  <c r="CF19" i="9" s="1"/>
  <c r="Q49" i="16"/>
  <c r="Q48" i="16" s="1"/>
  <c r="AF63" i="12"/>
  <c r="CU34" i="9" s="1"/>
  <c r="AF63" i="16"/>
  <c r="AF62" i="16" s="1"/>
  <c r="U63" i="12"/>
  <c r="U62" i="12" s="1"/>
  <c r="CJ33" i="9" s="1"/>
  <c r="Y63" i="12"/>
  <c r="CN34" i="9" s="1"/>
  <c r="Y63" i="16"/>
  <c r="Y62" i="16" s="1"/>
  <c r="L57" i="12"/>
  <c r="L56" i="12" s="1"/>
  <c r="CA27" i="9" s="1"/>
  <c r="R57" i="12"/>
  <c r="R56" i="12" s="1"/>
  <c r="CG27" i="9" s="1"/>
  <c r="R57" i="16"/>
  <c r="R56" i="16" s="1"/>
  <c r="Y57" i="12"/>
  <c r="Y56" i="12" s="1"/>
  <c r="CN27" i="9" s="1"/>
  <c r="Y57" i="16"/>
  <c r="Y56" i="16" s="1"/>
  <c r="AA57" i="12"/>
  <c r="AA56" i="12" s="1"/>
  <c r="CP27" i="9" s="1"/>
  <c r="R71" i="12"/>
  <c r="CG42" i="9" s="1"/>
  <c r="R71" i="16"/>
  <c r="R70" i="16" s="1"/>
  <c r="C53" i="16"/>
  <c r="C52" i="16" s="1"/>
  <c r="R41" i="12"/>
  <c r="CG12" i="9" s="1"/>
  <c r="R41" i="16"/>
  <c r="R40" i="16" s="1"/>
  <c r="AA41" i="12"/>
  <c r="AA40" i="12" s="1"/>
  <c r="CP11" i="9" s="1"/>
  <c r="AC65" i="12"/>
  <c r="CR36" i="9" s="1"/>
  <c r="C65" i="16"/>
  <c r="C64" i="16" s="1"/>
  <c r="W39" i="16"/>
  <c r="W38" i="16" s="1"/>
  <c r="R51" i="12"/>
  <c r="R50" i="12" s="1"/>
  <c r="CG21" i="9" s="1"/>
  <c r="R51" i="16"/>
  <c r="R50" i="16" s="1"/>
  <c r="K47" i="12"/>
  <c r="K46" i="12" s="1"/>
  <c r="BZ17" i="9" s="1"/>
  <c r="K47" i="16"/>
  <c r="R47" i="12"/>
  <c r="R47" i="16"/>
  <c r="R46" i="16" s="1"/>
  <c r="R43" i="16"/>
  <c r="R42" i="16" s="1"/>
  <c r="AF43" i="12"/>
  <c r="AF42" i="12" s="1"/>
  <c r="CU13" i="9" s="1"/>
  <c r="AF43" i="16"/>
  <c r="AF42" i="16" s="1"/>
  <c r="D35" i="16"/>
  <c r="D34" i="16" s="1"/>
  <c r="AC59" i="16"/>
  <c r="AC58" i="16" s="1"/>
  <c r="X49" i="12"/>
  <c r="X48" i="12" s="1"/>
  <c r="CM19" i="9" s="1"/>
  <c r="X49" i="16"/>
  <c r="K49" i="12"/>
  <c r="BZ20" i="9" s="1"/>
  <c r="K49" i="16"/>
  <c r="P49" i="16"/>
  <c r="P48" i="16" s="1"/>
  <c r="AA63" i="12"/>
  <c r="CP34" i="9" s="1"/>
  <c r="AA63" i="16"/>
  <c r="AA62" i="16" s="1"/>
  <c r="N57" i="12"/>
  <c r="CC28" i="9" s="1"/>
  <c r="N57" i="16"/>
  <c r="N56" i="16" s="1"/>
  <c r="AF57" i="12"/>
  <c r="CU28" i="9" s="1"/>
  <c r="AF57" i="16"/>
  <c r="AF56" i="16" s="1"/>
  <c r="AF71" i="12"/>
  <c r="CU42" i="9" s="1"/>
  <c r="AF71" i="16"/>
  <c r="AF70" i="16" s="1"/>
  <c r="P53" i="12"/>
  <c r="CE24" i="9" s="1"/>
  <c r="P53" i="16"/>
  <c r="P52" i="16" s="1"/>
  <c r="M53" i="12"/>
  <c r="M52" i="12" s="1"/>
  <c r="CB23" i="9" s="1"/>
  <c r="K53" i="12"/>
  <c r="K53" i="16"/>
  <c r="AA53" i="12"/>
  <c r="CP24" i="9" s="1"/>
  <c r="AA53" i="16"/>
  <c r="AA52" i="16" s="1"/>
  <c r="L41" i="16"/>
  <c r="L40" i="16" s="1"/>
  <c r="AD41" i="16"/>
  <c r="AD40" i="16" s="1"/>
  <c r="AD65" i="12"/>
  <c r="AD64" i="12" s="1"/>
  <c r="CS35" i="9" s="1"/>
  <c r="AD65" i="16"/>
  <c r="AD64" i="16" s="1"/>
  <c r="T65" i="12"/>
  <c r="T64" i="12" s="1"/>
  <c r="CI35" i="9" s="1"/>
  <c r="T65" i="16"/>
  <c r="T64" i="16" s="1"/>
  <c r="E67" i="12"/>
  <c r="BT38" i="9" s="1"/>
  <c r="R39" i="12"/>
  <c r="CG10" i="9" s="1"/>
  <c r="R39" i="16"/>
  <c r="R38" i="16" s="1"/>
  <c r="Y39" i="12"/>
  <c r="Y38" i="12" s="1"/>
  <c r="CN9" i="9" s="1"/>
  <c r="Y39" i="16"/>
  <c r="Y38" i="16" s="1"/>
  <c r="AA39" i="12"/>
  <c r="CP10" i="9" s="1"/>
  <c r="AA39" i="16"/>
  <c r="AA38" i="16" s="1"/>
  <c r="W51" i="16"/>
  <c r="W50" i="16" s="1"/>
  <c r="W55" i="12"/>
  <c r="CL26" i="9" s="1"/>
  <c r="W55" i="16"/>
  <c r="W54" i="16" s="1"/>
  <c r="AD55" i="12"/>
  <c r="AD54" i="12" s="1"/>
  <c r="CS25" i="9" s="1"/>
  <c r="AD55" i="16"/>
  <c r="AD54" i="16" s="1"/>
  <c r="P61" i="12"/>
  <c r="CE32" i="9" s="1"/>
  <c r="P61" i="16"/>
  <c r="P60" i="16" s="1"/>
  <c r="L61" i="12"/>
  <c r="CA32" i="9" s="1"/>
  <c r="L61" i="16"/>
  <c r="L60" i="16" s="1"/>
  <c r="P47" i="12"/>
  <c r="CE18" i="9" s="1"/>
  <c r="P47" i="16"/>
  <c r="P46" i="16" s="1"/>
  <c r="AD35" i="16"/>
  <c r="AD34" i="16" s="1"/>
  <c r="R35" i="12"/>
  <c r="CG6" i="9" s="1"/>
  <c r="G49" i="12"/>
  <c r="G48" i="12" s="1"/>
  <c r="BV19" i="9" s="1"/>
  <c r="G49" i="16"/>
  <c r="G48" i="16" s="1"/>
  <c r="W49" i="12"/>
  <c r="W48" i="12" s="1"/>
  <c r="CL19" i="9" s="1"/>
  <c r="W49" i="16"/>
  <c r="W48" i="16" s="1"/>
  <c r="L49" i="12"/>
  <c r="CA20" i="9" s="1"/>
  <c r="Q63" i="12"/>
  <c r="Q62" i="12" s="1"/>
  <c r="CF33" i="9" s="1"/>
  <c r="Q63" i="16"/>
  <c r="Q62" i="16" s="1"/>
  <c r="T45" i="12"/>
  <c r="T44" i="12" s="1"/>
  <c r="CI15" i="9" s="1"/>
  <c r="T45" i="16"/>
  <c r="T44" i="16" s="1"/>
  <c r="Q45" i="12"/>
  <c r="CF16" i="9" s="1"/>
  <c r="Q45" i="16"/>
  <c r="Q44" i="16" s="1"/>
  <c r="AC69" i="16"/>
  <c r="AC68" i="16" s="1"/>
  <c r="AC51" i="16"/>
  <c r="AC50" i="16" s="1"/>
  <c r="AC57" i="12"/>
  <c r="AC56" i="12" s="1"/>
  <c r="CR27" i="9" s="1"/>
  <c r="AC57" i="16"/>
  <c r="AC56" i="16" s="1"/>
  <c r="AC55" i="12"/>
  <c r="AC54" i="12" s="1"/>
  <c r="CR25" i="9" s="1"/>
  <c r="H71" i="12"/>
  <c r="H71" i="16"/>
  <c r="AC65" i="16"/>
  <c r="AC64" i="16" s="1"/>
  <c r="AC49" i="12"/>
  <c r="CR20" i="9" s="1"/>
  <c r="AC49" i="16"/>
  <c r="AC48" i="16" s="1"/>
  <c r="AE49" i="16"/>
  <c r="J57" i="12"/>
  <c r="BY28" i="9" s="1"/>
  <c r="AC71" i="16"/>
  <c r="AC70" i="16" s="1"/>
  <c r="H55" i="12"/>
  <c r="H54" i="12" s="1"/>
  <c r="BW25" i="9" s="1"/>
  <c r="AB59" i="16"/>
  <c r="D65" i="12"/>
  <c r="CG22" i="9"/>
  <c r="D51" i="12"/>
  <c r="C61" i="12"/>
  <c r="C49" i="12"/>
  <c r="D37" i="12"/>
  <c r="C51" i="12"/>
  <c r="D61" i="12"/>
  <c r="C43" i="12"/>
  <c r="D69" i="16"/>
  <c r="D68" i="16" s="1"/>
  <c r="C67" i="16"/>
  <c r="C66" i="16" s="1"/>
  <c r="C39" i="12"/>
  <c r="CI36" i="9"/>
  <c r="C55" i="12"/>
  <c r="C47" i="12"/>
  <c r="C59" i="16"/>
  <c r="C58" i="16" s="1"/>
  <c r="AB58" i="16" l="1"/>
  <c r="AB29" i="24" s="1"/>
  <c r="AB30" i="24"/>
  <c r="AE48" i="16"/>
  <c r="AE19" i="24" s="1"/>
  <c r="AE20" i="24"/>
  <c r="H70" i="16"/>
  <c r="H41" i="24" s="1"/>
  <c r="H42" i="24"/>
  <c r="K48" i="16"/>
  <c r="K19" i="24" s="1"/>
  <c r="K20" i="24"/>
  <c r="K62" i="16"/>
  <c r="K33" i="24" s="1"/>
  <c r="K34" i="24"/>
  <c r="M52" i="16"/>
  <c r="M23" i="24" s="1"/>
  <c r="M24" i="24"/>
  <c r="AE54" i="16"/>
  <c r="AE25" i="24" s="1"/>
  <c r="AE26" i="24"/>
  <c r="AE40" i="16"/>
  <c r="AE11" i="24" s="1"/>
  <c r="AE12" i="24"/>
  <c r="H52" i="16"/>
  <c r="H23" i="24" s="1"/>
  <c r="H24" i="24"/>
  <c r="U42" i="16"/>
  <c r="U13" i="24" s="1"/>
  <c r="U14" i="24"/>
  <c r="Z42" i="16"/>
  <c r="Z13" i="24" s="1"/>
  <c r="Z14" i="24"/>
  <c r="X50" i="16"/>
  <c r="X21" i="24" s="1"/>
  <c r="X22" i="24"/>
  <c r="V48" i="16"/>
  <c r="V19" i="24" s="1"/>
  <c r="V20" i="24"/>
  <c r="H48" i="16"/>
  <c r="H19" i="24" s="1"/>
  <c r="H20" i="24"/>
  <c r="S46" i="16"/>
  <c r="S17" i="24" s="1"/>
  <c r="S18" i="24"/>
  <c r="O46" i="16"/>
  <c r="O17" i="24" s="1"/>
  <c r="O18" i="24"/>
  <c r="S38" i="16"/>
  <c r="S9" i="24" s="1"/>
  <c r="S10" i="24"/>
  <c r="AB38" i="16"/>
  <c r="AB9" i="24" s="1"/>
  <c r="AB10" i="24"/>
  <c r="I38" i="16"/>
  <c r="I9" i="24" s="1"/>
  <c r="I10" i="24"/>
  <c r="K40" i="16"/>
  <c r="K11" i="24" s="1"/>
  <c r="K12" i="24"/>
  <c r="X40" i="16"/>
  <c r="X11" i="24" s="1"/>
  <c r="X12" i="24"/>
  <c r="AE56" i="16"/>
  <c r="AE27" i="24" s="1"/>
  <c r="AE28" i="24"/>
  <c r="O56" i="16"/>
  <c r="O27" i="24" s="1"/>
  <c r="O28" i="24"/>
  <c r="U48" i="16"/>
  <c r="U19" i="24" s="1"/>
  <c r="U20" i="24"/>
  <c r="K38" i="16"/>
  <c r="K9" i="24" s="1"/>
  <c r="K10" i="24"/>
  <c r="V70" i="16"/>
  <c r="V41" i="24" s="1"/>
  <c r="V42" i="24"/>
  <c r="V46" i="16"/>
  <c r="V17" i="24" s="1"/>
  <c r="V18" i="24"/>
  <c r="Z68" i="16"/>
  <c r="Z39" i="24" s="1"/>
  <c r="Z40" i="24"/>
  <c r="I54" i="16"/>
  <c r="I25" i="24" s="1"/>
  <c r="I26" i="24"/>
  <c r="Z44" i="16"/>
  <c r="Z15" i="24" s="1"/>
  <c r="Z16" i="24"/>
  <c r="AE64" i="16"/>
  <c r="AE35" i="24" s="1"/>
  <c r="AE36" i="24"/>
  <c r="AB64" i="16"/>
  <c r="AB35" i="24" s="1"/>
  <c r="AB36" i="24"/>
  <c r="V68" i="16"/>
  <c r="V39" i="24" s="1"/>
  <c r="V40" i="24"/>
  <c r="J34" i="16"/>
  <c r="J5" i="24" s="1"/>
  <c r="J6" i="24"/>
  <c r="AB42" i="16"/>
  <c r="AB13" i="24" s="1"/>
  <c r="AB14" i="24"/>
  <c r="AB50" i="16"/>
  <c r="AB21" i="24" s="1"/>
  <c r="AB22" i="24"/>
  <c r="J48" i="16"/>
  <c r="J19" i="24" s="1"/>
  <c r="J20" i="24"/>
  <c r="U46" i="16"/>
  <c r="U17" i="24" s="1"/>
  <c r="U18" i="24"/>
  <c r="J46" i="16"/>
  <c r="J17" i="24" s="1"/>
  <c r="J18" i="24"/>
  <c r="Z46" i="16"/>
  <c r="Z17" i="24" s="1"/>
  <c r="Z18" i="24"/>
  <c r="M38" i="16"/>
  <c r="M9" i="24" s="1"/>
  <c r="M10" i="24"/>
  <c r="V56" i="16"/>
  <c r="V27" i="24" s="1"/>
  <c r="V28" i="24"/>
  <c r="K56" i="16"/>
  <c r="K27" i="24" s="1"/>
  <c r="K28" i="24"/>
  <c r="H56" i="16"/>
  <c r="H27" i="24" s="1"/>
  <c r="H28" i="24"/>
  <c r="AB36" i="16"/>
  <c r="AB7" i="24" s="1"/>
  <c r="AB8" i="24"/>
  <c r="K52" i="16"/>
  <c r="K23" i="24" s="1"/>
  <c r="K24" i="24"/>
  <c r="X48" i="16"/>
  <c r="X19" i="24" s="1"/>
  <c r="X20" i="24"/>
  <c r="M48" i="16"/>
  <c r="M19" i="24" s="1"/>
  <c r="M20" i="24"/>
  <c r="J56" i="16"/>
  <c r="J27" i="24" s="1"/>
  <c r="J28" i="24"/>
  <c r="Z40" i="16"/>
  <c r="Z11" i="24" s="1"/>
  <c r="Z12" i="24"/>
  <c r="Z58" i="16"/>
  <c r="Z29" i="24" s="1"/>
  <c r="Z30" i="24"/>
  <c r="J58" i="16"/>
  <c r="J29" i="24" s="1"/>
  <c r="J30" i="24"/>
  <c r="J62" i="16"/>
  <c r="J33" i="24" s="1"/>
  <c r="J34" i="24"/>
  <c r="X42" i="16"/>
  <c r="X13" i="24" s="1"/>
  <c r="X14" i="24"/>
  <c r="H36" i="16"/>
  <c r="H7" i="24" s="1"/>
  <c r="H8" i="24"/>
  <c r="H34" i="16"/>
  <c r="H5" i="24" s="1"/>
  <c r="H6" i="24"/>
  <c r="O48" i="16"/>
  <c r="O19" i="24" s="1"/>
  <c r="O20" i="24"/>
  <c r="S48" i="16"/>
  <c r="S19" i="24" s="1"/>
  <c r="S20" i="24"/>
  <c r="AB46" i="16"/>
  <c r="AB17" i="24" s="1"/>
  <c r="AB18" i="24"/>
  <c r="I46" i="16"/>
  <c r="I17" i="24" s="1"/>
  <c r="I18" i="24"/>
  <c r="K46" i="16"/>
  <c r="K17" i="24" s="1"/>
  <c r="K18" i="24"/>
  <c r="U68" i="16"/>
  <c r="U39" i="24" s="1"/>
  <c r="U40" i="24"/>
  <c r="Z36" i="16"/>
  <c r="Z7" i="24" s="1"/>
  <c r="Z8" i="24"/>
  <c r="J52" i="16"/>
  <c r="J23" i="24" s="1"/>
  <c r="J24" i="24"/>
  <c r="U62" i="16"/>
  <c r="U33" i="24" s="1"/>
  <c r="U34" i="24"/>
  <c r="O42" i="16"/>
  <c r="O13" i="24" s="1"/>
  <c r="O14" i="24"/>
  <c r="I50" i="16"/>
  <c r="I21" i="24" s="1"/>
  <c r="I22" i="24"/>
  <c r="U40" i="16"/>
  <c r="U11" i="24" s="1"/>
  <c r="U12" i="24"/>
  <c r="AE52" i="16"/>
  <c r="AE23" i="24" s="1"/>
  <c r="AE24" i="24"/>
  <c r="H54" i="16"/>
  <c r="H25" i="24" s="1"/>
  <c r="H26" i="24"/>
  <c r="I48" i="16"/>
  <c r="I19" i="24" s="1"/>
  <c r="I20" i="24"/>
  <c r="H46" i="16"/>
  <c r="H17" i="24" s="1"/>
  <c r="H18" i="24"/>
  <c r="V40" i="16"/>
  <c r="V11" i="24" s="1"/>
  <c r="V12" i="24"/>
  <c r="J40" i="16"/>
  <c r="J11" i="24" s="1"/>
  <c r="J12" i="24"/>
  <c r="I70" i="16"/>
  <c r="I41" i="24" s="1"/>
  <c r="I42" i="24"/>
  <c r="Y40" i="12"/>
  <c r="CN11" i="9" s="1"/>
  <c r="AD46" i="12"/>
  <c r="CS17" i="9" s="1"/>
  <c r="AA52" i="12"/>
  <c r="CP23" i="9" s="1"/>
  <c r="AD40" i="12"/>
  <c r="CS11" i="9" s="1"/>
  <c r="CS12" i="9"/>
  <c r="CI28" i="9"/>
  <c r="Q55" i="16"/>
  <c r="Q54" i="16" s="1"/>
  <c r="CS36" i="9"/>
  <c r="P45" i="16"/>
  <c r="P44" i="16" s="1"/>
  <c r="P55" i="16"/>
  <c r="P54" i="16" s="1"/>
  <c r="I51" i="12"/>
  <c r="BX22" i="9" s="1"/>
  <c r="AF41" i="12"/>
  <c r="AF40" i="12" s="1"/>
  <c r="CU11" i="9" s="1"/>
  <c r="N41" i="16"/>
  <c r="N40" i="16" s="1"/>
  <c r="CA18" i="9"/>
  <c r="AC37" i="12"/>
  <c r="AC36" i="12" s="1"/>
  <c r="CR7" i="9" s="1"/>
  <c r="AC45" i="16"/>
  <c r="AC44" i="16" s="1"/>
  <c r="R63" i="16"/>
  <c r="R62" i="16" s="1"/>
  <c r="Q47" i="16"/>
  <c r="Q46" i="16" s="1"/>
  <c r="T39" i="12"/>
  <c r="T38" i="12" s="1"/>
  <c r="CI9" i="9" s="1"/>
  <c r="AD57" i="12"/>
  <c r="AD56" i="12" s="1"/>
  <c r="CS27" i="9" s="1"/>
  <c r="CC18" i="9"/>
  <c r="CF34" i="9"/>
  <c r="C71" i="12"/>
  <c r="C70" i="12" s="1"/>
  <c r="BR41" i="9" s="1"/>
  <c r="G45" i="16"/>
  <c r="G44" i="16" s="1"/>
  <c r="Y71" i="12"/>
  <c r="P43" i="12"/>
  <c r="P42" i="12" s="1"/>
  <c r="CE13" i="9" s="1"/>
  <c r="U43" i="12"/>
  <c r="CJ14" i="9" s="1"/>
  <c r="CF28" i="9"/>
  <c r="Q56" i="12"/>
  <c r="CF27" i="9" s="1"/>
  <c r="CP16" i="9"/>
  <c r="AA44" i="12"/>
  <c r="CP15" i="9" s="1"/>
  <c r="CF26" i="9"/>
  <c r="Q54" i="12"/>
  <c r="CF25" i="9" s="1"/>
  <c r="CG20" i="9"/>
  <c r="R48" i="12"/>
  <c r="CG19" i="9" s="1"/>
  <c r="AF46" i="12"/>
  <c r="CU17" i="9" s="1"/>
  <c r="C57" i="12"/>
  <c r="BR28" i="9" s="1"/>
  <c r="AF56" i="12"/>
  <c r="CU27" i="9" s="1"/>
  <c r="J35" i="12"/>
  <c r="J34" i="12" s="1"/>
  <c r="BY5" i="9" s="1"/>
  <c r="E57" i="16"/>
  <c r="E56" i="16" s="1"/>
  <c r="T41" i="16"/>
  <c r="T40" i="16" s="1"/>
  <c r="E49" i="16"/>
  <c r="E48" i="16" s="1"/>
  <c r="H45" i="16"/>
  <c r="T47" i="16"/>
  <c r="T46" i="16" s="1"/>
  <c r="R49" i="16"/>
  <c r="R48" i="16" s="1"/>
  <c r="E71" i="12"/>
  <c r="BT42" i="9" s="1"/>
  <c r="Q57" i="16"/>
  <c r="Q56" i="16" s="1"/>
  <c r="AE43" i="16"/>
  <c r="C41" i="16"/>
  <c r="C40" i="16" s="1"/>
  <c r="AD49" i="16"/>
  <c r="AD48" i="16" s="1"/>
  <c r="M63" i="16"/>
  <c r="AD39" i="16"/>
  <c r="AD38" i="16" s="1"/>
  <c r="CI42" i="9"/>
  <c r="AC43" i="16"/>
  <c r="AC42" i="16" s="1"/>
  <c r="AA45" i="16"/>
  <c r="AA44" i="16" s="1"/>
  <c r="AA69" i="16"/>
  <c r="AA68" i="16" s="1"/>
  <c r="R34" i="12"/>
  <c r="CG5" i="9" s="1"/>
  <c r="CE12" i="9"/>
  <c r="AF62" i="12"/>
  <c r="CU33" i="9" s="1"/>
  <c r="N56" i="12"/>
  <c r="CC27" i="9" s="1"/>
  <c r="I49" i="12"/>
  <c r="BX20" i="9" s="1"/>
  <c r="DW31" i="21"/>
  <c r="EZ31" i="21" s="1"/>
  <c r="DX31" i="21"/>
  <c r="FA31" i="21" s="1"/>
  <c r="Z45" i="12"/>
  <c r="CO16" i="9" s="1"/>
  <c r="Z47" i="12"/>
  <c r="CO18" i="9" s="1"/>
  <c r="Q44" i="12"/>
  <c r="CF15" i="9" s="1"/>
  <c r="CE34" i="9"/>
  <c r="CA28" i="9"/>
  <c r="R38" i="12"/>
  <c r="CG9" i="9" s="1"/>
  <c r="V31" i="21"/>
  <c r="M37" i="16"/>
  <c r="V57" i="12"/>
  <c r="CK28" i="9" s="1"/>
  <c r="AE63" i="16"/>
  <c r="I35" i="16"/>
  <c r="V49" i="12"/>
  <c r="CK20" i="9" s="1"/>
  <c r="H47" i="12"/>
  <c r="BW18" i="9" s="1"/>
  <c r="N40" i="12"/>
  <c r="CC11" i="9" s="1"/>
  <c r="AE55" i="12"/>
  <c r="AE54" i="12" s="1"/>
  <c r="CT25" i="9" s="1"/>
  <c r="I71" i="12"/>
  <c r="BX42" i="9" s="1"/>
  <c r="Z49" i="16"/>
  <c r="AB41" i="16"/>
  <c r="V45" i="16"/>
  <c r="M39" i="12"/>
  <c r="M38" i="12" s="1"/>
  <c r="CB9" i="9" s="1"/>
  <c r="AE57" i="12"/>
  <c r="AE56" i="12" s="1"/>
  <c r="CT27" i="9" s="1"/>
  <c r="FD31" i="21"/>
  <c r="FC31" i="21"/>
  <c r="FB31" i="21"/>
  <c r="FV31" i="21"/>
  <c r="FT31" i="21"/>
  <c r="FY31" i="21"/>
  <c r="EP31" i="21"/>
  <c r="EQ31" i="21"/>
  <c r="AB51" i="12"/>
  <c r="AB50" i="12" s="1"/>
  <c r="CQ21" i="9" s="1"/>
  <c r="O39" i="16"/>
  <c r="G41" i="12"/>
  <c r="BV12" i="9" s="1"/>
  <c r="U61" i="16"/>
  <c r="U57" i="16"/>
  <c r="H57" i="12"/>
  <c r="H56" i="12" s="1"/>
  <c r="BW27" i="9" s="1"/>
  <c r="O49" i="12"/>
  <c r="CD20" i="9" s="1"/>
  <c r="X43" i="12"/>
  <c r="CM14" i="9" s="1"/>
  <c r="I47" i="12"/>
  <c r="BX18" i="9" s="1"/>
  <c r="H53" i="12"/>
  <c r="BW24" i="9" s="1"/>
  <c r="AB43" i="12"/>
  <c r="AB42" i="12" s="1"/>
  <c r="CQ13" i="9" s="1"/>
  <c r="F49" i="12"/>
  <c r="BU20" i="9" s="1"/>
  <c r="J59" i="12"/>
  <c r="BY30" i="9" s="1"/>
  <c r="U71" i="16"/>
  <c r="G69" i="12"/>
  <c r="G68" i="12" s="1"/>
  <c r="BV39" i="9" s="1"/>
  <c r="I45" i="16"/>
  <c r="H35" i="12"/>
  <c r="BW6" i="9" s="1"/>
  <c r="Z39" i="16"/>
  <c r="J45" i="16"/>
  <c r="Z63" i="16"/>
  <c r="J69" i="16"/>
  <c r="H49" i="12"/>
  <c r="H48" i="12" s="1"/>
  <c r="BW19" i="9" s="1"/>
  <c r="J39" i="16"/>
  <c r="O63" i="16"/>
  <c r="S49" i="12"/>
  <c r="S48" i="12" s="1"/>
  <c r="CH19" i="9" s="1"/>
  <c r="F53" i="12"/>
  <c r="BU24" i="9" s="1"/>
  <c r="AE71" i="16"/>
  <c r="F69" i="16"/>
  <c r="F68" i="16" s="1"/>
  <c r="D47" i="16"/>
  <c r="D46" i="16" s="1"/>
  <c r="D57" i="16"/>
  <c r="D56" i="16" s="1"/>
  <c r="D45" i="12"/>
  <c r="BS16" i="9" s="1"/>
  <c r="D41" i="16"/>
  <c r="D40" i="16" s="1"/>
  <c r="L60" i="12"/>
  <c r="CA31" i="9" s="1"/>
  <c r="R42" i="12"/>
  <c r="CG13" i="9" s="1"/>
  <c r="E68" i="12"/>
  <c r="BT39" i="9" s="1"/>
  <c r="BT40" i="9"/>
  <c r="CF20" i="9"/>
  <c r="CE26" i="9"/>
  <c r="T48" i="12"/>
  <c r="CI19" i="9" s="1"/>
  <c r="CF18" i="9"/>
  <c r="BT20" i="9"/>
  <c r="R46" i="12"/>
  <c r="CG17" i="9" s="1"/>
  <c r="CG18" i="9"/>
  <c r="E66" i="12"/>
  <c r="BT37" i="9" s="1"/>
  <c r="AA38" i="12"/>
  <c r="CP9" i="9" s="1"/>
  <c r="CF42" i="9"/>
  <c r="E38" i="12"/>
  <c r="BT9" i="9" s="1"/>
  <c r="CP18" i="9"/>
  <c r="CP28" i="9"/>
  <c r="CS26" i="9"/>
  <c r="BT12" i="9"/>
  <c r="E40" i="12"/>
  <c r="BT11" i="9" s="1"/>
  <c r="L38" i="12"/>
  <c r="CA9" i="9" s="1"/>
  <c r="CA10" i="9"/>
  <c r="BU34" i="9"/>
  <c r="F62" i="12"/>
  <c r="BU33" i="9" s="1"/>
  <c r="CI18" i="9"/>
  <c r="T46" i="12"/>
  <c r="CI17" i="9" s="1"/>
  <c r="CI22" i="9"/>
  <c r="T50" i="12"/>
  <c r="CI21" i="9" s="1"/>
  <c r="BV10" i="9"/>
  <c r="G38" i="12"/>
  <c r="BV9" i="9" s="1"/>
  <c r="AD38" i="12"/>
  <c r="CS9" i="9" s="1"/>
  <c r="CS10" i="9"/>
  <c r="AF48" i="12"/>
  <c r="CU19" i="9" s="1"/>
  <c r="CU20" i="9"/>
  <c r="CR40" i="9"/>
  <c r="AC68" i="12"/>
  <c r="CR39" i="9" s="1"/>
  <c r="P48" i="12"/>
  <c r="CE19" i="9" s="1"/>
  <c r="CE20" i="9"/>
  <c r="CF10" i="9"/>
  <c r="Q38" i="12"/>
  <c r="CF9" i="9" s="1"/>
  <c r="AF58" i="12"/>
  <c r="CU29" i="9" s="1"/>
  <c r="L40" i="12"/>
  <c r="CA11" i="9" s="1"/>
  <c r="CA12" i="9"/>
  <c r="W38" i="12"/>
  <c r="CL9" i="9" s="1"/>
  <c r="CL10" i="9"/>
  <c r="CC20" i="9"/>
  <c r="N48" i="12"/>
  <c r="CC19" i="9" s="1"/>
  <c r="CU12" i="9"/>
  <c r="C63" i="12"/>
  <c r="BR34" i="9" s="1"/>
  <c r="D43" i="12"/>
  <c r="D42" i="12" s="1"/>
  <c r="BS13" i="9" s="1"/>
  <c r="R70" i="12"/>
  <c r="CG41" i="9" s="1"/>
  <c r="J51" i="16"/>
  <c r="I67" i="16"/>
  <c r="AC41" i="16"/>
  <c r="AC40" i="16" s="1"/>
  <c r="N49" i="16"/>
  <c r="N48" i="16" s="1"/>
  <c r="AF59" i="16"/>
  <c r="AF58" i="16" s="1"/>
  <c r="V35" i="16"/>
  <c r="G53" i="16"/>
  <c r="G52" i="16" s="1"/>
  <c r="N71" i="16"/>
  <c r="N70" i="16" s="1"/>
  <c r="T51" i="16"/>
  <c r="T50" i="16" s="1"/>
  <c r="Q39" i="16"/>
  <c r="Q38" i="16" s="1"/>
  <c r="E41" i="16"/>
  <c r="E40" i="16" s="1"/>
  <c r="CJ16" i="9"/>
  <c r="P52" i="12"/>
  <c r="CE23" i="9" s="1"/>
  <c r="CP20" i="9"/>
  <c r="CB34" i="9"/>
  <c r="P46" i="12"/>
  <c r="CE17" i="9" s="1"/>
  <c r="D55" i="12"/>
  <c r="D54" i="12" s="1"/>
  <c r="BS25" i="9" s="1"/>
  <c r="W50" i="12"/>
  <c r="CL21" i="9" s="1"/>
  <c r="D53" i="12"/>
  <c r="BS24" i="9" s="1"/>
  <c r="D49" i="12"/>
  <c r="D48" i="12" s="1"/>
  <c r="BS19" i="9" s="1"/>
  <c r="CP12" i="9"/>
  <c r="CG28" i="9"/>
  <c r="J47" i="12"/>
  <c r="J46" i="12" s="1"/>
  <c r="BY17" i="9" s="1"/>
  <c r="Z65" i="16"/>
  <c r="AC47" i="16"/>
  <c r="AC46" i="16" s="1"/>
  <c r="AE39" i="16"/>
  <c r="V39" i="16"/>
  <c r="G39" i="16"/>
  <c r="G38" i="16" s="1"/>
  <c r="U53" i="16"/>
  <c r="F45" i="16"/>
  <c r="F44" i="16" s="1"/>
  <c r="W63" i="16"/>
  <c r="W62" i="16" s="1"/>
  <c r="P39" i="16"/>
  <c r="P38" i="16" s="1"/>
  <c r="AD69" i="16"/>
  <c r="AD68" i="16" s="1"/>
  <c r="O71" i="16"/>
  <c r="F63" i="16"/>
  <c r="F62" i="16" s="1"/>
  <c r="AF49" i="16"/>
  <c r="AF48" i="16" s="1"/>
  <c r="L39" i="16"/>
  <c r="L38" i="16" s="1"/>
  <c r="W56" i="12"/>
  <c r="CL27" i="9" s="1"/>
  <c r="E50" i="12"/>
  <c r="BT21" i="9" s="1"/>
  <c r="CN10" i="9"/>
  <c r="C35" i="12"/>
  <c r="BR6" i="9" s="1"/>
  <c r="O43" i="12"/>
  <c r="O42" i="12" s="1"/>
  <c r="CD13" i="9" s="1"/>
  <c r="K41" i="12"/>
  <c r="BZ12" i="9" s="1"/>
  <c r="V38" i="12"/>
  <c r="CK9" i="9" s="1"/>
  <c r="CK16" i="9"/>
  <c r="H69" i="16"/>
  <c r="I59" i="16"/>
  <c r="AB57" i="16"/>
  <c r="I39" i="12"/>
  <c r="BX10" i="9" s="1"/>
  <c r="AB45" i="16"/>
  <c r="AB37" i="12"/>
  <c r="CQ8" i="9" s="1"/>
  <c r="H51" i="16"/>
  <c r="H37" i="12"/>
  <c r="H36" i="12" s="1"/>
  <c r="BW7" i="9" s="1"/>
  <c r="J63" i="12"/>
  <c r="BY34" i="9" s="1"/>
  <c r="I41" i="16"/>
  <c r="S41" i="16"/>
  <c r="CU14" i="9"/>
  <c r="CE10" i="9"/>
  <c r="N70" i="12"/>
  <c r="CC41" i="9" s="1"/>
  <c r="CE16" i="9"/>
  <c r="CI16" i="9"/>
  <c r="CI12" i="9"/>
  <c r="Y62" i="12"/>
  <c r="CN33" i="9" s="1"/>
  <c r="CL20" i="9"/>
  <c r="W62" i="12"/>
  <c r="CL33" i="9" s="1"/>
  <c r="AC42" i="12"/>
  <c r="CR13" i="9" s="1"/>
  <c r="CG34" i="9"/>
  <c r="L48" i="12"/>
  <c r="CA19" i="9" s="1"/>
  <c r="AD68" i="12"/>
  <c r="CS39" i="9" s="1"/>
  <c r="R40" i="12"/>
  <c r="CG11" i="9" s="1"/>
  <c r="CN28" i="9"/>
  <c r="AC50" i="12"/>
  <c r="CR21" i="9" s="1"/>
  <c r="CR22" i="9"/>
  <c r="AC66" i="12"/>
  <c r="CR37" i="9" s="1"/>
  <c r="CR38" i="9"/>
  <c r="AC39" i="12"/>
  <c r="AC38" i="12" s="1"/>
  <c r="CR9" i="9" s="1"/>
  <c r="AC67" i="16"/>
  <c r="AC66" i="16" s="1"/>
  <c r="AC46" i="12"/>
  <c r="CR17" i="9" s="1"/>
  <c r="CR26" i="9"/>
  <c r="BZ34" i="9"/>
  <c r="V43" i="16"/>
  <c r="X41" i="12"/>
  <c r="X40" i="12" s="1"/>
  <c r="CM11" i="9" s="1"/>
  <c r="X47" i="16"/>
  <c r="O57" i="12"/>
  <c r="CD28" i="9" s="1"/>
  <c r="K38" i="12"/>
  <c r="BZ9" i="9" s="1"/>
  <c r="AB49" i="16"/>
  <c r="AB39" i="12"/>
  <c r="AB38" i="12" s="1"/>
  <c r="CQ9" i="9" s="1"/>
  <c r="O70" i="12"/>
  <c r="CD41" i="9" s="1"/>
  <c r="O55" i="16"/>
  <c r="X38" i="12"/>
  <c r="CM9" i="9" s="1"/>
  <c r="CM10" i="9"/>
  <c r="O46" i="12"/>
  <c r="CD17" i="9" s="1"/>
  <c r="AE35" i="16"/>
  <c r="H39" i="16"/>
  <c r="Z57" i="16"/>
  <c r="S71" i="16"/>
  <c r="F47" i="16"/>
  <c r="F46" i="16" s="1"/>
  <c r="U47" i="12"/>
  <c r="CJ18" i="9" s="1"/>
  <c r="BU16" i="9"/>
  <c r="F68" i="12"/>
  <c r="BU39" i="9" s="1"/>
  <c r="H41" i="16"/>
  <c r="Z51" i="16"/>
  <c r="J37" i="16"/>
  <c r="Z41" i="12"/>
  <c r="CO12" i="9" s="1"/>
  <c r="J49" i="12"/>
  <c r="BY20" i="9" s="1"/>
  <c r="U41" i="12"/>
  <c r="CJ12" i="9" s="1"/>
  <c r="G47" i="16"/>
  <c r="G46" i="16" s="1"/>
  <c r="V41" i="12"/>
  <c r="CK12" i="9" s="1"/>
  <c r="X39" i="16"/>
  <c r="G43" i="16"/>
  <c r="G42" i="16" s="1"/>
  <c r="F39" i="12"/>
  <c r="S39" i="12"/>
  <c r="V69" i="12"/>
  <c r="V68" i="12" s="1"/>
  <c r="CK39" i="9" s="1"/>
  <c r="F41" i="12"/>
  <c r="O41" i="16"/>
  <c r="BY16" i="9"/>
  <c r="Z67" i="16"/>
  <c r="Z43" i="12"/>
  <c r="CO14" i="9" s="1"/>
  <c r="S47" i="12"/>
  <c r="U69" i="12"/>
  <c r="V64" i="12"/>
  <c r="CK35" i="9" s="1"/>
  <c r="CK36" i="9"/>
  <c r="CS6" i="9"/>
  <c r="AD34" i="12"/>
  <c r="CS5" i="9" s="1"/>
  <c r="W42" i="12"/>
  <c r="CL13" i="9" s="1"/>
  <c r="CL14" i="9"/>
  <c r="W46" i="12"/>
  <c r="CL17" i="9" s="1"/>
  <c r="CL18" i="9"/>
  <c r="Y46" i="12"/>
  <c r="CN17" i="9" s="1"/>
  <c r="CN18" i="9"/>
  <c r="CB40" i="9"/>
  <c r="M68" i="12"/>
  <c r="CB39" i="9" s="1"/>
  <c r="CL40" i="9"/>
  <c r="W68" i="12"/>
  <c r="CL39" i="9" s="1"/>
  <c r="CE28" i="9"/>
  <c r="P56" i="12"/>
  <c r="CE27" i="9" s="1"/>
  <c r="CM16" i="9"/>
  <c r="X44" i="12"/>
  <c r="CM15" i="9" s="1"/>
  <c r="CH28" i="9"/>
  <c r="S56" i="12"/>
  <c r="CH27" i="9" s="1"/>
  <c r="CF12" i="9"/>
  <c r="Q40" i="12"/>
  <c r="CF11" i="9" s="1"/>
  <c r="AF38" i="12"/>
  <c r="CU9" i="9" s="1"/>
  <c r="CU10" i="9"/>
  <c r="M56" i="12"/>
  <c r="CB27" i="9" s="1"/>
  <c r="CB28" i="9"/>
  <c r="CC10" i="9"/>
  <c r="N38" i="12"/>
  <c r="CC9" i="9" s="1"/>
  <c r="Y48" i="12"/>
  <c r="CN19" i="9" s="1"/>
  <c r="CN20" i="9"/>
  <c r="BX16" i="9"/>
  <c r="W54" i="12"/>
  <c r="CL25" i="9" s="1"/>
  <c r="Z40" i="12"/>
  <c r="CO11" i="9" s="1"/>
  <c r="CB24" i="9"/>
  <c r="C65" i="12"/>
  <c r="BR36" i="9" s="1"/>
  <c r="C53" i="12"/>
  <c r="BR24" i="9" s="1"/>
  <c r="CR28" i="9"/>
  <c r="CT34" i="9"/>
  <c r="CS20" i="9"/>
  <c r="CP40" i="9"/>
  <c r="BT28" i="9"/>
  <c r="AA62" i="12"/>
  <c r="CP33" i="9" s="1"/>
  <c r="BZ18" i="9"/>
  <c r="AC35" i="16"/>
  <c r="AC34" i="16" s="1"/>
  <c r="I61" i="16"/>
  <c r="W43" i="16"/>
  <c r="W42" i="16" s="1"/>
  <c r="W47" i="16"/>
  <c r="W46" i="16" s="1"/>
  <c r="Y47" i="16"/>
  <c r="Y46" i="16" s="1"/>
  <c r="V65" i="16"/>
  <c r="M69" i="16"/>
  <c r="K51" i="16"/>
  <c r="AF39" i="16"/>
  <c r="AF38" i="16" s="1"/>
  <c r="W69" i="16"/>
  <c r="W68" i="16" s="1"/>
  <c r="X57" i="16"/>
  <c r="M57" i="16"/>
  <c r="S57" i="16"/>
  <c r="X45" i="16"/>
  <c r="Y49" i="16"/>
  <c r="Y48" i="16" s="1"/>
  <c r="N39" i="16"/>
  <c r="N38" i="16" s="1"/>
  <c r="P57" i="16"/>
  <c r="P56" i="16" s="1"/>
  <c r="CT6" i="9"/>
  <c r="C45" i="12"/>
  <c r="C44" i="12" s="1"/>
  <c r="BR15" i="9" s="1"/>
  <c r="CJ34" i="9"/>
  <c r="G46" i="12"/>
  <c r="BV17" i="9" s="1"/>
  <c r="AC59" i="12"/>
  <c r="I34" i="12"/>
  <c r="BX5" i="9" s="1"/>
  <c r="BW40" i="9"/>
  <c r="CT26" i="9"/>
  <c r="U52" i="12"/>
  <c r="CJ23" i="9" s="1"/>
  <c r="CQ30" i="9"/>
  <c r="CM20" i="9"/>
  <c r="Z61" i="16"/>
  <c r="AB65" i="12"/>
  <c r="AB64" i="12" s="1"/>
  <c r="CQ35" i="9" s="1"/>
  <c r="Z55" i="16"/>
  <c r="Z59" i="12"/>
  <c r="Z58" i="12" s="1"/>
  <c r="CO29" i="9" s="1"/>
  <c r="U45" i="16"/>
  <c r="X69" i="16"/>
  <c r="K57" i="12"/>
  <c r="BZ28" i="9" s="1"/>
  <c r="G44" i="12"/>
  <c r="BV15" i="9" s="1"/>
  <c r="CK6" i="9"/>
  <c r="CH12" i="9"/>
  <c r="J53" i="12"/>
  <c r="BY24" i="9" s="1"/>
  <c r="AB44" i="12"/>
  <c r="CQ15" i="9" s="1"/>
  <c r="CQ16" i="9"/>
  <c r="O54" i="12"/>
  <c r="CD25" i="9" s="1"/>
  <c r="BW26" i="9"/>
  <c r="CT10" i="9"/>
  <c r="BV20" i="9"/>
  <c r="J50" i="12"/>
  <c r="BY21" i="9" s="1"/>
  <c r="BV14" i="9"/>
  <c r="BW22" i="9"/>
  <c r="H65" i="16"/>
  <c r="J55" i="16"/>
  <c r="H59" i="16"/>
  <c r="AB55" i="16"/>
  <c r="K48" i="12"/>
  <c r="BZ19" i="9" s="1"/>
  <c r="I53" i="16"/>
  <c r="F57" i="12"/>
  <c r="F56" i="12" s="1"/>
  <c r="BU27" i="9" s="1"/>
  <c r="G56" i="12"/>
  <c r="BV27" i="9" s="1"/>
  <c r="CB20" i="9"/>
  <c r="X50" i="12"/>
  <c r="CM21" i="9" s="1"/>
  <c r="H40" i="12"/>
  <c r="BW11" i="9" s="1"/>
  <c r="G35" i="12"/>
  <c r="BV6" i="9" s="1"/>
  <c r="U48" i="12"/>
  <c r="CJ19" i="9" s="1"/>
  <c r="F46" i="12"/>
  <c r="BU17" i="9" s="1"/>
  <c r="Z64" i="12"/>
  <c r="CO35" i="9" s="1"/>
  <c r="CQ12" i="9"/>
  <c r="CO28" i="9"/>
  <c r="X46" i="12"/>
  <c r="CM17" i="9" s="1"/>
  <c r="O38" i="12"/>
  <c r="CD9" i="9" s="1"/>
  <c r="BW36" i="9"/>
  <c r="CH42" i="9"/>
  <c r="CD34" i="9"/>
  <c r="CM28" i="9"/>
  <c r="I65" i="16"/>
  <c r="I55" i="12"/>
  <c r="BX26" i="9" s="1"/>
  <c r="Z53" i="16"/>
  <c r="Z37" i="12"/>
  <c r="Z36" i="12" s="1"/>
  <c r="CO7" i="9" s="1"/>
  <c r="V47" i="12"/>
  <c r="AB35" i="16"/>
  <c r="BY10" i="9"/>
  <c r="AB56" i="12"/>
  <c r="CQ27" i="9" s="1"/>
  <c r="Z52" i="12"/>
  <c r="CO23" i="9" s="1"/>
  <c r="U56" i="12"/>
  <c r="CJ27" i="9" s="1"/>
  <c r="CQ6" i="9"/>
  <c r="V42" i="12"/>
  <c r="CK13" i="9" s="1"/>
  <c r="J36" i="12"/>
  <c r="BY7" i="9" s="1"/>
  <c r="CK42" i="9"/>
  <c r="AE47" i="16"/>
  <c r="AE53" i="12"/>
  <c r="AE52" i="12" s="1"/>
  <c r="CT23" i="9" s="1"/>
  <c r="AB53" i="16"/>
  <c r="O69" i="16"/>
  <c r="BW42" i="9"/>
  <c r="H70" i="12"/>
  <c r="BW41" i="9" s="1"/>
  <c r="CB8" i="9"/>
  <c r="M36" i="12"/>
  <c r="CB7" i="9" s="1"/>
  <c r="K52" i="12"/>
  <c r="BZ23" i="9" s="1"/>
  <c r="BZ24" i="9"/>
  <c r="AE37" i="16"/>
  <c r="AE37" i="12"/>
  <c r="CT8" i="9" s="1"/>
  <c r="U65" i="16"/>
  <c r="U65" i="12"/>
  <c r="M41" i="16"/>
  <c r="M41" i="12"/>
  <c r="AB67" i="12"/>
  <c r="AB67" i="16"/>
  <c r="I57" i="16"/>
  <c r="I57" i="12"/>
  <c r="U39" i="12"/>
  <c r="U39" i="16"/>
  <c r="X53" i="16"/>
  <c r="X53" i="12"/>
  <c r="AB47" i="12"/>
  <c r="AB46" i="12" s="1"/>
  <c r="CQ17" i="9" s="1"/>
  <c r="Z66" i="12"/>
  <c r="CO37" i="9" s="1"/>
  <c r="CO38" i="9"/>
  <c r="CQ20" i="9"/>
  <c r="AB48" i="12"/>
  <c r="CQ19" i="9" s="1"/>
  <c r="AE41" i="12"/>
  <c r="AE61" i="16"/>
  <c r="AE61" i="12"/>
  <c r="F51" i="16"/>
  <c r="F50" i="16" s="1"/>
  <c r="O68" i="12"/>
  <c r="CD39" i="9" s="1"/>
  <c r="CD40" i="9"/>
  <c r="AE46" i="12"/>
  <c r="CT17" i="9" s="1"/>
  <c r="CT18" i="9"/>
  <c r="CM40" i="9"/>
  <c r="X68" i="12"/>
  <c r="CM39" i="9" s="1"/>
  <c r="U50" i="12"/>
  <c r="CJ21" i="9" s="1"/>
  <c r="CJ22" i="9"/>
  <c r="BX36" i="9"/>
  <c r="I64" i="12"/>
  <c r="BX35" i="9" s="1"/>
  <c r="CO26" i="9"/>
  <c r="I40" i="12"/>
  <c r="BX11" i="9" s="1"/>
  <c r="H44" i="12"/>
  <c r="BW15" i="9" s="1"/>
  <c r="BW16" i="9"/>
  <c r="AE65" i="12"/>
  <c r="J41" i="12"/>
  <c r="J68" i="12"/>
  <c r="BY39" i="9" s="1"/>
  <c r="BY40" i="9"/>
  <c r="BV24" i="9"/>
  <c r="G52" i="12"/>
  <c r="BV23" i="9" s="1"/>
  <c r="H67" i="16"/>
  <c r="H67" i="12"/>
  <c r="F42" i="12"/>
  <c r="BU13" i="9" s="1"/>
  <c r="BU14" i="9"/>
  <c r="J65" i="16"/>
  <c r="J65" i="12"/>
  <c r="CQ26" i="9"/>
  <c r="AB54" i="12"/>
  <c r="CQ25" i="9" s="1"/>
  <c r="CD12" i="9"/>
  <c r="O40" i="12"/>
  <c r="CD11" i="9" s="1"/>
  <c r="M47" i="16"/>
  <c r="M47" i="12"/>
  <c r="CO20" i="9"/>
  <c r="BU22" i="9"/>
  <c r="Z69" i="12"/>
  <c r="CO40" i="9" s="1"/>
  <c r="CT42" i="9"/>
  <c r="AE70" i="12"/>
  <c r="CT41" i="9" s="1"/>
  <c r="CJ42" i="9"/>
  <c r="K50" i="12"/>
  <c r="BZ21" i="9" s="1"/>
  <c r="Z35" i="16"/>
  <c r="U51" i="16"/>
  <c r="CO32" i="9"/>
  <c r="BX38" i="9"/>
  <c r="AC40" i="12"/>
  <c r="CR11" i="9" s="1"/>
  <c r="AE45" i="16"/>
  <c r="CO34" i="9"/>
  <c r="AC48" i="12"/>
  <c r="CR19" i="9" s="1"/>
  <c r="Z50" i="12"/>
  <c r="CO21" i="9" s="1"/>
  <c r="Z34" i="12"/>
  <c r="CO5" i="9" s="1"/>
  <c r="CO6" i="9"/>
  <c r="AC52" i="12"/>
  <c r="CR23" i="9" s="1"/>
  <c r="CR24" i="9"/>
  <c r="E46" i="12"/>
  <c r="BT17" i="9" s="1"/>
  <c r="BT18" i="9"/>
  <c r="CH40" i="9"/>
  <c r="S68" i="12"/>
  <c r="CH39" i="9" s="1"/>
  <c r="W40" i="12"/>
  <c r="CL11" i="9" s="1"/>
  <c r="CL12" i="9"/>
  <c r="I58" i="12"/>
  <c r="BX29" i="9" s="1"/>
  <c r="CJ32" i="9"/>
  <c r="P60" i="12"/>
  <c r="CE31" i="9" s="1"/>
  <c r="BY26" i="9"/>
  <c r="CO10" i="9"/>
  <c r="CQ24" i="9"/>
  <c r="AF70" i="12"/>
  <c r="CU41" i="9" s="1"/>
  <c r="AE48" i="12"/>
  <c r="CT19" i="9" s="1"/>
  <c r="BW30" i="9"/>
  <c r="BW10" i="9"/>
  <c r="AC53" i="16"/>
  <c r="AC52" i="16" s="1"/>
  <c r="E47" i="16"/>
  <c r="E46" i="16" s="1"/>
  <c r="S69" i="16"/>
  <c r="W41" i="16"/>
  <c r="W40" i="16" s="1"/>
  <c r="I48" i="12"/>
  <c r="BX19" i="9" s="1"/>
  <c r="I52" i="12"/>
  <c r="BX23" i="9" s="1"/>
  <c r="AC34" i="12"/>
  <c r="CR5" i="9" s="1"/>
  <c r="Z46" i="12"/>
  <c r="CO17" i="9" s="1"/>
  <c r="J56" i="12"/>
  <c r="BY27" i="9" s="1"/>
  <c r="AE42" i="12"/>
  <c r="CT13" i="9" s="1"/>
  <c r="I60" i="12"/>
  <c r="BX31" i="9" s="1"/>
  <c r="S63" i="12"/>
  <c r="S62" i="12" s="1"/>
  <c r="CH33" i="9" s="1"/>
  <c r="S63" i="16"/>
  <c r="T63" i="12"/>
  <c r="CI34" i="9" s="1"/>
  <c r="T63" i="16"/>
  <c r="T62" i="16" s="1"/>
  <c r="T43" i="12"/>
  <c r="T42" i="12" s="1"/>
  <c r="CI13" i="9" s="1"/>
  <c r="T43" i="16"/>
  <c r="T42" i="16" s="1"/>
  <c r="S61" i="12"/>
  <c r="S60" i="12" s="1"/>
  <c r="CH31" i="9" s="1"/>
  <c r="S61" i="16"/>
  <c r="O51" i="12"/>
  <c r="CD22" i="9" s="1"/>
  <c r="O51" i="16"/>
  <c r="AF51" i="12"/>
  <c r="AF50" i="12" s="1"/>
  <c r="CU21" i="9" s="1"/>
  <c r="AF51" i="16"/>
  <c r="AF50" i="16" s="1"/>
  <c r="R67" i="12"/>
  <c r="R66" i="12" s="1"/>
  <c r="CG37" i="9" s="1"/>
  <c r="R67" i="16"/>
  <c r="R66" i="16" s="1"/>
  <c r="S67" i="12"/>
  <c r="CH38" i="9" s="1"/>
  <c r="S67" i="16"/>
  <c r="K69" i="12"/>
  <c r="BZ40" i="9" s="1"/>
  <c r="K69" i="16"/>
  <c r="Y37" i="12"/>
  <c r="CN8" i="9" s="1"/>
  <c r="Y37" i="16"/>
  <c r="Y36" i="16" s="1"/>
  <c r="K37" i="12"/>
  <c r="K36" i="12" s="1"/>
  <c r="BZ7" i="9" s="1"/>
  <c r="K37" i="16"/>
  <c r="G71" i="12"/>
  <c r="G70" i="12" s="1"/>
  <c r="BV41" i="9" s="1"/>
  <c r="G71" i="16"/>
  <c r="G70" i="16" s="1"/>
  <c r="AD63" i="12"/>
  <c r="AD62" i="12" s="1"/>
  <c r="CS33" i="9" s="1"/>
  <c r="AD63" i="16"/>
  <c r="AD62" i="16" s="1"/>
  <c r="AD59" i="12"/>
  <c r="CS30" i="9" s="1"/>
  <c r="AD59" i="16"/>
  <c r="AD58" i="16" s="1"/>
  <c r="Y43" i="12"/>
  <c r="CN14" i="9" s="1"/>
  <c r="Y43" i="16"/>
  <c r="Y42" i="16" s="1"/>
  <c r="X61" i="12"/>
  <c r="CM32" i="9" s="1"/>
  <c r="X61" i="16"/>
  <c r="AD51" i="12"/>
  <c r="CS22" i="9" s="1"/>
  <c r="AD51" i="16"/>
  <c r="AD50" i="16" s="1"/>
  <c r="L51" i="12"/>
  <c r="CA22" i="9" s="1"/>
  <c r="L51" i="16"/>
  <c r="L50" i="16" s="1"/>
  <c r="T67" i="12"/>
  <c r="CI38" i="9" s="1"/>
  <c r="T67" i="16"/>
  <c r="T66" i="16" s="1"/>
  <c r="R69" i="12"/>
  <c r="R68" i="12" s="1"/>
  <c r="CG39" i="9" s="1"/>
  <c r="R69" i="16"/>
  <c r="R68" i="16" s="1"/>
  <c r="AF37" i="12"/>
  <c r="AF36" i="12" s="1"/>
  <c r="CU7" i="9" s="1"/>
  <c r="AF37" i="16"/>
  <c r="AF36" i="16" s="1"/>
  <c r="P71" i="12"/>
  <c r="CE42" i="9" s="1"/>
  <c r="P71" i="16"/>
  <c r="P70" i="16" s="1"/>
  <c r="AA71" i="12"/>
  <c r="CP42" i="9" s="1"/>
  <c r="AA71" i="16"/>
  <c r="AA70" i="16" s="1"/>
  <c r="M45" i="12"/>
  <c r="M45" i="16"/>
  <c r="P59" i="12"/>
  <c r="P59" i="16"/>
  <c r="P58" i="16" s="1"/>
  <c r="AF35" i="12"/>
  <c r="AF35" i="16"/>
  <c r="AF34" i="16" s="1"/>
  <c r="AA35" i="12"/>
  <c r="AA35" i="16"/>
  <c r="AA34" i="16" s="1"/>
  <c r="R61" i="12"/>
  <c r="R61" i="16"/>
  <c r="R60" i="16" s="1"/>
  <c r="S55" i="12"/>
  <c r="S55" i="16"/>
  <c r="K55" i="12"/>
  <c r="K55" i="16"/>
  <c r="E65" i="12"/>
  <c r="E65" i="16"/>
  <c r="E64" i="16" s="1"/>
  <c r="Y65" i="12"/>
  <c r="Y65" i="16"/>
  <c r="Y64" i="16" s="1"/>
  <c r="AD37" i="12"/>
  <c r="AD37" i="16"/>
  <c r="AD36" i="16" s="1"/>
  <c r="T53" i="12"/>
  <c r="T53" i="16"/>
  <c r="T52" i="16" s="1"/>
  <c r="E45" i="12"/>
  <c r="E45" i="16"/>
  <c r="E44" i="16" s="1"/>
  <c r="M59" i="12"/>
  <c r="M59" i="16"/>
  <c r="W35" i="12"/>
  <c r="W35" i="16"/>
  <c r="W34" i="16" s="1"/>
  <c r="M35" i="12"/>
  <c r="M35" i="16"/>
  <c r="Q61" i="12"/>
  <c r="Q61" i="16"/>
  <c r="Q60" i="16" s="1"/>
  <c r="G55" i="12"/>
  <c r="G55" i="16"/>
  <c r="G54" i="16" s="1"/>
  <c r="Y67" i="12"/>
  <c r="Y67" i="16"/>
  <c r="Y66" i="16" s="1"/>
  <c r="Q65" i="12"/>
  <c r="Q65" i="16"/>
  <c r="Q64" i="16" s="1"/>
  <c r="E53" i="12"/>
  <c r="E53" i="16"/>
  <c r="E52" i="16" s="1"/>
  <c r="Y45" i="12"/>
  <c r="Y45" i="16"/>
  <c r="Y44" i="16" s="1"/>
  <c r="AD45" i="12"/>
  <c r="AD45" i="16"/>
  <c r="AD44" i="16" s="1"/>
  <c r="E59" i="12"/>
  <c r="E59" i="16"/>
  <c r="E58" i="16" s="1"/>
  <c r="F35" i="12"/>
  <c r="F35" i="16"/>
  <c r="F34" i="16" s="1"/>
  <c r="S35" i="12"/>
  <c r="S35" i="16"/>
  <c r="L55" i="12"/>
  <c r="L55" i="16"/>
  <c r="L54" i="16" s="1"/>
  <c r="U67" i="12"/>
  <c r="U67" i="16"/>
  <c r="P65" i="12"/>
  <c r="P65" i="16"/>
  <c r="P64" i="16" s="1"/>
  <c r="AF65" i="12"/>
  <c r="AF65" i="16"/>
  <c r="AF64" i="16" s="1"/>
  <c r="O37" i="12"/>
  <c r="O37" i="16"/>
  <c r="N53" i="12"/>
  <c r="N53" i="16"/>
  <c r="N52" i="16" s="1"/>
  <c r="G59" i="12"/>
  <c r="G58" i="12" s="1"/>
  <c r="BV29" i="9" s="1"/>
  <c r="G59" i="16"/>
  <c r="G58" i="16" s="1"/>
  <c r="G63" i="12"/>
  <c r="BV34" i="9" s="1"/>
  <c r="G63" i="16"/>
  <c r="G62" i="16" s="1"/>
  <c r="E63" i="12"/>
  <c r="E63" i="16"/>
  <c r="E62" i="16" s="1"/>
  <c r="X59" i="12"/>
  <c r="X58" i="12" s="1"/>
  <c r="CM29" i="9" s="1"/>
  <c r="X59" i="16"/>
  <c r="L43" i="12"/>
  <c r="L43" i="16"/>
  <c r="L42" i="16" s="1"/>
  <c r="Q43" i="12"/>
  <c r="CF14" i="9" s="1"/>
  <c r="Q43" i="16"/>
  <c r="Q42" i="16" s="1"/>
  <c r="AA61" i="12"/>
  <c r="AA61" i="16"/>
  <c r="AA60" i="16" s="1"/>
  <c r="F61" i="12"/>
  <c r="BU32" i="9" s="1"/>
  <c r="F61" i="16"/>
  <c r="F60" i="16" s="1"/>
  <c r="S51" i="12"/>
  <c r="S50" i="12" s="1"/>
  <c r="CH21" i="9" s="1"/>
  <c r="S51" i="16"/>
  <c r="P67" i="12"/>
  <c r="CE38" i="9" s="1"/>
  <c r="P67" i="16"/>
  <c r="P66" i="16" s="1"/>
  <c r="L69" i="12"/>
  <c r="L69" i="16"/>
  <c r="L68" i="16" s="1"/>
  <c r="Q37" i="12"/>
  <c r="CF8" i="9" s="1"/>
  <c r="Q37" i="16"/>
  <c r="Q36" i="16" s="1"/>
  <c r="W71" i="12"/>
  <c r="W71" i="16"/>
  <c r="W70" i="16" s="1"/>
  <c r="X63" i="12"/>
  <c r="CM34" i="9" s="1"/>
  <c r="X63" i="16"/>
  <c r="N59" i="12"/>
  <c r="N59" i="16"/>
  <c r="N58" i="16" s="1"/>
  <c r="W59" i="12"/>
  <c r="W58" i="12" s="1"/>
  <c r="CL29" i="9" s="1"/>
  <c r="W59" i="16"/>
  <c r="W58" i="16" s="1"/>
  <c r="AA43" i="12"/>
  <c r="AA43" i="16"/>
  <c r="AA42" i="16" s="1"/>
  <c r="O61" i="12"/>
  <c r="CD32" i="9" s="1"/>
  <c r="O61" i="16"/>
  <c r="N61" i="12"/>
  <c r="N61" i="16"/>
  <c r="N60" i="16" s="1"/>
  <c r="N51" i="12"/>
  <c r="CC22" i="9" s="1"/>
  <c r="N51" i="16"/>
  <c r="N50" i="16" s="1"/>
  <c r="G51" i="12"/>
  <c r="G50" i="12" s="1"/>
  <c r="BV21" i="9" s="1"/>
  <c r="G51" i="16"/>
  <c r="G50" i="16" s="1"/>
  <c r="M67" i="12"/>
  <c r="M66" i="12" s="1"/>
  <c r="CB37" i="9" s="1"/>
  <c r="M67" i="16"/>
  <c r="T69" i="12"/>
  <c r="T69" i="16"/>
  <c r="T68" i="16" s="1"/>
  <c r="P69" i="12"/>
  <c r="CE40" i="9" s="1"/>
  <c r="P69" i="16"/>
  <c r="P68" i="16" s="1"/>
  <c r="G37" i="12"/>
  <c r="BV8" i="9" s="1"/>
  <c r="G37" i="16"/>
  <c r="G36" i="16" s="1"/>
  <c r="F37" i="12"/>
  <c r="BU8" i="9" s="1"/>
  <c r="F37" i="16"/>
  <c r="F36" i="16" s="1"/>
  <c r="M71" i="12"/>
  <c r="M70" i="12" s="1"/>
  <c r="CB41" i="9" s="1"/>
  <c r="M71" i="16"/>
  <c r="S59" i="12"/>
  <c r="S59" i="16"/>
  <c r="Y35" i="12"/>
  <c r="Y35" i="16"/>
  <c r="Y34" i="16" s="1"/>
  <c r="W61" i="12"/>
  <c r="W61" i="16"/>
  <c r="W60" i="16" s="1"/>
  <c r="M55" i="12"/>
  <c r="M55" i="16"/>
  <c r="AA67" i="12"/>
  <c r="AA67" i="16"/>
  <c r="AA66" i="16" s="1"/>
  <c r="K65" i="12"/>
  <c r="K65" i="16"/>
  <c r="F65" i="12"/>
  <c r="F65" i="16"/>
  <c r="F64" i="16" s="1"/>
  <c r="AA37" i="12"/>
  <c r="AA37" i="16"/>
  <c r="AA36" i="16" s="1"/>
  <c r="O45" i="12"/>
  <c r="O45" i="16"/>
  <c r="P35" i="12"/>
  <c r="P35" i="16"/>
  <c r="P34" i="16" s="1"/>
  <c r="V55" i="12"/>
  <c r="V55" i="16"/>
  <c r="W67" i="12"/>
  <c r="W67" i="16"/>
  <c r="W66" i="16" s="1"/>
  <c r="N65" i="12"/>
  <c r="N65" i="16"/>
  <c r="N64" i="16" s="1"/>
  <c r="Q53" i="12"/>
  <c r="Q53" i="16"/>
  <c r="Q52" i="16" s="1"/>
  <c r="K45" i="12"/>
  <c r="K45" i="16"/>
  <c r="AF45" i="12"/>
  <c r="AF45" i="16"/>
  <c r="AF44" i="16" s="1"/>
  <c r="Y59" i="12"/>
  <c r="Y59" i="16"/>
  <c r="Y58" i="16" s="1"/>
  <c r="U55" i="12"/>
  <c r="U55" i="16"/>
  <c r="K67" i="12"/>
  <c r="K67" i="16"/>
  <c r="X65" i="12"/>
  <c r="X65" i="16"/>
  <c r="U37" i="12"/>
  <c r="U37" i="16"/>
  <c r="W53" i="12"/>
  <c r="W53" i="16"/>
  <c r="W52" i="16" s="1"/>
  <c r="F59" i="12"/>
  <c r="BU30" i="9" s="1"/>
  <c r="F59" i="16"/>
  <c r="F58" i="16" s="1"/>
  <c r="M43" i="12"/>
  <c r="CB14" i="9" s="1"/>
  <c r="M43" i="16"/>
  <c r="N43" i="12"/>
  <c r="N42" i="12" s="1"/>
  <c r="CC13" i="9" s="1"/>
  <c r="N43" i="16"/>
  <c r="N42" i="16" s="1"/>
  <c r="AD61" i="12"/>
  <c r="CS32" i="9" s="1"/>
  <c r="AD61" i="16"/>
  <c r="AD60" i="16" s="1"/>
  <c r="Y51" i="12"/>
  <c r="Y50" i="12" s="1"/>
  <c r="CN21" i="9" s="1"/>
  <c r="Y51" i="16"/>
  <c r="Y50" i="16" s="1"/>
  <c r="Q51" i="12"/>
  <c r="CF22" i="9" s="1"/>
  <c r="Q51" i="16"/>
  <c r="Q50" i="16" s="1"/>
  <c r="F67" i="12"/>
  <c r="BU38" i="9" s="1"/>
  <c r="F67" i="16"/>
  <c r="F66" i="16" s="1"/>
  <c r="N69" i="12"/>
  <c r="CC40" i="9" s="1"/>
  <c r="N69" i="16"/>
  <c r="N68" i="16" s="1"/>
  <c r="W37" i="12"/>
  <c r="CL8" i="9" s="1"/>
  <c r="W37" i="16"/>
  <c r="W36" i="16" s="1"/>
  <c r="V37" i="12"/>
  <c r="V36" i="12" s="1"/>
  <c r="CK7" i="9" s="1"/>
  <c r="V37" i="16"/>
  <c r="L71" i="12"/>
  <c r="L70" i="12" s="1"/>
  <c r="CA41" i="9" s="1"/>
  <c r="L71" i="16"/>
  <c r="L70" i="16" s="1"/>
  <c r="V63" i="12"/>
  <c r="V62" i="12" s="1"/>
  <c r="CK33" i="9" s="1"/>
  <c r="V63" i="16"/>
  <c r="V59" i="12"/>
  <c r="CK30" i="9" s="1"/>
  <c r="V59" i="16"/>
  <c r="S43" i="12"/>
  <c r="S42" i="12" s="1"/>
  <c r="CH13" i="9" s="1"/>
  <c r="S43" i="16"/>
  <c r="AD43" i="12"/>
  <c r="AD42" i="12" s="1"/>
  <c r="CS13" i="9" s="1"/>
  <c r="AD43" i="16"/>
  <c r="AD42" i="16" s="1"/>
  <c r="G61" i="12"/>
  <c r="G60" i="12" s="1"/>
  <c r="BV31" i="9" s="1"/>
  <c r="G61" i="16"/>
  <c r="G60" i="16" s="1"/>
  <c r="M61" i="12"/>
  <c r="CB32" i="9" s="1"/>
  <c r="M61" i="16"/>
  <c r="P51" i="12"/>
  <c r="CE22" i="9" s="1"/>
  <c r="P51" i="16"/>
  <c r="P50" i="16" s="1"/>
  <c r="X67" i="12"/>
  <c r="X66" i="12" s="1"/>
  <c r="CM37" i="9" s="1"/>
  <c r="X67" i="16"/>
  <c r="Q67" i="12"/>
  <c r="CF38" i="9" s="1"/>
  <c r="Q67" i="16"/>
  <c r="Q66" i="16" s="1"/>
  <c r="AF69" i="12"/>
  <c r="AF68" i="12" s="1"/>
  <c r="CU39" i="9" s="1"/>
  <c r="AF69" i="16"/>
  <c r="AF68" i="16" s="1"/>
  <c r="K71" i="12"/>
  <c r="K70" i="12" s="1"/>
  <c r="BZ41" i="9" s="1"/>
  <c r="K71" i="16"/>
  <c r="O59" i="12"/>
  <c r="O59" i="16"/>
  <c r="O35" i="12"/>
  <c r="O35" i="16"/>
  <c r="K35" i="12"/>
  <c r="K35" i="16"/>
  <c r="Y61" i="12"/>
  <c r="Y61" i="16"/>
  <c r="Y60" i="16" s="1"/>
  <c r="AF55" i="12"/>
  <c r="AF55" i="16"/>
  <c r="AF54" i="16" s="1"/>
  <c r="Y55" i="12"/>
  <c r="Y55" i="16"/>
  <c r="Y54" i="16" s="1"/>
  <c r="AD67" i="12"/>
  <c r="AD67" i="16"/>
  <c r="AD66" i="16" s="1"/>
  <c r="L65" i="12"/>
  <c r="L65" i="16"/>
  <c r="L64" i="16" s="1"/>
  <c r="X37" i="12"/>
  <c r="X37" i="16"/>
  <c r="AF53" i="12"/>
  <c r="AF53" i="16"/>
  <c r="AF52" i="16" s="1"/>
  <c r="S45" i="12"/>
  <c r="S45" i="16"/>
  <c r="W45" i="12"/>
  <c r="W45" i="16"/>
  <c r="W44" i="16" s="1"/>
  <c r="AA59" i="12"/>
  <c r="AA59" i="16"/>
  <c r="AA58" i="16" s="1"/>
  <c r="U35" i="12"/>
  <c r="U35" i="16"/>
  <c r="T35" i="12"/>
  <c r="T35" i="16"/>
  <c r="T34" i="16" s="1"/>
  <c r="V61" i="12"/>
  <c r="V61" i="16"/>
  <c r="E55" i="12"/>
  <c r="E55" i="16"/>
  <c r="E54" i="16" s="1"/>
  <c r="X55" i="12"/>
  <c r="X55" i="16"/>
  <c r="O65" i="12"/>
  <c r="O65" i="16"/>
  <c r="M65" i="12"/>
  <c r="M65" i="16"/>
  <c r="S37" i="12"/>
  <c r="S37" i="16"/>
  <c r="Y53" i="12"/>
  <c r="Y53" i="16"/>
  <c r="Y52" i="16" s="1"/>
  <c r="L45" i="12"/>
  <c r="L45" i="16"/>
  <c r="L44" i="16" s="1"/>
  <c r="K59" i="12"/>
  <c r="K59" i="16"/>
  <c r="E35" i="12"/>
  <c r="E35" i="16"/>
  <c r="E34" i="16" s="1"/>
  <c r="AA55" i="12"/>
  <c r="AA55" i="16"/>
  <c r="AA54" i="16" s="1"/>
  <c r="N67" i="12"/>
  <c r="N67" i="16"/>
  <c r="N66" i="16" s="1"/>
  <c r="R65" i="12"/>
  <c r="R65" i="16"/>
  <c r="R64" i="16" s="1"/>
  <c r="W65" i="12"/>
  <c r="W65" i="16"/>
  <c r="W64" i="16" s="1"/>
  <c r="R53" i="12"/>
  <c r="R53" i="16"/>
  <c r="R52" i="16" s="1"/>
  <c r="S53" i="12"/>
  <c r="S53" i="16"/>
  <c r="N63" i="12"/>
  <c r="N62" i="12" s="1"/>
  <c r="CC33" i="9" s="1"/>
  <c r="N63" i="16"/>
  <c r="N62" i="16" s="1"/>
  <c r="Q59" i="12"/>
  <c r="Q58" i="12" s="1"/>
  <c r="CF29" i="9" s="1"/>
  <c r="Q59" i="16"/>
  <c r="Q58" i="16" s="1"/>
  <c r="R59" i="12"/>
  <c r="CG30" i="9" s="1"/>
  <c r="R59" i="16"/>
  <c r="R58" i="16" s="1"/>
  <c r="V51" i="12"/>
  <c r="CK22" i="9" s="1"/>
  <c r="V51" i="16"/>
  <c r="V67" i="12"/>
  <c r="V66" i="12" s="1"/>
  <c r="CK37" i="9" s="1"/>
  <c r="V67" i="16"/>
  <c r="Y69" i="12"/>
  <c r="CN40" i="9" s="1"/>
  <c r="Y69" i="16"/>
  <c r="Y68" i="16" s="1"/>
  <c r="Q69" i="12"/>
  <c r="CF40" i="9" s="1"/>
  <c r="Q69" i="16"/>
  <c r="Q68" i="16" s="1"/>
  <c r="N37" i="12"/>
  <c r="N36" i="12" s="1"/>
  <c r="CC7" i="9" s="1"/>
  <c r="N37" i="16"/>
  <c r="N36" i="16" s="1"/>
  <c r="R37" i="12"/>
  <c r="R36" i="12" s="1"/>
  <c r="CG7" i="9" s="1"/>
  <c r="R37" i="16"/>
  <c r="R36" i="16" s="1"/>
  <c r="F71" i="12"/>
  <c r="BU42" i="9" s="1"/>
  <c r="F71" i="16"/>
  <c r="F70" i="16" s="1"/>
  <c r="AD71" i="12"/>
  <c r="AD70" i="12" s="1"/>
  <c r="CS41" i="9" s="1"/>
  <c r="AD71" i="16"/>
  <c r="AD70" i="16" s="1"/>
  <c r="L63" i="12"/>
  <c r="CA34" i="9" s="1"/>
  <c r="L63" i="16"/>
  <c r="L62" i="16" s="1"/>
  <c r="L59" i="12"/>
  <c r="L58" i="12" s="1"/>
  <c r="CA29" i="9" s="1"/>
  <c r="L59" i="16"/>
  <c r="L58" i="16" s="1"/>
  <c r="T59" i="12"/>
  <c r="T58" i="12" s="1"/>
  <c r="CI29" i="9" s="1"/>
  <c r="T59" i="16"/>
  <c r="T58" i="16" s="1"/>
  <c r="K43" i="12"/>
  <c r="K42" i="12" s="1"/>
  <c r="BZ13" i="9" s="1"/>
  <c r="K43" i="16"/>
  <c r="E43" i="12"/>
  <c r="BT14" i="9" s="1"/>
  <c r="E43" i="16"/>
  <c r="E42" i="16" s="1"/>
  <c r="AF61" i="12"/>
  <c r="AF60" i="12" s="1"/>
  <c r="CU31" i="9" s="1"/>
  <c r="AF61" i="16"/>
  <c r="AF60" i="16" s="1"/>
  <c r="AA51" i="12"/>
  <c r="CP22" i="9" s="1"/>
  <c r="AA51" i="16"/>
  <c r="AA50" i="16" s="1"/>
  <c r="M51" i="12"/>
  <c r="M50" i="12" s="1"/>
  <c r="CB21" i="9" s="1"/>
  <c r="M51" i="16"/>
  <c r="L67" i="12"/>
  <c r="L66" i="12" s="1"/>
  <c r="CA37" i="9" s="1"/>
  <c r="L67" i="16"/>
  <c r="L66" i="16" s="1"/>
  <c r="L37" i="12"/>
  <c r="CA8" i="9" s="1"/>
  <c r="L37" i="16"/>
  <c r="L36" i="16" s="1"/>
  <c r="P37" i="12"/>
  <c r="CE8" i="9" s="1"/>
  <c r="P37" i="16"/>
  <c r="P36" i="16" s="1"/>
  <c r="X71" i="12"/>
  <c r="CM42" i="9" s="1"/>
  <c r="X71" i="16"/>
  <c r="L35" i="12"/>
  <c r="L35" i="16"/>
  <c r="L34" i="16" s="1"/>
  <c r="T61" i="12"/>
  <c r="T61" i="16"/>
  <c r="T60" i="16" s="1"/>
  <c r="F55" i="12"/>
  <c r="F55" i="16"/>
  <c r="F54" i="16" s="1"/>
  <c r="N55" i="12"/>
  <c r="N55" i="16"/>
  <c r="N54" i="16" s="1"/>
  <c r="O67" i="12"/>
  <c r="O67" i="16"/>
  <c r="G65" i="12"/>
  <c r="G65" i="16"/>
  <c r="G64" i="16" s="1"/>
  <c r="AD53" i="12"/>
  <c r="AD53" i="16"/>
  <c r="AD52" i="16" s="1"/>
  <c r="N45" i="12"/>
  <c r="N45" i="16"/>
  <c r="N44" i="16" s="1"/>
  <c r="R45" i="12"/>
  <c r="R45" i="16"/>
  <c r="R44" i="16" s="1"/>
  <c r="U59" i="12"/>
  <c r="U59" i="16"/>
  <c r="Q35" i="12"/>
  <c r="Q35" i="16"/>
  <c r="Q34" i="16" s="1"/>
  <c r="E61" i="12"/>
  <c r="E61" i="16"/>
  <c r="E60" i="16" s="1"/>
  <c r="T55" i="12"/>
  <c r="T55" i="16"/>
  <c r="T54" i="16" s="1"/>
  <c r="AF67" i="12"/>
  <c r="AF67" i="16"/>
  <c r="AF66" i="16" s="1"/>
  <c r="AA65" i="12"/>
  <c r="AA65" i="16"/>
  <c r="AA64" i="16" s="1"/>
  <c r="T37" i="12"/>
  <c r="T37" i="16"/>
  <c r="T36" i="16" s="1"/>
  <c r="O53" i="12"/>
  <c r="O53" i="16"/>
  <c r="X35" i="12"/>
  <c r="X35" i="16"/>
  <c r="N35" i="12"/>
  <c r="N35" i="16"/>
  <c r="N34" i="16" s="1"/>
  <c r="K61" i="12"/>
  <c r="K61" i="16"/>
  <c r="R55" i="12"/>
  <c r="R55" i="16"/>
  <c r="R54" i="16" s="1"/>
  <c r="G67" i="12"/>
  <c r="G67" i="16"/>
  <c r="G66" i="16" s="1"/>
  <c r="S65" i="12"/>
  <c r="S65" i="16"/>
  <c r="E37" i="12"/>
  <c r="E37" i="16"/>
  <c r="E36" i="16" s="1"/>
  <c r="L53" i="12"/>
  <c r="L53" i="16"/>
  <c r="L52" i="16" s="1"/>
  <c r="V53" i="12"/>
  <c r="V53" i="16"/>
  <c r="AC44" i="12"/>
  <c r="CR15" i="9" s="1"/>
  <c r="AC70" i="12"/>
  <c r="CR41" i="9" s="1"/>
  <c r="CT16" i="9"/>
  <c r="AC64" i="12"/>
  <c r="CR35" i="9" s="1"/>
  <c r="BY6" i="9"/>
  <c r="AB69" i="12"/>
  <c r="AB68" i="12" s="1"/>
  <c r="CQ39" i="9" s="1"/>
  <c r="AB69" i="16"/>
  <c r="I43" i="12"/>
  <c r="BX14" i="9" s="1"/>
  <c r="I43" i="16"/>
  <c r="AB61" i="12"/>
  <c r="AB60" i="12" s="1"/>
  <c r="CQ31" i="9" s="1"/>
  <c r="AB61" i="16"/>
  <c r="AE51" i="12"/>
  <c r="AE50" i="12" s="1"/>
  <c r="CT21" i="9" s="1"/>
  <c r="AE51" i="16"/>
  <c r="AE67" i="12"/>
  <c r="CT38" i="9" s="1"/>
  <c r="AE67" i="16"/>
  <c r="J71" i="12"/>
  <c r="J70" i="12" s="1"/>
  <c r="BY41" i="9" s="1"/>
  <c r="J71" i="16"/>
  <c r="I63" i="12"/>
  <c r="I62" i="12" s="1"/>
  <c r="BX33" i="9" s="1"/>
  <c r="I63" i="16"/>
  <c r="J61" i="12"/>
  <c r="J60" i="12" s="1"/>
  <c r="BY31" i="9" s="1"/>
  <c r="J61" i="16"/>
  <c r="AC61" i="12"/>
  <c r="CR32" i="9" s="1"/>
  <c r="AC61" i="16"/>
  <c r="AC60" i="16" s="1"/>
  <c r="AE69" i="12"/>
  <c r="AE68" i="12" s="1"/>
  <c r="CT39" i="9" s="1"/>
  <c r="AE69" i="16"/>
  <c r="AC63" i="12"/>
  <c r="AC62" i="12" s="1"/>
  <c r="CR33" i="9" s="1"/>
  <c r="AC63" i="16"/>
  <c r="AC62" i="16" s="1"/>
  <c r="J43" i="12"/>
  <c r="BY14" i="9" s="1"/>
  <c r="J43" i="16"/>
  <c r="J67" i="12"/>
  <c r="J66" i="12" s="1"/>
  <c r="BY37" i="9" s="1"/>
  <c r="J67" i="16"/>
  <c r="AB71" i="12"/>
  <c r="CQ42" i="9" s="1"/>
  <c r="AB71" i="16"/>
  <c r="Z71" i="12"/>
  <c r="Z70" i="12" s="1"/>
  <c r="CO41" i="9" s="1"/>
  <c r="Z71" i="16"/>
  <c r="I37" i="12"/>
  <c r="I36" i="12" s="1"/>
  <c r="BX7" i="9" s="1"/>
  <c r="I37" i="16"/>
  <c r="AE59" i="12"/>
  <c r="CT30" i="9" s="1"/>
  <c r="AE59" i="16"/>
  <c r="H43" i="12"/>
  <c r="BW14" i="9" s="1"/>
  <c r="H43" i="16"/>
  <c r="H63" i="12"/>
  <c r="BW34" i="9" s="1"/>
  <c r="H63" i="16"/>
  <c r="I69" i="12"/>
  <c r="BX40" i="9" s="1"/>
  <c r="I69" i="16"/>
  <c r="AB63" i="12"/>
  <c r="AB62" i="12" s="1"/>
  <c r="CQ33" i="9" s="1"/>
  <c r="AB63" i="16"/>
  <c r="H61" i="12"/>
  <c r="BW32" i="9" s="1"/>
  <c r="H61" i="16"/>
  <c r="L68" i="12"/>
  <c r="CA39" i="9" s="1"/>
  <c r="CA40" i="9"/>
  <c r="C40" i="12"/>
  <c r="BR11" i="9" s="1"/>
  <c r="BR12" i="9"/>
  <c r="E42" i="12"/>
  <c r="BT13" i="9" s="1"/>
  <c r="D69" i="12"/>
  <c r="D60" i="12"/>
  <c r="BS31" i="9" s="1"/>
  <c r="BS32" i="9"/>
  <c r="D50" i="12"/>
  <c r="BS21" i="9" s="1"/>
  <c r="BS22" i="9"/>
  <c r="BS10" i="9"/>
  <c r="D38" i="12"/>
  <c r="BS9" i="9" s="1"/>
  <c r="BR42" i="9"/>
  <c r="BT34" i="9"/>
  <c r="E62" i="12"/>
  <c r="BT33" i="9" s="1"/>
  <c r="C59" i="12"/>
  <c r="AA60" i="12"/>
  <c r="CP31" i="9" s="1"/>
  <c r="CP32" i="9"/>
  <c r="D59" i="12"/>
  <c r="AA50" i="12"/>
  <c r="CP21" i="9" s="1"/>
  <c r="C38" i="12"/>
  <c r="BR9" i="9" s="1"/>
  <c r="BR10" i="9"/>
  <c r="CA38" i="9"/>
  <c r="T68" i="12"/>
  <c r="CI39" i="9" s="1"/>
  <c r="CI40" i="9"/>
  <c r="P68" i="12"/>
  <c r="CE39" i="9" s="1"/>
  <c r="C46" i="12"/>
  <c r="BR17" i="9" s="1"/>
  <c r="BR18" i="9"/>
  <c r="CA14" i="9"/>
  <c r="L42" i="12"/>
  <c r="CA13" i="9" s="1"/>
  <c r="BR26" i="9"/>
  <c r="C54" i="12"/>
  <c r="BR25" i="9" s="1"/>
  <c r="D46" i="12"/>
  <c r="BS17" i="9" s="1"/>
  <c r="BS18" i="9"/>
  <c r="D67" i="12"/>
  <c r="BS12" i="9"/>
  <c r="D40" i="12"/>
  <c r="BS11" i="9" s="1"/>
  <c r="W70" i="12"/>
  <c r="CL41" i="9" s="1"/>
  <c r="CL42" i="9"/>
  <c r="BS28" i="9"/>
  <c r="D56" i="12"/>
  <c r="BS27" i="9" s="1"/>
  <c r="D44" i="12"/>
  <c r="BS15" i="9" s="1"/>
  <c r="CC30" i="9"/>
  <c r="N58" i="12"/>
  <c r="CC29" i="9" s="1"/>
  <c r="BS6" i="9"/>
  <c r="D34" i="12"/>
  <c r="BS5" i="9" s="1"/>
  <c r="AA42" i="12"/>
  <c r="CP13" i="9" s="1"/>
  <c r="CP14" i="9"/>
  <c r="AD50" i="12"/>
  <c r="CS21" i="9" s="1"/>
  <c r="C67" i="12"/>
  <c r="D71" i="12"/>
  <c r="C42" i="12"/>
  <c r="BR13" i="9" s="1"/>
  <c r="BR14" i="9"/>
  <c r="BR22" i="9"/>
  <c r="C50" i="12"/>
  <c r="BR21" i="9" s="1"/>
  <c r="D36" i="12"/>
  <c r="BS7" i="9" s="1"/>
  <c r="BS8" i="9"/>
  <c r="BS20" i="9"/>
  <c r="BR20" i="9"/>
  <c r="C48" i="12"/>
  <c r="BR19" i="9" s="1"/>
  <c r="C60" i="12"/>
  <c r="BR31" i="9" s="1"/>
  <c r="BR32" i="9"/>
  <c r="BS36" i="9"/>
  <c r="D64" i="12"/>
  <c r="BS35" i="9" s="1"/>
  <c r="W36" i="12"/>
  <c r="CL7" i="9" s="1"/>
  <c r="D63" i="12"/>
  <c r="L62" i="12"/>
  <c r="CA33" i="9" s="1"/>
  <c r="N60" i="12"/>
  <c r="CC31" i="9" s="1"/>
  <c r="CC32" i="9"/>
  <c r="C69" i="12"/>
  <c r="C37" i="12"/>
  <c r="S64" i="16" l="1"/>
  <c r="S35" i="24" s="1"/>
  <c r="S36" i="24"/>
  <c r="O66" i="16"/>
  <c r="O37" i="24" s="1"/>
  <c r="O38" i="24"/>
  <c r="S44" i="16"/>
  <c r="S15" i="24" s="1"/>
  <c r="S16" i="24"/>
  <c r="K34" i="16"/>
  <c r="K5" i="24" s="1"/>
  <c r="K6" i="24"/>
  <c r="X66" i="16"/>
  <c r="X37" i="24" s="1"/>
  <c r="X38" i="24"/>
  <c r="V58" i="16"/>
  <c r="V29" i="24" s="1"/>
  <c r="V30" i="24"/>
  <c r="U36" i="16"/>
  <c r="U7" i="24" s="1"/>
  <c r="U8" i="24"/>
  <c r="K44" i="16"/>
  <c r="K15" i="24" s="1"/>
  <c r="K16" i="24"/>
  <c r="V54" i="16"/>
  <c r="V25" i="24" s="1"/>
  <c r="V26" i="24"/>
  <c r="S58" i="16"/>
  <c r="S29" i="24" s="1"/>
  <c r="S30" i="24"/>
  <c r="O60" i="16"/>
  <c r="O31" i="24" s="1"/>
  <c r="O32" i="24"/>
  <c r="X58" i="16"/>
  <c r="X29" i="24" s="1"/>
  <c r="X30" i="24"/>
  <c r="S34" i="16"/>
  <c r="S5" i="24" s="1"/>
  <c r="S6" i="24"/>
  <c r="M58" i="16"/>
  <c r="M29" i="24" s="1"/>
  <c r="M30" i="24"/>
  <c r="M44" i="16"/>
  <c r="M15" i="24" s="1"/>
  <c r="M16" i="24"/>
  <c r="S66" i="16"/>
  <c r="S37" i="24" s="1"/>
  <c r="S38" i="24"/>
  <c r="S68" i="16"/>
  <c r="S39" i="24" s="1"/>
  <c r="S40" i="24"/>
  <c r="O68" i="16"/>
  <c r="O39" i="24" s="1"/>
  <c r="O40" i="24"/>
  <c r="U44" i="16"/>
  <c r="U15" i="24" s="1"/>
  <c r="U16" i="24"/>
  <c r="S56" i="16"/>
  <c r="S27" i="24" s="1"/>
  <c r="S28" i="24"/>
  <c r="S40" i="16"/>
  <c r="S11" i="24" s="1"/>
  <c r="S12" i="24"/>
  <c r="H50" i="16"/>
  <c r="H21" i="24" s="1"/>
  <c r="H22" i="24"/>
  <c r="AE70" i="16"/>
  <c r="AE41" i="24" s="1"/>
  <c r="AE42" i="24"/>
  <c r="J44" i="16"/>
  <c r="J15" i="24" s="1"/>
  <c r="J16" i="24"/>
  <c r="M62" i="16"/>
  <c r="M33" i="24" s="1"/>
  <c r="M34" i="24"/>
  <c r="CT23" i="24"/>
  <c r="AE24" i="25"/>
  <c r="AE77" i="25" s="1"/>
  <c r="AE130" i="25" s="1"/>
  <c r="H60" i="16"/>
  <c r="H31" i="24" s="1"/>
  <c r="H32" i="24"/>
  <c r="I68" i="16"/>
  <c r="I39" i="24" s="1"/>
  <c r="I40" i="24"/>
  <c r="H42" i="16"/>
  <c r="H13" i="24" s="1"/>
  <c r="H14" i="24"/>
  <c r="I36" i="16"/>
  <c r="I7" i="24" s="1"/>
  <c r="I8" i="24"/>
  <c r="AB70" i="16"/>
  <c r="AB41" i="24" s="1"/>
  <c r="AB42" i="24"/>
  <c r="J42" i="16"/>
  <c r="J13" i="24" s="1"/>
  <c r="J14" i="24"/>
  <c r="AE68" i="16"/>
  <c r="AE39" i="24" s="1"/>
  <c r="AE40" i="24"/>
  <c r="J60" i="16"/>
  <c r="J31" i="24" s="1"/>
  <c r="J32" i="24"/>
  <c r="J70" i="16"/>
  <c r="J41" i="24" s="1"/>
  <c r="J42" i="24"/>
  <c r="AE50" i="16"/>
  <c r="AE21" i="24" s="1"/>
  <c r="AE22" i="24"/>
  <c r="I42" i="16"/>
  <c r="I13" i="24" s="1"/>
  <c r="I14" i="24"/>
  <c r="AE60" i="16"/>
  <c r="AE31" i="24" s="1"/>
  <c r="AE32" i="24"/>
  <c r="X52" i="16"/>
  <c r="X23" i="24" s="1"/>
  <c r="X24" i="24"/>
  <c r="I56" i="16"/>
  <c r="I27" i="24" s="1"/>
  <c r="I28" i="24"/>
  <c r="M40" i="16"/>
  <c r="M11" i="24" s="1"/>
  <c r="M12" i="24"/>
  <c r="AE36" i="16"/>
  <c r="AE7" i="24" s="1"/>
  <c r="AE8" i="24"/>
  <c r="AB52" i="16"/>
  <c r="AB23" i="24" s="1"/>
  <c r="AB24" i="24"/>
  <c r="I64" i="16"/>
  <c r="I35" i="24" s="1"/>
  <c r="I36" i="24"/>
  <c r="AB54" i="16"/>
  <c r="AB25" i="24" s="1"/>
  <c r="AB26" i="24"/>
  <c r="M56" i="16"/>
  <c r="M27" i="24" s="1"/>
  <c r="M28" i="24"/>
  <c r="K50" i="16"/>
  <c r="K21" i="24" s="1"/>
  <c r="K22" i="24"/>
  <c r="O40" i="16"/>
  <c r="O11" i="24" s="1"/>
  <c r="O12" i="24"/>
  <c r="J36" i="16"/>
  <c r="J7" i="24" s="1"/>
  <c r="J8" i="24"/>
  <c r="Z56" i="16"/>
  <c r="Z27" i="24" s="1"/>
  <c r="Z28" i="24"/>
  <c r="X46" i="16"/>
  <c r="X17" i="24" s="1"/>
  <c r="X18" i="24"/>
  <c r="I40" i="16"/>
  <c r="I11" i="24" s="1"/>
  <c r="I12" i="24"/>
  <c r="I58" i="16"/>
  <c r="I29" i="24" s="1"/>
  <c r="I30" i="24"/>
  <c r="V38" i="16"/>
  <c r="V9" i="24" s="1"/>
  <c r="V10" i="24"/>
  <c r="Z38" i="16"/>
  <c r="Z9" i="24" s="1"/>
  <c r="Z10" i="24"/>
  <c r="U70" i="16"/>
  <c r="U41" i="24" s="1"/>
  <c r="U42" i="24"/>
  <c r="O38" i="16"/>
  <c r="O9" i="24" s="1"/>
  <c r="O10" i="24"/>
  <c r="V44" i="16"/>
  <c r="V15" i="24" s="1"/>
  <c r="V16" i="24"/>
  <c r="I34" i="16"/>
  <c r="I5" i="24" s="1"/>
  <c r="I6" i="24"/>
  <c r="BY12" i="24"/>
  <c r="J13" i="25"/>
  <c r="J66" i="25" s="1"/>
  <c r="J119" i="25" s="1"/>
  <c r="BW18" i="24"/>
  <c r="H19" i="25"/>
  <c r="H72" i="25" s="1"/>
  <c r="H125" i="25" s="1"/>
  <c r="BW26" i="24"/>
  <c r="H27" i="25"/>
  <c r="H80" i="25" s="1"/>
  <c r="H133" i="25" s="1"/>
  <c r="U13" i="25"/>
  <c r="U66" i="25" s="1"/>
  <c r="U119" i="25" s="1"/>
  <c r="CJ12" i="24"/>
  <c r="O15" i="25"/>
  <c r="O68" i="25" s="1"/>
  <c r="O121" i="25" s="1"/>
  <c r="CD14" i="24"/>
  <c r="BY24" i="24"/>
  <c r="J25" i="25"/>
  <c r="J78" i="25" s="1"/>
  <c r="J131" i="25" s="1"/>
  <c r="U41" i="25"/>
  <c r="U94" i="25" s="1"/>
  <c r="U147" i="25" s="1"/>
  <c r="CJ40" i="24"/>
  <c r="I19" i="25"/>
  <c r="I72" i="25" s="1"/>
  <c r="I125" i="25" s="1"/>
  <c r="BX18" i="24"/>
  <c r="S21" i="25"/>
  <c r="S74" i="25" s="1"/>
  <c r="S127" i="25" s="1"/>
  <c r="CH20" i="24"/>
  <c r="BW6" i="24"/>
  <c r="H7" i="25"/>
  <c r="H60" i="25" s="1"/>
  <c r="H113" i="25" s="1"/>
  <c r="CM14" i="24"/>
  <c r="X15" i="25"/>
  <c r="X68" i="25" s="1"/>
  <c r="X121" i="25" s="1"/>
  <c r="J31" i="25"/>
  <c r="J84" i="25" s="1"/>
  <c r="J137" i="25" s="1"/>
  <c r="BY30" i="24"/>
  <c r="CO12" i="24"/>
  <c r="Z13" i="25"/>
  <c r="Z66" i="25" s="1"/>
  <c r="Z119" i="25" s="1"/>
  <c r="CB20" i="24"/>
  <c r="M21" i="25"/>
  <c r="M74" i="25" s="1"/>
  <c r="M127" i="25" s="1"/>
  <c r="K25" i="25"/>
  <c r="K78" i="25" s="1"/>
  <c r="K131" i="25" s="1"/>
  <c r="BZ24" i="24"/>
  <c r="H29" i="25"/>
  <c r="H82" i="25" s="1"/>
  <c r="H135" i="25" s="1"/>
  <c r="BW28" i="24"/>
  <c r="CK28" i="24"/>
  <c r="V29" i="25"/>
  <c r="V82" i="25" s="1"/>
  <c r="V135" i="25" s="1"/>
  <c r="Z19" i="25"/>
  <c r="Z72" i="25" s="1"/>
  <c r="Z125" i="25" s="1"/>
  <c r="CO18" i="24"/>
  <c r="U19" i="25"/>
  <c r="U72" i="25" s="1"/>
  <c r="U125" i="25" s="1"/>
  <c r="CJ18" i="24"/>
  <c r="CQ22" i="24"/>
  <c r="AB23" i="25"/>
  <c r="AB76" i="25" s="1"/>
  <c r="AB129" i="25" s="1"/>
  <c r="J7" i="25"/>
  <c r="J60" i="25" s="1"/>
  <c r="J113" i="25" s="1"/>
  <c r="BY6" i="24"/>
  <c r="AB37" i="25"/>
  <c r="AB90" i="25" s="1"/>
  <c r="AB143" i="25" s="1"/>
  <c r="CQ36" i="24"/>
  <c r="CO16" i="24"/>
  <c r="Z17" i="25"/>
  <c r="Z70" i="25" s="1"/>
  <c r="Z123" i="25" s="1"/>
  <c r="CO40" i="24"/>
  <c r="Z41" i="25"/>
  <c r="Z94" i="25" s="1"/>
  <c r="Z147" i="25" s="1"/>
  <c r="V43" i="25"/>
  <c r="V96" i="25" s="1"/>
  <c r="V149" i="25" s="1"/>
  <c r="CK42" i="24"/>
  <c r="CJ20" i="24"/>
  <c r="U21" i="25"/>
  <c r="U74" i="25" s="1"/>
  <c r="U127" i="25" s="1"/>
  <c r="AE29" i="25"/>
  <c r="AE82" i="25" s="1"/>
  <c r="AE135" i="25" s="1"/>
  <c r="CT28" i="24"/>
  <c r="K13" i="25"/>
  <c r="K66" i="25" s="1"/>
  <c r="K119" i="25" s="1"/>
  <c r="BZ12" i="24"/>
  <c r="CQ10" i="24"/>
  <c r="AB11" i="25"/>
  <c r="AB64" i="25" s="1"/>
  <c r="AB117" i="25" s="1"/>
  <c r="O19" i="25"/>
  <c r="O72" i="25" s="1"/>
  <c r="O125" i="25" s="1"/>
  <c r="CD18" i="24"/>
  <c r="H21" i="25"/>
  <c r="H74" i="25" s="1"/>
  <c r="H127" i="25" s="1"/>
  <c r="BW20" i="24"/>
  <c r="CM22" i="24"/>
  <c r="X23" i="25"/>
  <c r="X76" i="25" s="1"/>
  <c r="X129" i="25" s="1"/>
  <c r="U15" i="25"/>
  <c r="U68" i="25" s="1"/>
  <c r="U121" i="25" s="1"/>
  <c r="CJ14" i="24"/>
  <c r="AE13" i="25"/>
  <c r="AE66" i="25" s="1"/>
  <c r="AE119" i="25" s="1"/>
  <c r="CT12" i="24"/>
  <c r="CB24" i="24"/>
  <c r="M25" i="25"/>
  <c r="M78" i="25" s="1"/>
  <c r="M131" i="25" s="1"/>
  <c r="K21" i="25"/>
  <c r="K74" i="25" s="1"/>
  <c r="K127" i="25" s="1"/>
  <c r="BZ20" i="24"/>
  <c r="AE21" i="25"/>
  <c r="AE74" i="25" s="1"/>
  <c r="AE127" i="25" s="1"/>
  <c r="CT20" i="24"/>
  <c r="O52" i="16"/>
  <c r="O23" i="24" s="1"/>
  <c r="O24" i="24"/>
  <c r="V52" i="16"/>
  <c r="V23" i="24" s="1"/>
  <c r="V24" i="24"/>
  <c r="K60" i="16"/>
  <c r="K31" i="24" s="1"/>
  <c r="K32" i="24"/>
  <c r="X70" i="16"/>
  <c r="X41" i="24" s="1"/>
  <c r="X42" i="24"/>
  <c r="V66" i="16"/>
  <c r="V37" i="24" s="1"/>
  <c r="V38" i="24"/>
  <c r="M64" i="16"/>
  <c r="M35" i="24" s="1"/>
  <c r="M36" i="24"/>
  <c r="U34" i="16"/>
  <c r="U5" i="24" s="1"/>
  <c r="U6" i="24"/>
  <c r="O34" i="16"/>
  <c r="O5" i="24" s="1"/>
  <c r="O6" i="24"/>
  <c r="S42" i="16"/>
  <c r="S13" i="24" s="1"/>
  <c r="S14" i="24"/>
  <c r="V36" i="16"/>
  <c r="V7" i="24" s="1"/>
  <c r="V8" i="24"/>
  <c r="X64" i="16"/>
  <c r="X35" i="24" s="1"/>
  <c r="X36" i="24"/>
  <c r="M54" i="16"/>
  <c r="M25" i="24" s="1"/>
  <c r="M26" i="24"/>
  <c r="O36" i="16"/>
  <c r="O7" i="24" s="1"/>
  <c r="O8" i="24"/>
  <c r="K36" i="16"/>
  <c r="K7" i="24" s="1"/>
  <c r="K8" i="24"/>
  <c r="O50" i="16"/>
  <c r="O21" i="24" s="1"/>
  <c r="O22" i="24"/>
  <c r="U50" i="16"/>
  <c r="U21" i="24" s="1"/>
  <c r="U22" i="24"/>
  <c r="J64" i="16"/>
  <c r="J35" i="24" s="1"/>
  <c r="J36" i="24"/>
  <c r="AB66" i="16"/>
  <c r="AB37" i="24" s="1"/>
  <c r="AB38" i="24"/>
  <c r="H58" i="16"/>
  <c r="H29" i="24" s="1"/>
  <c r="H30" i="24"/>
  <c r="Z54" i="16"/>
  <c r="Z25" i="24" s="1"/>
  <c r="Z26" i="24"/>
  <c r="M68" i="16"/>
  <c r="M39" i="24" s="1"/>
  <c r="M40" i="24"/>
  <c r="Z50" i="16"/>
  <c r="Z21" i="24" s="1"/>
  <c r="Z22" i="24"/>
  <c r="H38" i="16"/>
  <c r="H9" i="24" s="1"/>
  <c r="H10" i="24"/>
  <c r="AB48" i="16"/>
  <c r="AB19" i="24" s="1"/>
  <c r="AB20" i="24"/>
  <c r="AB44" i="16"/>
  <c r="AB15" i="24" s="1"/>
  <c r="AB16" i="24"/>
  <c r="H68" i="16"/>
  <c r="H39" i="24" s="1"/>
  <c r="H40" i="24"/>
  <c r="O70" i="16"/>
  <c r="O41" i="24" s="1"/>
  <c r="O42" i="24"/>
  <c r="AE38" i="16"/>
  <c r="AE9" i="24" s="1"/>
  <c r="AE10" i="24"/>
  <c r="V34" i="16"/>
  <c r="V5" i="24" s="1"/>
  <c r="V6" i="24"/>
  <c r="I66" i="16"/>
  <c r="I37" i="24" s="1"/>
  <c r="I38" i="24"/>
  <c r="J68" i="16"/>
  <c r="J39" i="24" s="1"/>
  <c r="J40" i="24"/>
  <c r="U56" i="16"/>
  <c r="U27" i="24" s="1"/>
  <c r="U28" i="24"/>
  <c r="AB40" i="16"/>
  <c r="AB11" i="24" s="1"/>
  <c r="AB12" i="24"/>
  <c r="AE62" i="16"/>
  <c r="AE33" i="24" s="1"/>
  <c r="AE34" i="24"/>
  <c r="J12" i="25"/>
  <c r="J65" i="25" s="1"/>
  <c r="J118" i="25" s="1"/>
  <c r="BY11" i="24"/>
  <c r="BW17" i="24"/>
  <c r="H18" i="25"/>
  <c r="H71" i="25" s="1"/>
  <c r="H124" i="25" s="1"/>
  <c r="BW25" i="24"/>
  <c r="H26" i="25"/>
  <c r="H79" i="25" s="1"/>
  <c r="H132" i="25" s="1"/>
  <c r="U12" i="25"/>
  <c r="U65" i="25" s="1"/>
  <c r="U118" i="25" s="1"/>
  <c r="CJ11" i="24"/>
  <c r="O14" i="25"/>
  <c r="O67" i="25" s="1"/>
  <c r="O120" i="25" s="1"/>
  <c r="CD13" i="24"/>
  <c r="BY23" i="24"/>
  <c r="J24" i="25"/>
  <c r="J77" i="25" s="1"/>
  <c r="J130" i="25" s="1"/>
  <c r="U40" i="25"/>
  <c r="U93" i="25" s="1"/>
  <c r="U146" i="25" s="1"/>
  <c r="CJ39" i="24"/>
  <c r="BX17" i="24"/>
  <c r="I18" i="25"/>
  <c r="I71" i="25" s="1"/>
  <c r="I124" i="25" s="1"/>
  <c r="CH19" i="24"/>
  <c r="S20" i="25"/>
  <c r="S73" i="25" s="1"/>
  <c r="S126" i="25" s="1"/>
  <c r="H6" i="25"/>
  <c r="H59" i="25" s="1"/>
  <c r="H112" i="25" s="1"/>
  <c r="BW5" i="24"/>
  <c r="CM13" i="24"/>
  <c r="X14" i="25"/>
  <c r="X67" i="25" s="1"/>
  <c r="X120" i="25" s="1"/>
  <c r="J30" i="25"/>
  <c r="J83" i="25" s="1"/>
  <c r="J136" i="25" s="1"/>
  <c r="BY29" i="24"/>
  <c r="CO11" i="24"/>
  <c r="Z12" i="25"/>
  <c r="Z65" i="25" s="1"/>
  <c r="Z118" i="25" s="1"/>
  <c r="M20" i="25"/>
  <c r="M73" i="25" s="1"/>
  <c r="M126" i="25" s="1"/>
  <c r="CB19" i="24"/>
  <c r="K24" i="25"/>
  <c r="K77" i="25" s="1"/>
  <c r="K130" i="25" s="1"/>
  <c r="BZ23" i="24"/>
  <c r="H28" i="25"/>
  <c r="H81" i="25" s="1"/>
  <c r="H134" i="25" s="1"/>
  <c r="BW27" i="24"/>
  <c r="CK27" i="24"/>
  <c r="V28" i="25"/>
  <c r="V81" i="25" s="1"/>
  <c r="V134" i="25" s="1"/>
  <c r="Z18" i="25"/>
  <c r="Z71" i="25" s="1"/>
  <c r="Z124" i="25" s="1"/>
  <c r="CO17" i="24"/>
  <c r="CJ17" i="24"/>
  <c r="U18" i="25"/>
  <c r="U71" i="25" s="1"/>
  <c r="U124" i="25" s="1"/>
  <c r="CQ21" i="24"/>
  <c r="AB22" i="25"/>
  <c r="AB75" i="25" s="1"/>
  <c r="AB128" i="25" s="1"/>
  <c r="J6" i="25"/>
  <c r="J59" i="25" s="1"/>
  <c r="J112" i="25" s="1"/>
  <c r="BY5" i="24"/>
  <c r="AB36" i="25"/>
  <c r="AB89" i="25" s="1"/>
  <c r="AB142" i="25" s="1"/>
  <c r="CQ35" i="24"/>
  <c r="CO15" i="24"/>
  <c r="Z16" i="25"/>
  <c r="Z69" i="25" s="1"/>
  <c r="Z122" i="25" s="1"/>
  <c r="CO39" i="24"/>
  <c r="Z40" i="25"/>
  <c r="Z93" i="25" s="1"/>
  <c r="Z146" i="25" s="1"/>
  <c r="V42" i="25"/>
  <c r="V95" i="25" s="1"/>
  <c r="V148" i="25" s="1"/>
  <c r="CK41" i="24"/>
  <c r="U20" i="25"/>
  <c r="U73" i="25" s="1"/>
  <c r="U126" i="25" s="1"/>
  <c r="CJ19" i="24"/>
  <c r="AE28" i="25"/>
  <c r="AE81" i="25" s="1"/>
  <c r="AE134" i="25" s="1"/>
  <c r="CT27" i="24"/>
  <c r="BZ11" i="24"/>
  <c r="K12" i="25"/>
  <c r="K65" i="25" s="1"/>
  <c r="K118" i="25" s="1"/>
  <c r="CQ9" i="24"/>
  <c r="AB10" i="25"/>
  <c r="AB63" i="25" s="1"/>
  <c r="AB116" i="25" s="1"/>
  <c r="O18" i="25"/>
  <c r="O71" i="25" s="1"/>
  <c r="O124" i="25" s="1"/>
  <c r="CD17" i="24"/>
  <c r="H20" i="25"/>
  <c r="H73" i="25" s="1"/>
  <c r="H126" i="25" s="1"/>
  <c r="BW19" i="24"/>
  <c r="CM21" i="24"/>
  <c r="X22" i="25"/>
  <c r="X75" i="25" s="1"/>
  <c r="X128" i="25" s="1"/>
  <c r="U14" i="25"/>
  <c r="U67" i="25" s="1"/>
  <c r="U120" i="25" s="1"/>
  <c r="CJ13" i="24"/>
  <c r="CT11" i="24"/>
  <c r="AE12" i="25"/>
  <c r="AE65" i="25" s="1"/>
  <c r="AE118" i="25" s="1"/>
  <c r="M24" i="25"/>
  <c r="M77" i="25" s="1"/>
  <c r="M130" i="25" s="1"/>
  <c r="CB23" i="24"/>
  <c r="BZ19" i="24"/>
  <c r="K20" i="25"/>
  <c r="K73" i="25" s="1"/>
  <c r="K126" i="25" s="1"/>
  <c r="AE20" i="25"/>
  <c r="AE73" i="25" s="1"/>
  <c r="AE126" i="25" s="1"/>
  <c r="CT19" i="24"/>
  <c r="V50" i="16"/>
  <c r="V21" i="24" s="1"/>
  <c r="V22" i="24"/>
  <c r="S36" i="16"/>
  <c r="S7" i="24" s="1"/>
  <c r="S8" i="24"/>
  <c r="X34" i="16"/>
  <c r="X5" i="24" s="1"/>
  <c r="X6" i="24"/>
  <c r="U58" i="16"/>
  <c r="U29" i="24" s="1"/>
  <c r="U30" i="24"/>
  <c r="M50" i="16"/>
  <c r="M21" i="24" s="1"/>
  <c r="M22" i="24"/>
  <c r="K42" i="16"/>
  <c r="K13" i="24" s="1"/>
  <c r="K14" i="24"/>
  <c r="K58" i="16"/>
  <c r="K29" i="24" s="1"/>
  <c r="K30" i="24"/>
  <c r="X54" i="16"/>
  <c r="X25" i="24" s="1"/>
  <c r="X26" i="24"/>
  <c r="V60" i="16"/>
  <c r="V31" i="24" s="1"/>
  <c r="V32" i="24"/>
  <c r="K70" i="16"/>
  <c r="K41" i="24" s="1"/>
  <c r="K42" i="24"/>
  <c r="V62" i="16"/>
  <c r="V33" i="24" s="1"/>
  <c r="V34" i="24"/>
  <c r="M42" i="16"/>
  <c r="M13" i="24" s="1"/>
  <c r="M14" i="24"/>
  <c r="U54" i="16"/>
  <c r="U25" i="24" s="1"/>
  <c r="U26" i="24"/>
  <c r="K64" i="16"/>
  <c r="K35" i="24" s="1"/>
  <c r="K36" i="24"/>
  <c r="M70" i="16"/>
  <c r="M41" i="24" s="1"/>
  <c r="M42" i="24"/>
  <c r="S50" i="16"/>
  <c r="S21" i="24" s="1"/>
  <c r="S22" i="24"/>
  <c r="S54" i="16"/>
  <c r="S25" i="24" s="1"/>
  <c r="S26" i="24"/>
  <c r="K68" i="16"/>
  <c r="K39" i="24" s="1"/>
  <c r="K40" i="24"/>
  <c r="S62" i="16"/>
  <c r="S33" i="24" s="1"/>
  <c r="S34" i="24"/>
  <c r="AE44" i="16"/>
  <c r="AE15" i="24" s="1"/>
  <c r="AE16" i="24"/>
  <c r="H66" i="16"/>
  <c r="H37" i="24" s="1"/>
  <c r="H38" i="24"/>
  <c r="U38" i="16"/>
  <c r="U9" i="24" s="1"/>
  <c r="U10" i="24"/>
  <c r="X56" i="16"/>
  <c r="X27" i="24" s="1"/>
  <c r="X28" i="24"/>
  <c r="AB62" i="16"/>
  <c r="AB33" i="24" s="1"/>
  <c r="AB34" i="24"/>
  <c r="H62" i="16"/>
  <c r="H33" i="24" s="1"/>
  <c r="H34" i="24"/>
  <c r="AE58" i="16"/>
  <c r="AE29" i="24" s="1"/>
  <c r="AE30" i="24"/>
  <c r="Z70" i="16"/>
  <c r="Z41" i="24" s="1"/>
  <c r="Z42" i="24"/>
  <c r="J66" i="16"/>
  <c r="J37" i="24" s="1"/>
  <c r="J38" i="24"/>
  <c r="I62" i="16"/>
  <c r="I33" i="24" s="1"/>
  <c r="I34" i="24"/>
  <c r="AE66" i="16"/>
  <c r="AE37" i="24" s="1"/>
  <c r="AE38" i="24"/>
  <c r="AB60" i="16"/>
  <c r="AB31" i="24" s="1"/>
  <c r="AB32" i="24"/>
  <c r="AB68" i="16"/>
  <c r="AB39" i="24" s="1"/>
  <c r="AB40" i="24"/>
  <c r="Z34" i="16"/>
  <c r="Z5" i="24" s="1"/>
  <c r="Z6" i="24"/>
  <c r="U64" i="16"/>
  <c r="U35" i="24" s="1"/>
  <c r="U36" i="24"/>
  <c r="AE46" i="16"/>
  <c r="AE17" i="24" s="1"/>
  <c r="AE18" i="24"/>
  <c r="Z52" i="16"/>
  <c r="Z23" i="24" s="1"/>
  <c r="Z24" i="24"/>
  <c r="I52" i="16"/>
  <c r="I23" i="24" s="1"/>
  <c r="I24" i="24"/>
  <c r="J54" i="16"/>
  <c r="J25" i="24" s="1"/>
  <c r="J26" i="24"/>
  <c r="X68" i="16"/>
  <c r="X39" i="24" s="1"/>
  <c r="X40" i="24"/>
  <c r="X44" i="16"/>
  <c r="X15" i="24" s="1"/>
  <c r="X16" i="24"/>
  <c r="V64" i="16"/>
  <c r="V35" i="24" s="1"/>
  <c r="V36" i="24"/>
  <c r="I60" i="16"/>
  <c r="I31" i="24" s="1"/>
  <c r="I32" i="24"/>
  <c r="Z66" i="16"/>
  <c r="Z37" i="24" s="1"/>
  <c r="Z38" i="24"/>
  <c r="X38" i="16"/>
  <c r="X9" i="24" s="1"/>
  <c r="X10" i="24"/>
  <c r="H40" i="16"/>
  <c r="H11" i="24" s="1"/>
  <c r="H12" i="24"/>
  <c r="AE34" i="16"/>
  <c r="AE5" i="24" s="1"/>
  <c r="AE6" i="24"/>
  <c r="O54" i="16"/>
  <c r="O25" i="24" s="1"/>
  <c r="O26" i="24"/>
  <c r="V42" i="16"/>
  <c r="V13" i="24" s="1"/>
  <c r="V14" i="24"/>
  <c r="U52" i="16"/>
  <c r="U23" i="24" s="1"/>
  <c r="U24" i="24"/>
  <c r="J50" i="16"/>
  <c r="J21" i="24" s="1"/>
  <c r="J22" i="24"/>
  <c r="O62" i="16"/>
  <c r="O33" i="24" s="1"/>
  <c r="O34" i="24"/>
  <c r="Z62" i="16"/>
  <c r="Z33" i="24" s="1"/>
  <c r="Z34" i="24"/>
  <c r="I44" i="16"/>
  <c r="I15" i="24" s="1"/>
  <c r="I16" i="24"/>
  <c r="U60" i="16"/>
  <c r="U31" i="24" s="1"/>
  <c r="U32" i="24"/>
  <c r="Z48" i="16"/>
  <c r="Z19" i="24" s="1"/>
  <c r="Z20" i="24"/>
  <c r="AE42" i="16"/>
  <c r="AE13" i="24" s="1"/>
  <c r="AE14" i="24"/>
  <c r="I43" i="25"/>
  <c r="I96" i="25" s="1"/>
  <c r="I149" i="25" s="1"/>
  <c r="BX42" i="24"/>
  <c r="CK12" i="24"/>
  <c r="V13" i="25"/>
  <c r="V66" i="25" s="1"/>
  <c r="V119" i="25" s="1"/>
  <c r="BX20" i="24"/>
  <c r="I21" i="25"/>
  <c r="I74" i="25" s="1"/>
  <c r="I127" i="25" s="1"/>
  <c r="AE25" i="25"/>
  <c r="AE78" i="25" s="1"/>
  <c r="AE131" i="25" s="1"/>
  <c r="CT24" i="24"/>
  <c r="I23" i="25"/>
  <c r="I76" i="25" s="1"/>
  <c r="I129" i="25" s="1"/>
  <c r="BX22" i="24"/>
  <c r="U35" i="25"/>
  <c r="U88" i="25" s="1"/>
  <c r="U141" i="25" s="1"/>
  <c r="CJ34" i="24"/>
  <c r="CO8" i="24"/>
  <c r="Z9" i="25"/>
  <c r="Z62" i="25" s="1"/>
  <c r="Z115" i="25" s="1"/>
  <c r="BZ18" i="24"/>
  <c r="K19" i="25"/>
  <c r="K72" i="25" s="1"/>
  <c r="K125" i="25" s="1"/>
  <c r="AB19" i="25"/>
  <c r="AB72" i="25" s="1"/>
  <c r="AB125" i="25" s="1"/>
  <c r="CQ18" i="24"/>
  <c r="O21" i="25"/>
  <c r="O74" i="25" s="1"/>
  <c r="O127" i="25" s="1"/>
  <c r="CD20" i="24"/>
  <c r="H9" i="25"/>
  <c r="H62" i="25" s="1"/>
  <c r="H115" i="25" s="1"/>
  <c r="BW8" i="24"/>
  <c r="J35" i="25"/>
  <c r="J88" i="25" s="1"/>
  <c r="J141" i="25" s="1"/>
  <c r="BY34" i="24"/>
  <c r="Z31" i="25"/>
  <c r="Z84" i="25" s="1"/>
  <c r="Z137" i="25" s="1"/>
  <c r="CO30" i="24"/>
  <c r="BY28" i="24"/>
  <c r="J29" i="25"/>
  <c r="J82" i="25" s="1"/>
  <c r="J135" i="25" s="1"/>
  <c r="X21" i="25"/>
  <c r="X74" i="25" s="1"/>
  <c r="X127" i="25" s="1"/>
  <c r="CM20" i="24"/>
  <c r="AB9" i="25"/>
  <c r="AB62" i="25" s="1"/>
  <c r="AB115" i="25" s="1"/>
  <c r="CQ8" i="24"/>
  <c r="K29" i="25"/>
  <c r="K82" i="25" s="1"/>
  <c r="K135" i="25" s="1"/>
  <c r="BZ28" i="24"/>
  <c r="M11" i="25"/>
  <c r="M64" i="25" s="1"/>
  <c r="M117" i="25" s="1"/>
  <c r="CB10" i="24"/>
  <c r="J19" i="25"/>
  <c r="J72" i="25" s="1"/>
  <c r="J125" i="25" s="1"/>
  <c r="BY18" i="24"/>
  <c r="BY20" i="24"/>
  <c r="J21" i="25"/>
  <c r="J74" i="25" s="1"/>
  <c r="J127" i="25" s="1"/>
  <c r="CQ14" i="24"/>
  <c r="AB15" i="25"/>
  <c r="AB68" i="25" s="1"/>
  <c r="AB121" i="25" s="1"/>
  <c r="CK40" i="24"/>
  <c r="V41" i="25"/>
  <c r="V94" i="25" s="1"/>
  <c r="V147" i="25" s="1"/>
  <c r="AE37" i="25"/>
  <c r="AE90" i="25" s="1"/>
  <c r="AE143" i="25" s="1"/>
  <c r="CT36" i="24"/>
  <c r="I27" i="25"/>
  <c r="I80" i="25" s="1"/>
  <c r="I133" i="25" s="1"/>
  <c r="BX26" i="24"/>
  <c r="V19" i="25"/>
  <c r="V72" i="25" s="1"/>
  <c r="V125" i="25" s="1"/>
  <c r="CK18" i="24"/>
  <c r="BZ10" i="24"/>
  <c r="K11" i="25"/>
  <c r="K64" i="25" s="1"/>
  <c r="K117" i="25" s="1"/>
  <c r="O29" i="25"/>
  <c r="O82" i="25" s="1"/>
  <c r="O135" i="25" s="1"/>
  <c r="CD28" i="24"/>
  <c r="X13" i="25"/>
  <c r="X66" i="25" s="1"/>
  <c r="X119" i="25" s="1"/>
  <c r="CM12" i="24"/>
  <c r="I11" i="25"/>
  <c r="I64" i="25" s="1"/>
  <c r="I117" i="25" s="1"/>
  <c r="BX10" i="24"/>
  <c r="CH10" i="24"/>
  <c r="S11" i="25"/>
  <c r="S64" i="25" s="1"/>
  <c r="S117" i="25" s="1"/>
  <c r="CH18" i="24"/>
  <c r="S19" i="25"/>
  <c r="S72" i="25" s="1"/>
  <c r="S125" i="25" s="1"/>
  <c r="CK20" i="24"/>
  <c r="V21" i="25"/>
  <c r="V74" i="25" s="1"/>
  <c r="V127" i="25" s="1"/>
  <c r="Z15" i="25"/>
  <c r="Z68" i="25" s="1"/>
  <c r="Z121" i="25" s="1"/>
  <c r="CO14" i="24"/>
  <c r="H25" i="25"/>
  <c r="H78" i="25" s="1"/>
  <c r="H131" i="25" s="1"/>
  <c r="BW24" i="24"/>
  <c r="AE27" i="25"/>
  <c r="AE80" i="25" s="1"/>
  <c r="AE133" i="25" s="1"/>
  <c r="CT26" i="24"/>
  <c r="BZ34" i="24"/>
  <c r="K35" i="25"/>
  <c r="K88" i="25" s="1"/>
  <c r="K141" i="25" s="1"/>
  <c r="BW42" i="24"/>
  <c r="H43" i="25"/>
  <c r="H96" i="25" s="1"/>
  <c r="H149" i="25" s="1"/>
  <c r="AB31" i="25"/>
  <c r="AB84" i="25" s="1"/>
  <c r="AB137" i="25" s="1"/>
  <c r="CQ30" i="24"/>
  <c r="S52" i="16"/>
  <c r="S23" i="24" s="1"/>
  <c r="S24" i="24"/>
  <c r="O64" i="16"/>
  <c r="O35" i="24" s="1"/>
  <c r="O36" i="24"/>
  <c r="X36" i="16"/>
  <c r="X7" i="24" s="1"/>
  <c r="X8" i="24"/>
  <c r="O58" i="16"/>
  <c r="O29" i="24" s="1"/>
  <c r="O30" i="24"/>
  <c r="M60" i="16"/>
  <c r="M31" i="24" s="1"/>
  <c r="M32" i="24"/>
  <c r="K66" i="16"/>
  <c r="K37" i="24" s="1"/>
  <c r="K38" i="24"/>
  <c r="O44" i="16"/>
  <c r="O15" i="24" s="1"/>
  <c r="O16" i="24"/>
  <c r="M66" i="16"/>
  <c r="M37" i="24" s="1"/>
  <c r="M38" i="24"/>
  <c r="X62" i="16"/>
  <c r="X33" i="24" s="1"/>
  <c r="X34" i="24"/>
  <c r="U66" i="16"/>
  <c r="U37" i="24" s="1"/>
  <c r="U38" i="24"/>
  <c r="M34" i="16"/>
  <c r="M5" i="24" s="1"/>
  <c r="M6" i="24"/>
  <c r="K54" i="16"/>
  <c r="K25" i="24" s="1"/>
  <c r="K26" i="24"/>
  <c r="X60" i="16"/>
  <c r="X31" i="24" s="1"/>
  <c r="X32" i="24"/>
  <c r="S60" i="16"/>
  <c r="S31" i="24" s="1"/>
  <c r="S32" i="24"/>
  <c r="M46" i="16"/>
  <c r="M17" i="24" s="1"/>
  <c r="M18" i="24"/>
  <c r="AB34" i="16"/>
  <c r="AB5" i="24" s="1"/>
  <c r="AB6" i="24"/>
  <c r="H64" i="16"/>
  <c r="H35" i="24" s="1"/>
  <c r="H36" i="24"/>
  <c r="Z60" i="16"/>
  <c r="Z31" i="24" s="1"/>
  <c r="Z32" i="24"/>
  <c r="S70" i="16"/>
  <c r="S41" i="24" s="1"/>
  <c r="S42" i="24"/>
  <c r="AB56" i="16"/>
  <c r="AB27" i="24" s="1"/>
  <c r="AB28" i="24"/>
  <c r="Z64" i="16"/>
  <c r="Z35" i="24" s="1"/>
  <c r="Z36" i="24"/>
  <c r="J38" i="16"/>
  <c r="J9" i="24" s="1"/>
  <c r="J10" i="24"/>
  <c r="M36" i="16"/>
  <c r="M7" i="24" s="1"/>
  <c r="M8" i="24"/>
  <c r="H44" i="16"/>
  <c r="H15" i="24" s="1"/>
  <c r="H16" i="24"/>
  <c r="I42" i="25"/>
  <c r="I95" i="25" s="1"/>
  <c r="I148" i="25" s="1"/>
  <c r="BX41" i="24"/>
  <c r="CK11" i="24"/>
  <c r="V12" i="25"/>
  <c r="V65" i="25" s="1"/>
  <c r="V118" i="25" s="1"/>
  <c r="I20" i="25"/>
  <c r="I73" i="25" s="1"/>
  <c r="I126" i="25" s="1"/>
  <c r="BX19" i="24"/>
  <c r="BX21" i="24"/>
  <c r="I22" i="25"/>
  <c r="I75" i="25" s="1"/>
  <c r="I128" i="25" s="1"/>
  <c r="U34" i="25"/>
  <c r="U87" i="25" s="1"/>
  <c r="U140" i="25" s="1"/>
  <c r="CJ33" i="24"/>
  <c r="Z8" i="25"/>
  <c r="Z61" i="25" s="1"/>
  <c r="Z114" i="25" s="1"/>
  <c r="CO7" i="24"/>
  <c r="K18" i="25"/>
  <c r="K71" i="25" s="1"/>
  <c r="K124" i="25" s="1"/>
  <c r="BZ17" i="24"/>
  <c r="CQ17" i="24"/>
  <c r="AB18" i="25"/>
  <c r="AB71" i="25" s="1"/>
  <c r="AB124" i="25" s="1"/>
  <c r="CD19" i="24"/>
  <c r="O20" i="25"/>
  <c r="O73" i="25" s="1"/>
  <c r="O126" i="25" s="1"/>
  <c r="H8" i="25"/>
  <c r="H61" i="25" s="1"/>
  <c r="H114" i="25" s="1"/>
  <c r="BW7" i="24"/>
  <c r="J34" i="25"/>
  <c r="J87" i="25" s="1"/>
  <c r="J140" i="25" s="1"/>
  <c r="BY33" i="24"/>
  <c r="Z30" i="25"/>
  <c r="Z83" i="25" s="1"/>
  <c r="Z136" i="25" s="1"/>
  <c r="CO29" i="24"/>
  <c r="BY27" i="24"/>
  <c r="J28" i="25"/>
  <c r="J81" i="25" s="1"/>
  <c r="J134" i="25" s="1"/>
  <c r="X20" i="25"/>
  <c r="X73" i="25" s="1"/>
  <c r="X126" i="25" s="1"/>
  <c r="CM19" i="24"/>
  <c r="AB8" i="25"/>
  <c r="AB61" i="25" s="1"/>
  <c r="AB114" i="25" s="1"/>
  <c r="CQ7" i="24"/>
  <c r="BZ27" i="24"/>
  <c r="K28" i="25"/>
  <c r="K81" i="25" s="1"/>
  <c r="K134" i="25" s="1"/>
  <c r="CB9" i="24"/>
  <c r="M10" i="25"/>
  <c r="M63" i="25" s="1"/>
  <c r="M116" i="25" s="1"/>
  <c r="J18" i="25"/>
  <c r="J71" i="25" s="1"/>
  <c r="J124" i="25" s="1"/>
  <c r="BY17" i="24"/>
  <c r="BY19" i="24"/>
  <c r="J20" i="25"/>
  <c r="J73" i="25" s="1"/>
  <c r="J126" i="25" s="1"/>
  <c r="CQ13" i="24"/>
  <c r="AB14" i="25"/>
  <c r="AB67" i="25" s="1"/>
  <c r="AB120" i="25" s="1"/>
  <c r="CK39" i="24"/>
  <c r="V40" i="25"/>
  <c r="V93" i="25" s="1"/>
  <c r="V146" i="25" s="1"/>
  <c r="CT35" i="24"/>
  <c r="AE36" i="25"/>
  <c r="AE89" i="25" s="1"/>
  <c r="AE142" i="25" s="1"/>
  <c r="I26" i="25"/>
  <c r="I79" i="25" s="1"/>
  <c r="I132" i="25" s="1"/>
  <c r="BX25" i="24"/>
  <c r="V18" i="25"/>
  <c r="V71" i="25" s="1"/>
  <c r="V124" i="25" s="1"/>
  <c r="CK17" i="24"/>
  <c r="K10" i="25"/>
  <c r="K63" i="25" s="1"/>
  <c r="K116" i="25" s="1"/>
  <c r="BZ9" i="24"/>
  <c r="CD27" i="24"/>
  <c r="O28" i="25"/>
  <c r="O81" i="25" s="1"/>
  <c r="O134" i="25" s="1"/>
  <c r="X12" i="25"/>
  <c r="X65" i="25" s="1"/>
  <c r="X118" i="25" s="1"/>
  <c r="CM11" i="24"/>
  <c r="BX9" i="24"/>
  <c r="I10" i="25"/>
  <c r="I63" i="25" s="1"/>
  <c r="I116" i="25" s="1"/>
  <c r="S10" i="25"/>
  <c r="S63" i="25" s="1"/>
  <c r="S116" i="25" s="1"/>
  <c r="CH9" i="24"/>
  <c r="S18" i="25"/>
  <c r="S71" i="25" s="1"/>
  <c r="S124" i="25" s="1"/>
  <c r="CH17" i="24"/>
  <c r="CK19" i="24"/>
  <c r="V20" i="25"/>
  <c r="V73" i="25" s="1"/>
  <c r="V126" i="25" s="1"/>
  <c r="Z14" i="25"/>
  <c r="Z67" i="25" s="1"/>
  <c r="Z120" i="25" s="1"/>
  <c r="CO13" i="24"/>
  <c r="H24" i="25"/>
  <c r="H77" i="25" s="1"/>
  <c r="H130" i="25" s="1"/>
  <c r="BW23" i="24"/>
  <c r="AE26" i="25"/>
  <c r="AE79" i="25" s="1"/>
  <c r="AE132" i="25" s="1"/>
  <c r="CT25" i="24"/>
  <c r="K34" i="25"/>
  <c r="K87" i="25" s="1"/>
  <c r="K140" i="25" s="1"/>
  <c r="BZ33" i="24"/>
  <c r="BW41" i="24"/>
  <c r="H42" i="25"/>
  <c r="H95" i="25" s="1"/>
  <c r="H148" i="25" s="1"/>
  <c r="AB30" i="25"/>
  <c r="AB83" i="25" s="1"/>
  <c r="AB136" i="25" s="1"/>
  <c r="CQ29" i="24"/>
  <c r="E70" i="12"/>
  <c r="BT41" i="9" s="1"/>
  <c r="AD60" i="12"/>
  <c r="CS31" i="9" s="1"/>
  <c r="CU22" i="9"/>
  <c r="CS28" i="9"/>
  <c r="P66" i="12"/>
  <c r="CE37" i="9" s="1"/>
  <c r="Q36" i="12"/>
  <c r="CF7" i="9" s="1"/>
  <c r="CU32" i="9"/>
  <c r="C56" i="12"/>
  <c r="BR27" i="9" s="1"/>
  <c r="I70" i="12"/>
  <c r="BX41" i="9" s="1"/>
  <c r="BV40" i="9"/>
  <c r="CU8" i="9"/>
  <c r="V48" i="12"/>
  <c r="CK19" i="9" s="1"/>
  <c r="C52" i="12"/>
  <c r="BR23" i="9" s="1"/>
  <c r="CE14" i="9"/>
  <c r="Y68" i="12"/>
  <c r="CN39" i="9" s="1"/>
  <c r="CN22" i="9"/>
  <c r="CS34" i="9"/>
  <c r="CG38" i="9"/>
  <c r="C34" i="12"/>
  <c r="BR5" i="9" s="1"/>
  <c r="C62" i="12"/>
  <c r="BR33" i="9" s="1"/>
  <c r="CA42" i="9"/>
  <c r="CF30" i="9"/>
  <c r="CC14" i="9"/>
  <c r="Y42" i="12"/>
  <c r="CN13" i="9" s="1"/>
  <c r="CC8" i="9"/>
  <c r="U42" i="12"/>
  <c r="CJ13" i="9" s="1"/>
  <c r="CU40" i="9"/>
  <c r="I50" i="12"/>
  <c r="BX21" i="9" s="1"/>
  <c r="CR8" i="9"/>
  <c r="CI10" i="9"/>
  <c r="Y70" i="12"/>
  <c r="CN41" i="9" s="1"/>
  <c r="CN42" i="9"/>
  <c r="AA70" i="12"/>
  <c r="CP41" i="9" s="1"/>
  <c r="CS14" i="9"/>
  <c r="T66" i="12"/>
  <c r="CI37" i="9" s="1"/>
  <c r="CI14" i="9"/>
  <c r="P70" i="12"/>
  <c r="CE41" i="9" s="1"/>
  <c r="Y36" i="12"/>
  <c r="CN7" i="9" s="1"/>
  <c r="Z44" i="12"/>
  <c r="CO15" i="9" s="1"/>
  <c r="V56" i="12"/>
  <c r="CK27" i="9" s="1"/>
  <c r="H46" i="12"/>
  <c r="BW17" i="9" s="1"/>
  <c r="P50" i="12"/>
  <c r="CE21" i="9" s="1"/>
  <c r="BZ31" i="21"/>
  <c r="CH31" i="21" s="1"/>
  <c r="H34" i="12"/>
  <c r="BW5" i="9" s="1"/>
  <c r="F48" i="12"/>
  <c r="BU19" i="9" s="1"/>
  <c r="CT28" i="9"/>
  <c r="CQ22" i="9"/>
  <c r="CB10" i="9"/>
  <c r="CQ10" i="9"/>
  <c r="BW28" i="9"/>
  <c r="H52" i="12"/>
  <c r="BW23" i="9" s="1"/>
  <c r="J58" i="12"/>
  <c r="BY29" i="9" s="1"/>
  <c r="I46" i="12"/>
  <c r="BX17" i="9" s="1"/>
  <c r="FO31" i="21"/>
  <c r="FM31" i="21"/>
  <c r="FR31" i="21"/>
  <c r="FI31" i="21"/>
  <c r="CQ14" i="9"/>
  <c r="X42" i="12"/>
  <c r="CM13" i="9" s="1"/>
  <c r="O48" i="12"/>
  <c r="CD19" i="9" s="1"/>
  <c r="G40" i="12"/>
  <c r="BV11" i="9" s="1"/>
  <c r="F52" i="12"/>
  <c r="BU23" i="9" s="1"/>
  <c r="BW20" i="9"/>
  <c r="CH20" i="9"/>
  <c r="BS14" i="9"/>
  <c r="D52" i="12"/>
  <c r="BS23" i="9" s="1"/>
  <c r="K68" i="12"/>
  <c r="BZ39" i="9" s="1"/>
  <c r="BV30" i="9"/>
  <c r="U46" i="12"/>
  <c r="CJ17" i="9" s="1"/>
  <c r="Z42" i="12"/>
  <c r="CO13" i="9" s="1"/>
  <c r="U40" i="12"/>
  <c r="CJ11" i="9" s="1"/>
  <c r="BS26" i="9"/>
  <c r="T62" i="12"/>
  <c r="CI33" i="9" s="1"/>
  <c r="Q50" i="12"/>
  <c r="CF21" i="9" s="1"/>
  <c r="N68" i="12"/>
  <c r="CC39" i="9" s="1"/>
  <c r="R58" i="12"/>
  <c r="CG29" i="9" s="1"/>
  <c r="L50" i="12"/>
  <c r="CA21" i="9" s="1"/>
  <c r="CC34" i="9"/>
  <c r="CG40" i="9"/>
  <c r="CA30" i="9"/>
  <c r="K40" i="12"/>
  <c r="BZ11" i="9" s="1"/>
  <c r="BW8" i="9"/>
  <c r="Q68" i="12"/>
  <c r="CF39" i="9" s="1"/>
  <c r="AD58" i="12"/>
  <c r="CS29" i="9" s="1"/>
  <c r="Q66" i="12"/>
  <c r="CF37" i="9" s="1"/>
  <c r="C64" i="12"/>
  <c r="BR35" i="9" s="1"/>
  <c r="BR16" i="9"/>
  <c r="CL30" i="9"/>
  <c r="N50" i="12"/>
  <c r="CC21" i="9" s="1"/>
  <c r="Q42" i="12"/>
  <c r="CF13" i="9" s="1"/>
  <c r="L36" i="12"/>
  <c r="CA7" i="9" s="1"/>
  <c r="BY18" i="9"/>
  <c r="CD14" i="9"/>
  <c r="CS42" i="9"/>
  <c r="CR10" i="9"/>
  <c r="J48" i="12"/>
  <c r="BY19" i="9" s="1"/>
  <c r="AB36" i="12"/>
  <c r="CQ7" i="9" s="1"/>
  <c r="CK40" i="9"/>
  <c r="CM12" i="9"/>
  <c r="J62" i="12"/>
  <c r="BY33" i="9" s="1"/>
  <c r="V58" i="12"/>
  <c r="CK29" i="9" s="1"/>
  <c r="O50" i="12"/>
  <c r="CD21" i="9" s="1"/>
  <c r="I38" i="12"/>
  <c r="BX9" i="9" s="1"/>
  <c r="I54" i="12"/>
  <c r="BX25" i="9" s="1"/>
  <c r="CG8" i="9"/>
  <c r="P36" i="12"/>
  <c r="CE7" i="9" s="1"/>
  <c r="CI30" i="9"/>
  <c r="J52" i="12"/>
  <c r="BY23" i="9" s="1"/>
  <c r="G34" i="12"/>
  <c r="BV5" i="9" s="1"/>
  <c r="O56" i="12"/>
  <c r="CD27" i="9" s="1"/>
  <c r="CH18" i="9"/>
  <c r="S46" i="12"/>
  <c r="CH17" i="9" s="1"/>
  <c r="F40" i="12"/>
  <c r="BU11" i="9" s="1"/>
  <c r="BU12" i="9"/>
  <c r="U68" i="12"/>
  <c r="CJ39" i="9" s="1"/>
  <c r="CJ40" i="9"/>
  <c r="CH10" i="9"/>
  <c r="S38" i="12"/>
  <c r="CH9" i="9" s="1"/>
  <c r="BU10" i="9"/>
  <c r="F38" i="12"/>
  <c r="BU9" i="9" s="1"/>
  <c r="J42" i="12"/>
  <c r="BY13" i="9" s="1"/>
  <c r="CB42" i="9"/>
  <c r="BV22" i="9"/>
  <c r="CK8" i="9"/>
  <c r="AE66" i="12"/>
  <c r="CT37" i="9" s="1"/>
  <c r="M42" i="12"/>
  <c r="CB13" i="9" s="1"/>
  <c r="CQ36" i="9"/>
  <c r="CO8" i="9"/>
  <c r="V40" i="12"/>
  <c r="CK11" i="9" s="1"/>
  <c r="AC58" i="12"/>
  <c r="CR29" i="9" s="1"/>
  <c r="CR30" i="9"/>
  <c r="V50" i="12"/>
  <c r="CK21" i="9" s="1"/>
  <c r="F58" i="12"/>
  <c r="BU29" i="9" s="1"/>
  <c r="CM38" i="9"/>
  <c r="F66" i="12"/>
  <c r="BU37" i="9" s="1"/>
  <c r="K56" i="12"/>
  <c r="BZ27" i="9" s="1"/>
  <c r="CH34" i="9"/>
  <c r="BZ8" i="9"/>
  <c r="M60" i="12"/>
  <c r="CB31" i="9" s="1"/>
  <c r="F70" i="12"/>
  <c r="BU41" i="9" s="1"/>
  <c r="H62" i="12"/>
  <c r="BW33" i="9" s="1"/>
  <c r="BY38" i="9"/>
  <c r="BU28" i="9"/>
  <c r="CO30" i="9"/>
  <c r="BX8" i="9"/>
  <c r="F36" i="12"/>
  <c r="BU7" i="9" s="1"/>
  <c r="H60" i="12"/>
  <c r="BW31" i="9" s="1"/>
  <c r="BV42" i="9"/>
  <c r="AE36" i="12"/>
  <c r="CT7" i="9" s="1"/>
  <c r="X70" i="12"/>
  <c r="CM41" i="9" s="1"/>
  <c r="G36" i="12"/>
  <c r="BV7" i="9" s="1"/>
  <c r="CK34" i="9"/>
  <c r="G62" i="12"/>
  <c r="BV33" i="9" s="1"/>
  <c r="AB70" i="12"/>
  <c r="CQ41" i="9" s="1"/>
  <c r="CB22" i="9"/>
  <c r="X62" i="12"/>
  <c r="CM33" i="9" s="1"/>
  <c r="H42" i="12"/>
  <c r="BW13" i="9" s="1"/>
  <c r="CT24" i="9"/>
  <c r="CB38" i="9"/>
  <c r="O60" i="12"/>
  <c r="CD31" i="9" s="1"/>
  <c r="CT22" i="9"/>
  <c r="CQ34" i="9"/>
  <c r="BX34" i="9"/>
  <c r="F60" i="12"/>
  <c r="BU31" i="9" s="1"/>
  <c r="CM30" i="9"/>
  <c r="BZ14" i="9"/>
  <c r="CH32" i="9"/>
  <c r="Z68" i="12"/>
  <c r="CO39" i="9" s="1"/>
  <c r="V46" i="12"/>
  <c r="CK17" i="9" s="1"/>
  <c r="CK18" i="9"/>
  <c r="I42" i="12"/>
  <c r="BX13" i="9" s="1"/>
  <c r="J64" i="12"/>
  <c r="BY35" i="9" s="1"/>
  <c r="BY36" i="9"/>
  <c r="AE40" i="12"/>
  <c r="CT11" i="9" s="1"/>
  <c r="CT12" i="9"/>
  <c r="CJ36" i="9"/>
  <c r="U64" i="12"/>
  <c r="CJ35" i="9" s="1"/>
  <c r="BY32" i="9"/>
  <c r="X60" i="12"/>
  <c r="CM31" i="9" s="1"/>
  <c r="BZ42" i="9"/>
  <c r="BV32" i="9"/>
  <c r="CJ10" i="9"/>
  <c r="U38" i="12"/>
  <c r="CJ9" i="9" s="1"/>
  <c r="CQ38" i="9"/>
  <c r="AB66" i="12"/>
  <c r="CQ37" i="9" s="1"/>
  <c r="CH14" i="9"/>
  <c r="BY42" i="9"/>
  <c r="CT40" i="9"/>
  <c r="I68" i="12"/>
  <c r="BX39" i="9" s="1"/>
  <c r="S66" i="12"/>
  <c r="CH37" i="9" s="1"/>
  <c r="CH22" i="9"/>
  <c r="CK38" i="9"/>
  <c r="CQ18" i="9"/>
  <c r="CB18" i="9"/>
  <c r="M46" i="12"/>
  <c r="CB17" i="9" s="1"/>
  <c r="H66" i="12"/>
  <c r="BW37" i="9" s="1"/>
  <c r="BW38" i="9"/>
  <c r="J40" i="12"/>
  <c r="BY11" i="9" s="1"/>
  <c r="BY12" i="9"/>
  <c r="CT32" i="9"/>
  <c r="AE60" i="12"/>
  <c r="CT31" i="9" s="1"/>
  <c r="CM24" i="9"/>
  <c r="X52" i="12"/>
  <c r="CM23" i="9" s="1"/>
  <c r="I56" i="12"/>
  <c r="BX27" i="9" s="1"/>
  <c r="BX28" i="9"/>
  <c r="CB12" i="9"/>
  <c r="M40" i="12"/>
  <c r="CB11" i="9" s="1"/>
  <c r="CT36" i="9"/>
  <c r="AE64" i="12"/>
  <c r="CT35" i="9" s="1"/>
  <c r="CC24" i="9"/>
  <c r="N52" i="12"/>
  <c r="CC23" i="9" s="1"/>
  <c r="CU36" i="9"/>
  <c r="AF64" i="12"/>
  <c r="CU35" i="9" s="1"/>
  <c r="CJ38" i="9"/>
  <c r="U66" i="12"/>
  <c r="CJ37" i="9" s="1"/>
  <c r="S34" i="12"/>
  <c r="CH5" i="9" s="1"/>
  <c r="CH6" i="9"/>
  <c r="E58" i="12"/>
  <c r="BT29" i="9" s="1"/>
  <c r="BT30" i="9"/>
  <c r="Y44" i="12"/>
  <c r="CN15" i="9" s="1"/>
  <c r="CN16" i="9"/>
  <c r="CF36" i="9"/>
  <c r="Q64" i="12"/>
  <c r="CF35" i="9" s="1"/>
  <c r="G54" i="12"/>
  <c r="BV25" i="9" s="1"/>
  <c r="BV26" i="9"/>
  <c r="M34" i="12"/>
  <c r="CB5" i="9" s="1"/>
  <c r="CB6" i="9"/>
  <c r="M58" i="12"/>
  <c r="CB29" i="9" s="1"/>
  <c r="CB30" i="9"/>
  <c r="T52" i="12"/>
  <c r="CI23" i="9" s="1"/>
  <c r="CI24" i="9"/>
  <c r="CN36" i="9"/>
  <c r="Y64" i="12"/>
  <c r="CN35" i="9" s="1"/>
  <c r="BZ26" i="9"/>
  <c r="K54" i="12"/>
  <c r="BZ25" i="9" s="1"/>
  <c r="R60" i="12"/>
  <c r="CG31" i="9" s="1"/>
  <c r="CG32" i="9"/>
  <c r="CU6" i="9"/>
  <c r="AF34" i="12"/>
  <c r="CU5" i="9" s="1"/>
  <c r="CB16" i="9"/>
  <c r="M44" i="12"/>
  <c r="CB15" i="9" s="1"/>
  <c r="CA24" i="9"/>
  <c r="L52" i="12"/>
  <c r="CA23" i="9" s="1"/>
  <c r="S64" i="12"/>
  <c r="CH35" i="9" s="1"/>
  <c r="CH36" i="9"/>
  <c r="R54" i="12"/>
  <c r="CG25" i="9" s="1"/>
  <c r="CG26" i="9"/>
  <c r="N34" i="12"/>
  <c r="CC5" i="9" s="1"/>
  <c r="CC6" i="9"/>
  <c r="CD24" i="9"/>
  <c r="O52" i="12"/>
  <c r="CD23" i="9" s="1"/>
  <c r="AA64" i="12"/>
  <c r="CP35" i="9" s="1"/>
  <c r="CP36" i="9"/>
  <c r="T54" i="12"/>
  <c r="CI25" i="9" s="1"/>
  <c r="CI26" i="9"/>
  <c r="Q34" i="12"/>
  <c r="CF5" i="9" s="1"/>
  <c r="CF6" i="9"/>
  <c r="CG16" i="9"/>
  <c r="R44" i="12"/>
  <c r="CG15" i="9" s="1"/>
  <c r="CS24" i="9"/>
  <c r="AD52" i="12"/>
  <c r="CS23" i="9" s="1"/>
  <c r="CD38" i="9"/>
  <c r="O66" i="12"/>
  <c r="CD37" i="9" s="1"/>
  <c r="BU26" i="9"/>
  <c r="F54" i="12"/>
  <c r="BU25" i="9" s="1"/>
  <c r="L34" i="12"/>
  <c r="CA5" i="9" s="1"/>
  <c r="CA6" i="9"/>
  <c r="CG24" i="9"/>
  <c r="R52" i="12"/>
  <c r="CG23" i="9" s="1"/>
  <c r="R64" i="12"/>
  <c r="CG35" i="9" s="1"/>
  <c r="CG36" i="9"/>
  <c r="AA54" i="12"/>
  <c r="CP25" i="9" s="1"/>
  <c r="CP26" i="9"/>
  <c r="BZ30" i="9"/>
  <c r="K58" i="12"/>
  <c r="BZ29" i="9" s="1"/>
  <c r="Y52" i="12"/>
  <c r="CN23" i="9" s="1"/>
  <c r="CN24" i="9"/>
  <c r="M64" i="12"/>
  <c r="CB35" i="9" s="1"/>
  <c r="CB36" i="9"/>
  <c r="X54" i="12"/>
  <c r="CM25" i="9" s="1"/>
  <c r="CM26" i="9"/>
  <c r="V60" i="12"/>
  <c r="CK31" i="9" s="1"/>
  <c r="CK32" i="9"/>
  <c r="CJ6" i="9"/>
  <c r="U34" i="12"/>
  <c r="CJ5" i="9" s="1"/>
  <c r="CL16" i="9"/>
  <c r="W44" i="12"/>
  <c r="CL15" i="9" s="1"/>
  <c r="AF52" i="12"/>
  <c r="CU23" i="9" s="1"/>
  <c r="CU24" i="9"/>
  <c r="L64" i="12"/>
  <c r="CA35" i="9" s="1"/>
  <c r="CA36" i="9"/>
  <c r="Y54" i="12"/>
  <c r="CN25" i="9" s="1"/>
  <c r="CN26" i="9"/>
  <c r="CN32" i="9"/>
  <c r="Y60" i="12"/>
  <c r="CN31" i="9" s="1"/>
  <c r="CD6" i="9"/>
  <c r="O34" i="12"/>
  <c r="W52" i="12"/>
  <c r="CL23" i="9" s="1"/>
  <c r="CL24" i="9"/>
  <c r="X64" i="12"/>
  <c r="CM35" i="9" s="1"/>
  <c r="CM36" i="9"/>
  <c r="U54" i="12"/>
  <c r="CJ25" i="9" s="1"/>
  <c r="CJ26" i="9"/>
  <c r="AF44" i="12"/>
  <c r="CU15" i="9" s="1"/>
  <c r="CU16" i="9"/>
  <c r="Q52" i="12"/>
  <c r="CF23" i="9" s="1"/>
  <c r="CF24" i="9"/>
  <c r="CL38" i="9"/>
  <c r="W66" i="12"/>
  <c r="CL37" i="9" s="1"/>
  <c r="P34" i="12"/>
  <c r="CE5" i="9" s="1"/>
  <c r="CE6" i="9"/>
  <c r="CP8" i="9"/>
  <c r="AA36" i="12"/>
  <c r="CP7" i="9" s="1"/>
  <c r="BZ36" i="9"/>
  <c r="K64" i="12"/>
  <c r="BZ35" i="9" s="1"/>
  <c r="M54" i="12"/>
  <c r="CB25" i="9" s="1"/>
  <c r="CB26" i="9"/>
  <c r="CN6" i="9"/>
  <c r="Y34" i="12"/>
  <c r="CN5" i="9" s="1"/>
  <c r="O36" i="12"/>
  <c r="CD7" i="9" s="1"/>
  <c r="CD8" i="9"/>
  <c r="CE36" i="9"/>
  <c r="P64" i="12"/>
  <c r="CE35" i="9" s="1"/>
  <c r="CA26" i="9"/>
  <c r="L54" i="12"/>
  <c r="CA25" i="9" s="1"/>
  <c r="BU6" i="9"/>
  <c r="F34" i="12"/>
  <c r="BU5" i="9" s="1"/>
  <c r="CS16" i="9"/>
  <c r="AD44" i="12"/>
  <c r="CS15" i="9" s="1"/>
  <c r="BT24" i="9"/>
  <c r="E52" i="12"/>
  <c r="BT23" i="9" s="1"/>
  <c r="CN38" i="9"/>
  <c r="Y66" i="12"/>
  <c r="CN37" i="9" s="1"/>
  <c r="CF32" i="9"/>
  <c r="Q60" i="12"/>
  <c r="CF31" i="9" s="1"/>
  <c r="CL6" i="9"/>
  <c r="W34" i="12"/>
  <c r="CL5" i="9" s="1"/>
  <c r="BT16" i="9"/>
  <c r="E44" i="12"/>
  <c r="BT15" i="9" s="1"/>
  <c r="CS8" i="9"/>
  <c r="AD36" i="12"/>
  <c r="CS7" i="9" s="1"/>
  <c r="E64" i="12"/>
  <c r="BT35" i="9" s="1"/>
  <c r="BT36" i="9"/>
  <c r="CH26" i="9"/>
  <c r="S54" i="12"/>
  <c r="CH25" i="9" s="1"/>
  <c r="AA34" i="12"/>
  <c r="CP5" i="9" s="1"/>
  <c r="CP6" i="9"/>
  <c r="P58" i="12"/>
  <c r="CE29" i="9" s="1"/>
  <c r="CE30" i="9"/>
  <c r="CK24" i="9"/>
  <c r="V52" i="12"/>
  <c r="CK23" i="9" s="1"/>
  <c r="E36" i="12"/>
  <c r="BT7" i="9" s="1"/>
  <c r="BT8" i="9"/>
  <c r="G66" i="12"/>
  <c r="BV37" i="9" s="1"/>
  <c r="BV38" i="9"/>
  <c r="BZ32" i="9"/>
  <c r="K60" i="12"/>
  <c r="BZ31" i="9" s="1"/>
  <c r="CM6" i="9"/>
  <c r="X34" i="12"/>
  <c r="CM5" i="9" s="1"/>
  <c r="T36" i="12"/>
  <c r="CI7" i="9" s="1"/>
  <c r="CI8" i="9"/>
  <c r="AF66" i="12"/>
  <c r="CU37" i="9" s="1"/>
  <c r="CU38" i="9"/>
  <c r="E60" i="12"/>
  <c r="BT31" i="9" s="1"/>
  <c r="BT32" i="9"/>
  <c r="CJ30" i="9"/>
  <c r="U58" i="12"/>
  <c r="CJ29" i="9" s="1"/>
  <c r="N44" i="12"/>
  <c r="CC15" i="9" s="1"/>
  <c r="CC16" i="9"/>
  <c r="G64" i="12"/>
  <c r="BV35" i="9" s="1"/>
  <c r="BV36" i="9"/>
  <c r="N54" i="12"/>
  <c r="CC25" i="9" s="1"/>
  <c r="CC26" i="9"/>
  <c r="CI32" i="9"/>
  <c r="T60" i="12"/>
  <c r="CI31" i="9" s="1"/>
  <c r="S52" i="12"/>
  <c r="CH23" i="9" s="1"/>
  <c r="CH24" i="9"/>
  <c r="CL36" i="9"/>
  <c r="W64" i="12"/>
  <c r="CL35" i="9" s="1"/>
  <c r="N66" i="12"/>
  <c r="CC37" i="9" s="1"/>
  <c r="CC38" i="9"/>
  <c r="E34" i="12"/>
  <c r="BT5" i="9" s="1"/>
  <c r="BT6" i="9"/>
  <c r="CA16" i="9"/>
  <c r="L44" i="12"/>
  <c r="CA15" i="9" s="1"/>
  <c r="S36" i="12"/>
  <c r="CH7" i="9" s="1"/>
  <c r="CH8" i="9"/>
  <c r="CD36" i="9"/>
  <c r="O64" i="12"/>
  <c r="CD35" i="9" s="1"/>
  <c r="BT26" i="9"/>
  <c r="E54" i="12"/>
  <c r="BT25" i="9" s="1"/>
  <c r="T34" i="12"/>
  <c r="CI5" i="9" s="1"/>
  <c r="CI6" i="9"/>
  <c r="AA58" i="12"/>
  <c r="CP29" i="9" s="1"/>
  <c r="CP30" i="9"/>
  <c r="S44" i="12"/>
  <c r="CH15" i="9" s="1"/>
  <c r="CH16" i="9"/>
  <c r="X36" i="12"/>
  <c r="CM7" i="9" s="1"/>
  <c r="CM8" i="9"/>
  <c r="CS38" i="9"/>
  <c r="AD66" i="12"/>
  <c r="CS37" i="9" s="1"/>
  <c r="AF54" i="12"/>
  <c r="CU25" i="9" s="1"/>
  <c r="CU26" i="9"/>
  <c r="BZ6" i="9"/>
  <c r="K34" i="12"/>
  <c r="BZ5" i="9" s="1"/>
  <c r="O58" i="12"/>
  <c r="CD29" i="9" s="1"/>
  <c r="CD30" i="9"/>
  <c r="CJ8" i="9"/>
  <c r="U36" i="12"/>
  <c r="CJ7" i="9" s="1"/>
  <c r="BZ38" i="9"/>
  <c r="K66" i="12"/>
  <c r="BZ37" i="9" s="1"/>
  <c r="Y58" i="12"/>
  <c r="CN29" i="9" s="1"/>
  <c r="CN30" i="9"/>
  <c r="BZ16" i="9"/>
  <c r="K44" i="12"/>
  <c r="BZ15" i="9" s="1"/>
  <c r="CC36" i="9"/>
  <c r="N64" i="12"/>
  <c r="CC35" i="9" s="1"/>
  <c r="CK26" i="9"/>
  <c r="V54" i="12"/>
  <c r="CK25" i="9" s="1"/>
  <c r="O44" i="12"/>
  <c r="CD15" i="9" s="1"/>
  <c r="CD16" i="9"/>
  <c r="BU36" i="9"/>
  <c r="F64" i="12"/>
  <c r="BU35" i="9" s="1"/>
  <c r="CP38" i="9"/>
  <c r="AA66" i="12"/>
  <c r="CP37" i="9" s="1"/>
  <c r="CL32" i="9"/>
  <c r="W60" i="12"/>
  <c r="CL31" i="9" s="1"/>
  <c r="CH30" i="9"/>
  <c r="S58" i="12"/>
  <c r="CH29" i="9" s="1"/>
  <c r="CO42" i="9"/>
  <c r="CR34" i="9"/>
  <c r="AC60" i="12"/>
  <c r="CR31" i="9" s="1"/>
  <c r="AE58" i="12"/>
  <c r="CT29" i="9" s="1"/>
  <c r="CQ40" i="9"/>
  <c r="CQ32" i="9"/>
  <c r="BS30" i="9"/>
  <c r="D58" i="12"/>
  <c r="BS29" i="9" s="1"/>
  <c r="BR30" i="9"/>
  <c r="C58" i="12"/>
  <c r="BR29" i="9" s="1"/>
  <c r="BS40" i="9"/>
  <c r="D68" i="12"/>
  <c r="BS39" i="9" s="1"/>
  <c r="BR8" i="9"/>
  <c r="C36" i="12"/>
  <c r="BR7" i="9" s="1"/>
  <c r="BR40" i="9"/>
  <c r="C68" i="12"/>
  <c r="BR39" i="9" s="1"/>
  <c r="D62" i="12"/>
  <c r="BS33" i="9" s="1"/>
  <c r="BS34" i="9"/>
  <c r="D66" i="12"/>
  <c r="BS37" i="9" s="1"/>
  <c r="BS38" i="9"/>
  <c r="D70" i="12"/>
  <c r="BS41" i="9" s="1"/>
  <c r="BS42" i="9"/>
  <c r="BR38" i="9"/>
  <c r="C66" i="12"/>
  <c r="BR37" i="9" s="1"/>
  <c r="CO20" i="24" l="1"/>
  <c r="Z21" i="25"/>
  <c r="Z74" i="25" s="1"/>
  <c r="Z127" i="25" s="1"/>
  <c r="BX16" i="24"/>
  <c r="I17" i="25"/>
  <c r="I70" i="25" s="1"/>
  <c r="I123" i="25" s="1"/>
  <c r="CD34" i="24"/>
  <c r="O35" i="25"/>
  <c r="O88" i="25" s="1"/>
  <c r="O141" i="25" s="1"/>
  <c r="CJ24" i="24"/>
  <c r="U25" i="25"/>
  <c r="U78" i="25" s="1"/>
  <c r="U131" i="25" s="1"/>
  <c r="CD26" i="24"/>
  <c r="O27" i="25"/>
  <c r="O80" i="25" s="1"/>
  <c r="O133" i="25" s="1"/>
  <c r="H13" i="25"/>
  <c r="H66" i="25" s="1"/>
  <c r="H119" i="25" s="1"/>
  <c r="BW12" i="24"/>
  <c r="Z39" i="25"/>
  <c r="Z92" i="25" s="1"/>
  <c r="Z145" i="25" s="1"/>
  <c r="CO38" i="24"/>
  <c r="CK36" i="24"/>
  <c r="V37" i="25"/>
  <c r="V90" i="25" s="1"/>
  <c r="V143" i="25" s="1"/>
  <c r="X41" i="25"/>
  <c r="X94" i="25" s="1"/>
  <c r="X147" i="25" s="1"/>
  <c r="CM40" i="24"/>
  <c r="I25" i="25"/>
  <c r="I78" i="25" s="1"/>
  <c r="I131" i="25" s="1"/>
  <c r="BX24" i="24"/>
  <c r="CT18" i="24"/>
  <c r="AE19" i="25"/>
  <c r="AE72" i="25" s="1"/>
  <c r="AE125" i="25" s="1"/>
  <c r="Z7" i="25"/>
  <c r="Z60" i="25" s="1"/>
  <c r="Z113" i="25" s="1"/>
  <c r="CO6" i="24"/>
  <c r="AB33" i="25"/>
  <c r="AB86" i="25" s="1"/>
  <c r="AB139" i="25" s="1"/>
  <c r="CQ32" i="24"/>
  <c r="I35" i="25"/>
  <c r="I88" i="25" s="1"/>
  <c r="I141" i="25" s="1"/>
  <c r="BX34" i="24"/>
  <c r="Z43" i="25"/>
  <c r="Z96" i="25" s="1"/>
  <c r="Z149" i="25" s="1"/>
  <c r="CO42" i="24"/>
  <c r="BW34" i="24"/>
  <c r="H35" i="25"/>
  <c r="H88" i="25" s="1"/>
  <c r="H141" i="25" s="1"/>
  <c r="X29" i="25"/>
  <c r="X82" i="25" s="1"/>
  <c r="X135" i="25" s="1"/>
  <c r="CM28" i="24"/>
  <c r="BW38" i="24"/>
  <c r="H39" i="25"/>
  <c r="H92" i="25" s="1"/>
  <c r="H145" i="25" s="1"/>
  <c r="CH34" i="24"/>
  <c r="S35" i="25"/>
  <c r="S88" i="25" s="1"/>
  <c r="S141" i="25" s="1"/>
  <c r="CH26" i="24"/>
  <c r="S27" i="25"/>
  <c r="S80" i="25" s="1"/>
  <c r="S133" i="25" s="1"/>
  <c r="M43" i="25"/>
  <c r="M96" i="25" s="1"/>
  <c r="M149" i="25" s="1"/>
  <c r="CB42" i="24"/>
  <c r="U27" i="25"/>
  <c r="U80" i="25" s="1"/>
  <c r="U133" i="25" s="1"/>
  <c r="CJ26" i="24"/>
  <c r="V35" i="25"/>
  <c r="V88" i="25" s="1"/>
  <c r="V141" i="25" s="1"/>
  <c r="CK34" i="24"/>
  <c r="CK32" i="24"/>
  <c r="V33" i="25"/>
  <c r="V86" i="25" s="1"/>
  <c r="V139" i="25" s="1"/>
  <c r="BZ30" i="24"/>
  <c r="K31" i="25"/>
  <c r="K84" i="25" s="1"/>
  <c r="K137" i="25" s="1"/>
  <c r="M23" i="25"/>
  <c r="M76" i="25" s="1"/>
  <c r="M129" i="25" s="1"/>
  <c r="CB22" i="24"/>
  <c r="CM6" i="24"/>
  <c r="X7" i="25"/>
  <c r="X60" i="25" s="1"/>
  <c r="X113" i="25" s="1"/>
  <c r="V23" i="25"/>
  <c r="V76" i="25" s="1"/>
  <c r="V129" i="25" s="1"/>
  <c r="CK22" i="24"/>
  <c r="AE35" i="25"/>
  <c r="AE88" i="25" s="1"/>
  <c r="AE141" i="25" s="1"/>
  <c r="CT34" i="24"/>
  <c r="U29" i="25"/>
  <c r="U82" i="25" s="1"/>
  <c r="U135" i="25" s="1"/>
  <c r="CJ28" i="24"/>
  <c r="I39" i="25"/>
  <c r="I92" i="25" s="1"/>
  <c r="I145" i="25" s="1"/>
  <c r="BX38" i="24"/>
  <c r="AE11" i="25"/>
  <c r="AE64" i="25" s="1"/>
  <c r="AE117" i="25" s="1"/>
  <c r="CT10" i="24"/>
  <c r="H41" i="25"/>
  <c r="H94" i="25" s="1"/>
  <c r="H147" i="25" s="1"/>
  <c r="BW40" i="24"/>
  <c r="AB21" i="25"/>
  <c r="AB74" i="25" s="1"/>
  <c r="AB127" i="25" s="1"/>
  <c r="CQ20" i="24"/>
  <c r="Z23" i="25"/>
  <c r="Z76" i="25" s="1"/>
  <c r="Z129" i="25" s="1"/>
  <c r="CO22" i="24"/>
  <c r="Z27" i="25"/>
  <c r="Z80" i="25" s="1"/>
  <c r="Z133" i="25" s="1"/>
  <c r="CO26" i="24"/>
  <c r="CQ38" i="24"/>
  <c r="AB39" i="25"/>
  <c r="AB92" i="25" s="1"/>
  <c r="AB145" i="25" s="1"/>
  <c r="U23" i="25"/>
  <c r="U76" i="25" s="1"/>
  <c r="U129" i="25" s="1"/>
  <c r="CJ22" i="24"/>
  <c r="K9" i="25"/>
  <c r="K62" i="25" s="1"/>
  <c r="K115" i="25" s="1"/>
  <c r="BZ8" i="24"/>
  <c r="M27" i="25"/>
  <c r="M80" i="25" s="1"/>
  <c r="M133" i="25" s="1"/>
  <c r="CB26" i="24"/>
  <c r="CK8" i="24"/>
  <c r="V9" i="25"/>
  <c r="V62" i="25" s="1"/>
  <c r="V115" i="25" s="1"/>
  <c r="CD6" i="24"/>
  <c r="O7" i="25"/>
  <c r="O60" i="25" s="1"/>
  <c r="O113" i="25" s="1"/>
  <c r="M37" i="25"/>
  <c r="M90" i="25" s="1"/>
  <c r="M143" i="25" s="1"/>
  <c r="CB36" i="24"/>
  <c r="X43" i="25"/>
  <c r="X96" i="25" s="1"/>
  <c r="X149" i="25" s="1"/>
  <c r="CM42" i="24"/>
  <c r="CK24" i="24"/>
  <c r="V25" i="25"/>
  <c r="V78" i="25" s="1"/>
  <c r="V131" i="25" s="1"/>
  <c r="CK16" i="24"/>
  <c r="V17" i="25"/>
  <c r="V70" i="25" s="1"/>
  <c r="V123" i="25" s="1"/>
  <c r="U43" i="25"/>
  <c r="U96" i="25" s="1"/>
  <c r="U149" i="25" s="1"/>
  <c r="CJ42" i="24"/>
  <c r="V11" i="25"/>
  <c r="V64" i="25" s="1"/>
  <c r="V117" i="25" s="1"/>
  <c r="CK10" i="24"/>
  <c r="BX12" i="24"/>
  <c r="I13" i="25"/>
  <c r="I66" i="25" s="1"/>
  <c r="I119" i="25" s="1"/>
  <c r="CO28" i="24"/>
  <c r="Z29" i="25"/>
  <c r="Z82" i="25" s="1"/>
  <c r="Z135" i="25" s="1"/>
  <c r="O13" i="25"/>
  <c r="O66" i="25" s="1"/>
  <c r="O119" i="25" s="1"/>
  <c r="CD12" i="24"/>
  <c r="M29" i="25"/>
  <c r="M82" i="25" s="1"/>
  <c r="M135" i="25" s="1"/>
  <c r="CB28" i="24"/>
  <c r="I37" i="25"/>
  <c r="I90" i="25" s="1"/>
  <c r="I143" i="25" s="1"/>
  <c r="BX36" i="24"/>
  <c r="AE9" i="25"/>
  <c r="AE62" i="25" s="1"/>
  <c r="AE115" i="25" s="1"/>
  <c r="CT8" i="24"/>
  <c r="I29" i="25"/>
  <c r="I82" i="25" s="1"/>
  <c r="I135" i="25" s="1"/>
  <c r="BX28" i="24"/>
  <c r="AE33" i="25"/>
  <c r="AE86" i="25" s="1"/>
  <c r="AE139" i="25" s="1"/>
  <c r="CT32" i="24"/>
  <c r="CT22" i="24"/>
  <c r="AE23" i="25"/>
  <c r="AE76" i="25" s="1"/>
  <c r="AE129" i="25" s="1"/>
  <c r="BY32" i="24"/>
  <c r="J33" i="25"/>
  <c r="J86" i="25" s="1"/>
  <c r="J139" i="25" s="1"/>
  <c r="J15" i="25"/>
  <c r="J68" i="25" s="1"/>
  <c r="J121" i="25" s="1"/>
  <c r="BY14" i="24"/>
  <c r="BX8" i="24"/>
  <c r="I9" i="25"/>
  <c r="I62" i="25" s="1"/>
  <c r="I115" i="25" s="1"/>
  <c r="BX40" i="24"/>
  <c r="I41" i="25"/>
  <c r="I94" i="25" s="1"/>
  <c r="I147" i="25" s="1"/>
  <c r="BY16" i="24"/>
  <c r="J17" i="25"/>
  <c r="J70" i="25" s="1"/>
  <c r="J123" i="25" s="1"/>
  <c r="BW22" i="24"/>
  <c r="H23" i="25"/>
  <c r="H76" i="25" s="1"/>
  <c r="H129" i="25" s="1"/>
  <c r="S29" i="25"/>
  <c r="S82" i="25" s="1"/>
  <c r="S135" i="25" s="1"/>
  <c r="CH28" i="24"/>
  <c r="O41" i="25"/>
  <c r="O94" i="25" s="1"/>
  <c r="O147" i="25" s="1"/>
  <c r="CD40" i="24"/>
  <c r="S39" i="25"/>
  <c r="S92" i="25" s="1"/>
  <c r="S145" i="25" s="1"/>
  <c r="CH38" i="24"/>
  <c r="M31" i="25"/>
  <c r="M84" i="25" s="1"/>
  <c r="M137" i="25" s="1"/>
  <c r="CB30" i="24"/>
  <c r="X31" i="25"/>
  <c r="X84" i="25" s="1"/>
  <c r="X137" i="25" s="1"/>
  <c r="CM30" i="24"/>
  <c r="CH30" i="24"/>
  <c r="S31" i="25"/>
  <c r="S84" i="25" s="1"/>
  <c r="S137" i="25" s="1"/>
  <c r="K17" i="25"/>
  <c r="K70" i="25" s="1"/>
  <c r="K123" i="25" s="1"/>
  <c r="BZ16" i="24"/>
  <c r="V31" i="25"/>
  <c r="V84" i="25" s="1"/>
  <c r="V137" i="25" s="1"/>
  <c r="CK30" i="24"/>
  <c r="K7" i="25"/>
  <c r="K60" i="25" s="1"/>
  <c r="K113" i="25" s="1"/>
  <c r="BZ6" i="24"/>
  <c r="CD38" i="24"/>
  <c r="O39" i="25"/>
  <c r="O92" i="25" s="1"/>
  <c r="O145" i="25" s="1"/>
  <c r="CO36" i="24"/>
  <c r="Z37" i="25"/>
  <c r="Z90" i="25" s="1"/>
  <c r="Z143" i="25" s="1"/>
  <c r="CH42" i="24"/>
  <c r="S43" i="25"/>
  <c r="S96" i="25" s="1"/>
  <c r="S149" i="25" s="1"/>
  <c r="H37" i="25"/>
  <c r="H90" i="25" s="1"/>
  <c r="H143" i="25" s="1"/>
  <c r="BW36" i="24"/>
  <c r="M19" i="25"/>
  <c r="M72" i="25" s="1"/>
  <c r="M125" i="25" s="1"/>
  <c r="CB18" i="24"/>
  <c r="X33" i="25"/>
  <c r="X86" i="25" s="1"/>
  <c r="X139" i="25" s="1"/>
  <c r="CM32" i="24"/>
  <c r="M7" i="25"/>
  <c r="M60" i="25" s="1"/>
  <c r="M113" i="25" s="1"/>
  <c r="CB6" i="24"/>
  <c r="X35" i="25"/>
  <c r="X88" i="25" s="1"/>
  <c r="X141" i="25" s="1"/>
  <c r="CM34" i="24"/>
  <c r="O17" i="25"/>
  <c r="O70" i="25" s="1"/>
  <c r="O123" i="25" s="1"/>
  <c r="CD16" i="24"/>
  <c r="M33" i="25"/>
  <c r="M86" i="25" s="1"/>
  <c r="M139" i="25" s="1"/>
  <c r="CB32" i="24"/>
  <c r="X9" i="25"/>
  <c r="X62" i="25" s="1"/>
  <c r="X115" i="25" s="1"/>
  <c r="CM8" i="24"/>
  <c r="S25" i="25"/>
  <c r="S78" i="25" s="1"/>
  <c r="S131" i="25" s="1"/>
  <c r="CH24" i="24"/>
  <c r="M8" i="25"/>
  <c r="M61" i="25" s="1"/>
  <c r="M114" i="25" s="1"/>
  <c r="CB7" i="24"/>
  <c r="CO35" i="24"/>
  <c r="Z36" i="25"/>
  <c r="Z89" i="25" s="1"/>
  <c r="Z142" i="25" s="1"/>
  <c r="S42" i="25"/>
  <c r="S95" i="25" s="1"/>
  <c r="S148" i="25" s="1"/>
  <c r="CH41" i="24"/>
  <c r="H36" i="25"/>
  <c r="H89" i="25" s="1"/>
  <c r="H142" i="25" s="1"/>
  <c r="BW35" i="24"/>
  <c r="CB17" i="24"/>
  <c r="M18" i="25"/>
  <c r="M71" i="25" s="1"/>
  <c r="M124" i="25" s="1"/>
  <c r="X32" i="25"/>
  <c r="X85" i="25" s="1"/>
  <c r="X138" i="25" s="1"/>
  <c r="CM31" i="24"/>
  <c r="CB5" i="24"/>
  <c r="M6" i="25"/>
  <c r="M59" i="25" s="1"/>
  <c r="M112" i="25" s="1"/>
  <c r="CM33" i="24"/>
  <c r="X34" i="25"/>
  <c r="X87" i="25" s="1"/>
  <c r="X140" i="25" s="1"/>
  <c r="CD15" i="24"/>
  <c r="O16" i="25"/>
  <c r="O69" i="25" s="1"/>
  <c r="O122" i="25" s="1"/>
  <c r="M32" i="25"/>
  <c r="M85" i="25" s="1"/>
  <c r="M138" i="25" s="1"/>
  <c r="CB31" i="24"/>
  <c r="X8" i="25"/>
  <c r="X61" i="25" s="1"/>
  <c r="X114" i="25" s="1"/>
  <c r="CM7" i="24"/>
  <c r="CH23" i="24"/>
  <c r="S24" i="25"/>
  <c r="S77" i="25" s="1"/>
  <c r="S130" i="25" s="1"/>
  <c r="CO19" i="24"/>
  <c r="Z20" i="25"/>
  <c r="Z73" i="25" s="1"/>
  <c r="Z126" i="25" s="1"/>
  <c r="I16" i="25"/>
  <c r="I69" i="25" s="1"/>
  <c r="I122" i="25" s="1"/>
  <c r="BX15" i="24"/>
  <c r="O34" i="25"/>
  <c r="O87" i="25" s="1"/>
  <c r="O140" i="25" s="1"/>
  <c r="CD33" i="24"/>
  <c r="U24" i="25"/>
  <c r="U77" i="25" s="1"/>
  <c r="U130" i="25" s="1"/>
  <c r="CJ23" i="24"/>
  <c r="O26" i="25"/>
  <c r="O79" i="25" s="1"/>
  <c r="O132" i="25" s="1"/>
  <c r="CD25" i="24"/>
  <c r="H12" i="25"/>
  <c r="H65" i="25" s="1"/>
  <c r="H118" i="25" s="1"/>
  <c r="BW11" i="24"/>
  <c r="Z38" i="25"/>
  <c r="Z91" i="25" s="1"/>
  <c r="Z144" i="25" s="1"/>
  <c r="CO37" i="24"/>
  <c r="CK35" i="24"/>
  <c r="V36" i="25"/>
  <c r="V89" i="25" s="1"/>
  <c r="V142" i="25" s="1"/>
  <c r="X40" i="25"/>
  <c r="X93" i="25" s="1"/>
  <c r="X146" i="25" s="1"/>
  <c r="CM39" i="24"/>
  <c r="I24" i="25"/>
  <c r="I77" i="25" s="1"/>
  <c r="I130" i="25" s="1"/>
  <c r="BX23" i="24"/>
  <c r="AE18" i="25"/>
  <c r="AE71" i="25" s="1"/>
  <c r="AE124" i="25" s="1"/>
  <c r="CT17" i="24"/>
  <c r="Z6" i="25"/>
  <c r="Z59" i="25" s="1"/>
  <c r="Z112" i="25" s="1"/>
  <c r="CO5" i="24"/>
  <c r="AB32" i="25"/>
  <c r="AB85" i="25" s="1"/>
  <c r="AB138" i="25" s="1"/>
  <c r="CQ31" i="24"/>
  <c r="I34" i="25"/>
  <c r="I87" i="25" s="1"/>
  <c r="I140" i="25" s="1"/>
  <c r="BX33" i="24"/>
  <c r="Z42" i="25"/>
  <c r="Z95" i="25" s="1"/>
  <c r="Z148" i="25" s="1"/>
  <c r="CO41" i="24"/>
  <c r="BW33" i="24"/>
  <c r="H34" i="25"/>
  <c r="H87" i="25" s="1"/>
  <c r="H140" i="25" s="1"/>
  <c r="X28" i="25"/>
  <c r="X81" i="25" s="1"/>
  <c r="X134" i="25" s="1"/>
  <c r="CM27" i="24"/>
  <c r="H38" i="25"/>
  <c r="H91" i="25" s="1"/>
  <c r="H144" i="25" s="1"/>
  <c r="BW37" i="24"/>
  <c r="S34" i="25"/>
  <c r="S87" i="25" s="1"/>
  <c r="S140" i="25" s="1"/>
  <c r="CH33" i="24"/>
  <c r="S26" i="25"/>
  <c r="S79" i="25" s="1"/>
  <c r="S132" i="25" s="1"/>
  <c r="CH25" i="24"/>
  <c r="M42" i="25"/>
  <c r="M95" i="25" s="1"/>
  <c r="M148" i="25" s="1"/>
  <c r="CB41" i="24"/>
  <c r="U26" i="25"/>
  <c r="U79" i="25" s="1"/>
  <c r="U132" i="25" s="1"/>
  <c r="CJ25" i="24"/>
  <c r="V34" i="25"/>
  <c r="V87" i="25" s="1"/>
  <c r="V140" i="25" s="1"/>
  <c r="CK33" i="24"/>
  <c r="CK31" i="24"/>
  <c r="V32" i="25"/>
  <c r="V85" i="25" s="1"/>
  <c r="V138" i="25" s="1"/>
  <c r="K30" i="25"/>
  <c r="K83" i="25" s="1"/>
  <c r="K136" i="25" s="1"/>
  <c r="BZ29" i="24"/>
  <c r="CB21" i="24"/>
  <c r="M22" i="25"/>
  <c r="M75" i="25" s="1"/>
  <c r="M128" i="25" s="1"/>
  <c r="X6" i="25"/>
  <c r="X59" i="25" s="1"/>
  <c r="X112" i="25" s="1"/>
  <c r="CM5" i="24"/>
  <c r="V22" i="25"/>
  <c r="V75" i="25" s="1"/>
  <c r="V128" i="25" s="1"/>
  <c r="CK21" i="24"/>
  <c r="AE34" i="25"/>
  <c r="AE87" i="25" s="1"/>
  <c r="AE140" i="25" s="1"/>
  <c r="CT33" i="24"/>
  <c r="U28" i="25"/>
  <c r="U81" i="25" s="1"/>
  <c r="U134" i="25" s="1"/>
  <c r="CJ27" i="24"/>
  <c r="BX37" i="24"/>
  <c r="I38" i="25"/>
  <c r="I91" i="25" s="1"/>
  <c r="I144" i="25" s="1"/>
  <c r="AE10" i="25"/>
  <c r="AE63" i="25" s="1"/>
  <c r="AE116" i="25" s="1"/>
  <c r="CT9" i="24"/>
  <c r="H40" i="25"/>
  <c r="H93" i="25" s="1"/>
  <c r="H146" i="25" s="1"/>
  <c r="BW39" i="24"/>
  <c r="AB20" i="25"/>
  <c r="AB73" i="25" s="1"/>
  <c r="AB126" i="25" s="1"/>
  <c r="CQ19" i="24"/>
  <c r="Z22" i="25"/>
  <c r="Z75" i="25" s="1"/>
  <c r="Z128" i="25" s="1"/>
  <c r="CO21" i="24"/>
  <c r="Z26" i="25"/>
  <c r="Z79" i="25" s="1"/>
  <c r="Z132" i="25" s="1"/>
  <c r="CO25" i="24"/>
  <c r="AB38" i="25"/>
  <c r="AB91" i="25" s="1"/>
  <c r="AB144" i="25" s="1"/>
  <c r="CQ37" i="24"/>
  <c r="CJ21" i="24"/>
  <c r="U22" i="25"/>
  <c r="U75" i="25" s="1"/>
  <c r="U128" i="25" s="1"/>
  <c r="BZ7" i="24"/>
  <c r="K8" i="25"/>
  <c r="K61" i="25" s="1"/>
  <c r="K114" i="25" s="1"/>
  <c r="M26" i="25"/>
  <c r="M79" i="25" s="1"/>
  <c r="M132" i="25" s="1"/>
  <c r="CB25" i="24"/>
  <c r="CK7" i="24"/>
  <c r="V8" i="25"/>
  <c r="V61" i="25" s="1"/>
  <c r="V114" i="25" s="1"/>
  <c r="O6" i="25"/>
  <c r="O59" i="25" s="1"/>
  <c r="O112" i="25" s="1"/>
  <c r="CD5" i="24"/>
  <c r="M36" i="25"/>
  <c r="M89" i="25" s="1"/>
  <c r="M142" i="25" s="1"/>
  <c r="CB35" i="24"/>
  <c r="X42" i="25"/>
  <c r="X95" i="25" s="1"/>
  <c r="X148" i="25" s="1"/>
  <c r="CM41" i="24"/>
  <c r="V24" i="25"/>
  <c r="V77" i="25" s="1"/>
  <c r="V130" i="25" s="1"/>
  <c r="CK23" i="24"/>
  <c r="CK15" i="24"/>
  <c r="V16" i="25"/>
  <c r="V69" i="25" s="1"/>
  <c r="V122" i="25" s="1"/>
  <c r="U42" i="25"/>
  <c r="U95" i="25" s="1"/>
  <c r="U148" i="25" s="1"/>
  <c r="CJ41" i="24"/>
  <c r="V10" i="25"/>
  <c r="V63" i="25" s="1"/>
  <c r="V116" i="25" s="1"/>
  <c r="CK9" i="24"/>
  <c r="I12" i="25"/>
  <c r="I65" i="25" s="1"/>
  <c r="I118" i="25" s="1"/>
  <c r="BX11" i="24"/>
  <c r="Z28" i="25"/>
  <c r="Z81" i="25" s="1"/>
  <c r="Z134" i="25" s="1"/>
  <c r="CO27" i="24"/>
  <c r="CD11" i="24"/>
  <c r="O12" i="25"/>
  <c r="O65" i="25" s="1"/>
  <c r="O118" i="25" s="1"/>
  <c r="M28" i="25"/>
  <c r="M81" i="25" s="1"/>
  <c r="M134" i="25" s="1"/>
  <c r="CB27" i="24"/>
  <c r="I36" i="25"/>
  <c r="I89" i="25" s="1"/>
  <c r="I142" i="25" s="1"/>
  <c r="BX35" i="24"/>
  <c r="AE8" i="25"/>
  <c r="AE61" i="25" s="1"/>
  <c r="AE114" i="25" s="1"/>
  <c r="CT7" i="24"/>
  <c r="I28" i="25"/>
  <c r="I81" i="25" s="1"/>
  <c r="I134" i="25" s="1"/>
  <c r="BX27" i="24"/>
  <c r="CT31" i="24"/>
  <c r="AE32" i="25"/>
  <c r="AE85" i="25" s="1"/>
  <c r="AE138" i="25" s="1"/>
  <c r="AE22" i="25"/>
  <c r="AE75" i="25" s="1"/>
  <c r="AE128" i="25" s="1"/>
  <c r="CT21" i="24"/>
  <c r="BY31" i="24"/>
  <c r="J32" i="25"/>
  <c r="J85" i="25" s="1"/>
  <c r="J138" i="25" s="1"/>
  <c r="J14" i="25"/>
  <c r="J67" i="25" s="1"/>
  <c r="J120" i="25" s="1"/>
  <c r="BY13" i="24"/>
  <c r="I8" i="25"/>
  <c r="I61" i="25" s="1"/>
  <c r="I114" i="25" s="1"/>
  <c r="BX7" i="24"/>
  <c r="I40" i="25"/>
  <c r="I93" i="25" s="1"/>
  <c r="I146" i="25" s="1"/>
  <c r="BX39" i="24"/>
  <c r="BY15" i="24"/>
  <c r="J16" i="25"/>
  <c r="J69" i="25" s="1"/>
  <c r="J122" i="25" s="1"/>
  <c r="H22" i="25"/>
  <c r="H75" i="25" s="1"/>
  <c r="H128" i="25" s="1"/>
  <c r="BW21" i="24"/>
  <c r="CH27" i="24"/>
  <c r="S28" i="25"/>
  <c r="S81" i="25" s="1"/>
  <c r="S134" i="25" s="1"/>
  <c r="CD39" i="24"/>
  <c r="O40" i="25"/>
  <c r="O93" i="25" s="1"/>
  <c r="O146" i="25" s="1"/>
  <c r="S38" i="25"/>
  <c r="S91" i="25" s="1"/>
  <c r="S144" i="25" s="1"/>
  <c r="CH37" i="24"/>
  <c r="M30" i="25"/>
  <c r="M83" i="25" s="1"/>
  <c r="M136" i="25" s="1"/>
  <c r="CB29" i="24"/>
  <c r="CM29" i="24"/>
  <c r="X30" i="25"/>
  <c r="X83" i="25" s="1"/>
  <c r="X136" i="25" s="1"/>
  <c r="S30" i="25"/>
  <c r="S83" i="25" s="1"/>
  <c r="S136" i="25" s="1"/>
  <c r="CH29" i="24"/>
  <c r="BZ15" i="24"/>
  <c r="K16" i="25"/>
  <c r="K69" i="25" s="1"/>
  <c r="K122" i="25" s="1"/>
  <c r="V30" i="25"/>
  <c r="V83" i="25" s="1"/>
  <c r="V136" i="25" s="1"/>
  <c r="CK29" i="24"/>
  <c r="K6" i="25"/>
  <c r="K59" i="25" s="1"/>
  <c r="K112" i="25" s="1"/>
  <c r="BZ5" i="24"/>
  <c r="O38" i="25"/>
  <c r="O91" i="25" s="1"/>
  <c r="O144" i="25" s="1"/>
  <c r="CD37" i="24"/>
  <c r="H17" i="25"/>
  <c r="H70" i="25" s="1"/>
  <c r="H123" i="25" s="1"/>
  <c r="BW16" i="24"/>
  <c r="J11" i="25"/>
  <c r="J64" i="25" s="1"/>
  <c r="J117" i="25" s="1"/>
  <c r="BY10" i="24"/>
  <c r="AB29" i="25"/>
  <c r="AB82" i="25" s="1"/>
  <c r="AB135" i="25" s="1"/>
  <c r="CQ28" i="24"/>
  <c r="CO32" i="24"/>
  <c r="Z33" i="25"/>
  <c r="Z86" i="25" s="1"/>
  <c r="Z139" i="25" s="1"/>
  <c r="CQ6" i="24"/>
  <c r="AB7" i="25"/>
  <c r="AB60" i="25" s="1"/>
  <c r="AB113" i="25" s="1"/>
  <c r="S33" i="25"/>
  <c r="S86" i="25" s="1"/>
  <c r="S139" i="25" s="1"/>
  <c r="CH32" i="24"/>
  <c r="BZ26" i="24"/>
  <c r="K27" i="25"/>
  <c r="K80" i="25" s="1"/>
  <c r="K133" i="25" s="1"/>
  <c r="U39" i="25"/>
  <c r="U92" i="25" s="1"/>
  <c r="U145" i="25" s="1"/>
  <c r="CJ38" i="24"/>
  <c r="M39" i="25"/>
  <c r="M92" i="25" s="1"/>
  <c r="M145" i="25" s="1"/>
  <c r="CB38" i="24"/>
  <c r="BZ38" i="24"/>
  <c r="K39" i="25"/>
  <c r="K92" i="25" s="1"/>
  <c r="K145" i="25" s="1"/>
  <c r="CD30" i="24"/>
  <c r="O31" i="25"/>
  <c r="O84" i="25" s="1"/>
  <c r="O137" i="25" s="1"/>
  <c r="O37" i="25"/>
  <c r="O90" i="25" s="1"/>
  <c r="O143" i="25" s="1"/>
  <c r="CD36" i="24"/>
  <c r="CT14" i="24"/>
  <c r="AE15" i="25"/>
  <c r="AE68" i="25" s="1"/>
  <c r="AE121" i="25" s="1"/>
  <c r="U33" i="25"/>
  <c r="U86" i="25" s="1"/>
  <c r="U139" i="25" s="1"/>
  <c r="CJ32" i="24"/>
  <c r="Z35" i="25"/>
  <c r="Z88" i="25" s="1"/>
  <c r="Z141" i="25" s="1"/>
  <c r="CO34" i="24"/>
  <c r="J23" i="25"/>
  <c r="J76" i="25" s="1"/>
  <c r="J129" i="25" s="1"/>
  <c r="BY22" i="24"/>
  <c r="V15" i="25"/>
  <c r="V68" i="25" s="1"/>
  <c r="V121" i="25" s="1"/>
  <c r="CK14" i="24"/>
  <c r="CT6" i="24"/>
  <c r="AE7" i="25"/>
  <c r="AE60" i="25" s="1"/>
  <c r="AE113" i="25" s="1"/>
  <c r="CM10" i="24"/>
  <c r="X11" i="25"/>
  <c r="X64" i="25" s="1"/>
  <c r="X117" i="25" s="1"/>
  <c r="I33" i="25"/>
  <c r="I86" i="25" s="1"/>
  <c r="I139" i="25" s="1"/>
  <c r="BX32" i="24"/>
  <c r="X17" i="25"/>
  <c r="X70" i="25" s="1"/>
  <c r="X123" i="25" s="1"/>
  <c r="CM16" i="24"/>
  <c r="J27" i="25"/>
  <c r="J80" i="25" s="1"/>
  <c r="J133" i="25" s="1"/>
  <c r="BY26" i="24"/>
  <c r="CO24" i="24"/>
  <c r="Z25" i="25"/>
  <c r="Z78" i="25" s="1"/>
  <c r="Z131" i="25" s="1"/>
  <c r="U37" i="25"/>
  <c r="U90" i="25" s="1"/>
  <c r="U143" i="25" s="1"/>
  <c r="CJ36" i="24"/>
  <c r="AB41" i="25"/>
  <c r="AB94" i="25" s="1"/>
  <c r="AB147" i="25" s="1"/>
  <c r="CQ40" i="24"/>
  <c r="AE39" i="25"/>
  <c r="AE92" i="25" s="1"/>
  <c r="AE145" i="25" s="1"/>
  <c r="CT38" i="24"/>
  <c r="J39" i="25"/>
  <c r="J92" i="25" s="1"/>
  <c r="J145" i="25" s="1"/>
  <c r="BY38" i="24"/>
  <c r="AE31" i="25"/>
  <c r="AE84" i="25" s="1"/>
  <c r="AE137" i="25" s="1"/>
  <c r="CT30" i="24"/>
  <c r="CQ34" i="24"/>
  <c r="AB35" i="25"/>
  <c r="AB88" i="25" s="1"/>
  <c r="AB141" i="25" s="1"/>
  <c r="U11" i="25"/>
  <c r="U64" i="25" s="1"/>
  <c r="U117" i="25" s="1"/>
  <c r="CJ10" i="24"/>
  <c r="AE17" i="25"/>
  <c r="AE70" i="25" s="1"/>
  <c r="AE123" i="25" s="1"/>
  <c r="CT16" i="24"/>
  <c r="K41" i="25"/>
  <c r="K94" i="25" s="1"/>
  <c r="K147" i="25" s="1"/>
  <c r="BZ40" i="24"/>
  <c r="CH22" i="24"/>
  <c r="S23" i="25"/>
  <c r="S76" i="25" s="1"/>
  <c r="S129" i="25" s="1"/>
  <c r="K37" i="25"/>
  <c r="K90" i="25" s="1"/>
  <c r="K143" i="25" s="1"/>
  <c r="BZ36" i="24"/>
  <c r="M15" i="25"/>
  <c r="M68" i="25" s="1"/>
  <c r="M121" i="25" s="1"/>
  <c r="CB14" i="24"/>
  <c r="BZ42" i="24"/>
  <c r="K43" i="25"/>
  <c r="K96" i="25" s="1"/>
  <c r="K149" i="25" s="1"/>
  <c r="CM26" i="24"/>
  <c r="X27" i="25"/>
  <c r="X80" i="25" s="1"/>
  <c r="X133" i="25" s="1"/>
  <c r="BZ14" i="24"/>
  <c r="K15" i="25"/>
  <c r="K68" i="25" s="1"/>
  <c r="K121" i="25" s="1"/>
  <c r="U31" i="25"/>
  <c r="U84" i="25" s="1"/>
  <c r="U137" i="25" s="1"/>
  <c r="CJ30" i="24"/>
  <c r="S9" i="25"/>
  <c r="S62" i="25" s="1"/>
  <c r="S115" i="25" s="1"/>
  <c r="CH8" i="24"/>
  <c r="AB13" i="25"/>
  <c r="AB66" i="25" s="1"/>
  <c r="AB119" i="25" s="1"/>
  <c r="CQ12" i="24"/>
  <c r="BY40" i="24"/>
  <c r="J41" i="25"/>
  <c r="J94" i="25" s="1"/>
  <c r="J147" i="25" s="1"/>
  <c r="V7" i="25"/>
  <c r="V60" i="25" s="1"/>
  <c r="V113" i="25" s="1"/>
  <c r="CK6" i="24"/>
  <c r="CD42" i="24"/>
  <c r="O43" i="25"/>
  <c r="O96" i="25" s="1"/>
  <c r="O149" i="25" s="1"/>
  <c r="AB17" i="25"/>
  <c r="AB70" i="25" s="1"/>
  <c r="AB123" i="25" s="1"/>
  <c r="CQ16" i="24"/>
  <c r="H11" i="25"/>
  <c r="H64" i="25" s="1"/>
  <c r="H117" i="25" s="1"/>
  <c r="BW10" i="24"/>
  <c r="CB40" i="24"/>
  <c r="M41" i="25"/>
  <c r="M94" i="25" s="1"/>
  <c r="M147" i="25" s="1"/>
  <c r="BW30" i="24"/>
  <c r="H31" i="25"/>
  <c r="H84" i="25" s="1"/>
  <c r="H137" i="25" s="1"/>
  <c r="BY36" i="24"/>
  <c r="J37" i="25"/>
  <c r="J90" i="25" s="1"/>
  <c r="J143" i="25" s="1"/>
  <c r="CD22" i="24"/>
  <c r="O23" i="25"/>
  <c r="O76" i="25" s="1"/>
  <c r="O129" i="25" s="1"/>
  <c r="O9" i="25"/>
  <c r="O62" i="25" s="1"/>
  <c r="O115" i="25" s="1"/>
  <c r="CD8" i="24"/>
  <c r="X37" i="25"/>
  <c r="X90" i="25" s="1"/>
  <c r="X143" i="25" s="1"/>
  <c r="CM36" i="24"/>
  <c r="CH14" i="24"/>
  <c r="S15" i="25"/>
  <c r="S68" i="25" s="1"/>
  <c r="S121" i="25" s="1"/>
  <c r="U7" i="25"/>
  <c r="U60" i="25" s="1"/>
  <c r="U113" i="25" s="1"/>
  <c r="CJ6" i="24"/>
  <c r="V39" i="25"/>
  <c r="V92" i="25" s="1"/>
  <c r="V145" i="25" s="1"/>
  <c r="CK38" i="24"/>
  <c r="K33" i="25"/>
  <c r="K86" i="25" s="1"/>
  <c r="K139" i="25" s="1"/>
  <c r="BZ32" i="24"/>
  <c r="O25" i="25"/>
  <c r="O78" i="25" s="1"/>
  <c r="O131" i="25" s="1"/>
  <c r="CD24" i="24"/>
  <c r="I7" i="25"/>
  <c r="I60" i="25" s="1"/>
  <c r="I113" i="25" s="1"/>
  <c r="BX6" i="24"/>
  <c r="O11" i="25"/>
  <c r="O64" i="25" s="1"/>
  <c r="O117" i="25" s="1"/>
  <c r="CD10" i="24"/>
  <c r="Z11" i="25"/>
  <c r="Z64" i="25" s="1"/>
  <c r="Z117" i="25" s="1"/>
  <c r="CO10" i="24"/>
  <c r="I31" i="25"/>
  <c r="I84" i="25" s="1"/>
  <c r="I137" i="25" s="1"/>
  <c r="BX30" i="24"/>
  <c r="CM18" i="24"/>
  <c r="X19" i="25"/>
  <c r="X72" i="25" s="1"/>
  <c r="X125" i="25" s="1"/>
  <c r="BY8" i="24"/>
  <c r="J9" i="25"/>
  <c r="J62" i="25" s="1"/>
  <c r="J115" i="25" s="1"/>
  <c r="BZ22" i="24"/>
  <c r="K23" i="25"/>
  <c r="K76" i="25" s="1"/>
  <c r="K129" i="25" s="1"/>
  <c r="CQ26" i="24"/>
  <c r="AB27" i="25"/>
  <c r="AB80" i="25" s="1"/>
  <c r="AB133" i="25" s="1"/>
  <c r="AB25" i="25"/>
  <c r="AB78" i="25" s="1"/>
  <c r="AB131" i="25" s="1"/>
  <c r="CQ24" i="24"/>
  <c r="M13" i="25"/>
  <c r="M66" i="25" s="1"/>
  <c r="M119" i="25" s="1"/>
  <c r="CB12" i="24"/>
  <c r="X25" i="25"/>
  <c r="X78" i="25" s="1"/>
  <c r="X131" i="25" s="1"/>
  <c r="CM24" i="24"/>
  <c r="I15" i="25"/>
  <c r="I68" i="25" s="1"/>
  <c r="I121" i="25" s="1"/>
  <c r="BX14" i="24"/>
  <c r="J43" i="25"/>
  <c r="J96" i="25" s="1"/>
  <c r="J149" i="25" s="1"/>
  <c r="BY42" i="24"/>
  <c r="AE41" i="25"/>
  <c r="AE94" i="25" s="1"/>
  <c r="AE147" i="25" s="1"/>
  <c r="CT40" i="24"/>
  <c r="CQ42" i="24"/>
  <c r="AB43" i="25"/>
  <c r="AB96" i="25" s="1"/>
  <c r="AB149" i="25" s="1"/>
  <c r="BW14" i="24"/>
  <c r="H15" i="25"/>
  <c r="H68" i="25" s="1"/>
  <c r="H121" i="25" s="1"/>
  <c r="H33" i="25"/>
  <c r="H86" i="25" s="1"/>
  <c r="H139" i="25" s="1"/>
  <c r="BW32" i="24"/>
  <c r="M35" i="25"/>
  <c r="M88" i="25" s="1"/>
  <c r="M141" i="25" s="1"/>
  <c r="CB34" i="24"/>
  <c r="AE43" i="25"/>
  <c r="AE96" i="25" s="1"/>
  <c r="AE149" i="25" s="1"/>
  <c r="CT42" i="24"/>
  <c r="S13" i="25"/>
  <c r="S66" i="25" s="1"/>
  <c r="S119" i="25" s="1"/>
  <c r="CH12" i="24"/>
  <c r="CJ16" i="24"/>
  <c r="U17" i="25"/>
  <c r="U70" i="25" s="1"/>
  <c r="U123" i="25" s="1"/>
  <c r="S41" i="25"/>
  <c r="S94" i="25" s="1"/>
  <c r="S147" i="25" s="1"/>
  <c r="CH40" i="24"/>
  <c r="CB16" i="24"/>
  <c r="M17" i="25"/>
  <c r="M70" i="25" s="1"/>
  <c r="M123" i="25" s="1"/>
  <c r="S7" i="25"/>
  <c r="S60" i="25" s="1"/>
  <c r="S113" i="25" s="1"/>
  <c r="CH6" i="24"/>
  <c r="O33" i="25"/>
  <c r="O86" i="25" s="1"/>
  <c r="O139" i="25" s="1"/>
  <c r="CD32" i="24"/>
  <c r="V27" i="25"/>
  <c r="V80" i="25" s="1"/>
  <c r="V133" i="25" s="1"/>
  <c r="CK26" i="24"/>
  <c r="U9" i="25"/>
  <c r="U62" i="25" s="1"/>
  <c r="U115" i="25" s="1"/>
  <c r="CJ8" i="24"/>
  <c r="CM38" i="24"/>
  <c r="X39" i="25"/>
  <c r="X92" i="25" s="1"/>
  <c r="X145" i="25" s="1"/>
  <c r="S17" i="25"/>
  <c r="S70" i="25" s="1"/>
  <c r="S123" i="25" s="1"/>
  <c r="CH16" i="24"/>
  <c r="S37" i="25"/>
  <c r="S90" i="25" s="1"/>
  <c r="S143" i="25" s="1"/>
  <c r="CH36" i="24"/>
  <c r="M9" i="25"/>
  <c r="M62" i="25" s="1"/>
  <c r="M115" i="25" s="1"/>
  <c r="CB8" i="24"/>
  <c r="H16" i="25"/>
  <c r="H69" i="25" s="1"/>
  <c r="H122" i="25" s="1"/>
  <c r="BW15" i="24"/>
  <c r="J10" i="25"/>
  <c r="J63" i="25" s="1"/>
  <c r="J116" i="25" s="1"/>
  <c r="BY9" i="24"/>
  <c r="AB28" i="25"/>
  <c r="AB81" i="25" s="1"/>
  <c r="AB134" i="25" s="1"/>
  <c r="CQ27" i="24"/>
  <c r="CO31" i="24"/>
  <c r="Z32" i="25"/>
  <c r="Z85" i="25" s="1"/>
  <c r="Z138" i="25" s="1"/>
  <c r="CQ5" i="24"/>
  <c r="AB6" i="25"/>
  <c r="AB59" i="25" s="1"/>
  <c r="AB112" i="25" s="1"/>
  <c r="CH31" i="24"/>
  <c r="S32" i="25"/>
  <c r="S85" i="25" s="1"/>
  <c r="S138" i="25" s="1"/>
  <c r="K26" i="25"/>
  <c r="K79" i="25" s="1"/>
  <c r="K132" i="25" s="1"/>
  <c r="BZ25" i="24"/>
  <c r="CJ37" i="24"/>
  <c r="U38" i="25"/>
  <c r="U91" i="25" s="1"/>
  <c r="U144" i="25" s="1"/>
  <c r="CB37" i="24"/>
  <c r="M38" i="25"/>
  <c r="M91" i="25" s="1"/>
  <c r="M144" i="25" s="1"/>
  <c r="K38" i="25"/>
  <c r="K91" i="25" s="1"/>
  <c r="K144" i="25" s="1"/>
  <c r="BZ37" i="24"/>
  <c r="O30" i="25"/>
  <c r="O83" i="25" s="1"/>
  <c r="O136" i="25" s="1"/>
  <c r="CD29" i="24"/>
  <c r="CD35" i="24"/>
  <c r="O36" i="25"/>
  <c r="O89" i="25" s="1"/>
  <c r="O142" i="25" s="1"/>
  <c r="AE14" i="25"/>
  <c r="AE67" i="25" s="1"/>
  <c r="AE120" i="25" s="1"/>
  <c r="CT13" i="24"/>
  <c r="U32" i="25"/>
  <c r="U85" i="25" s="1"/>
  <c r="U138" i="25" s="1"/>
  <c r="CJ31" i="24"/>
  <c r="Z34" i="25"/>
  <c r="Z87" i="25" s="1"/>
  <c r="Z140" i="25" s="1"/>
  <c r="CO33" i="24"/>
  <c r="J22" i="25"/>
  <c r="J75" i="25" s="1"/>
  <c r="J128" i="25" s="1"/>
  <c r="BY21" i="24"/>
  <c r="V14" i="25"/>
  <c r="V67" i="25" s="1"/>
  <c r="V120" i="25" s="1"/>
  <c r="CK13" i="24"/>
  <c r="AE6" i="25"/>
  <c r="AE59" i="25" s="1"/>
  <c r="AE112" i="25" s="1"/>
  <c r="CT5" i="24"/>
  <c r="X10" i="25"/>
  <c r="X63" i="25" s="1"/>
  <c r="X116" i="25" s="1"/>
  <c r="CM9" i="24"/>
  <c r="I32" i="25"/>
  <c r="I85" i="25" s="1"/>
  <c r="I138" i="25" s="1"/>
  <c r="BX31" i="24"/>
  <c r="X16" i="25"/>
  <c r="X69" i="25" s="1"/>
  <c r="X122" i="25" s="1"/>
  <c r="CM15" i="24"/>
  <c r="J26" i="25"/>
  <c r="J79" i="25" s="1"/>
  <c r="J132" i="25" s="1"/>
  <c r="BY25" i="24"/>
  <c r="CO23" i="24"/>
  <c r="Z24" i="25"/>
  <c r="Z77" i="25" s="1"/>
  <c r="Z130" i="25" s="1"/>
  <c r="U36" i="25"/>
  <c r="U89" i="25" s="1"/>
  <c r="U142" i="25" s="1"/>
  <c r="CJ35" i="24"/>
  <c r="AB40" i="25"/>
  <c r="AB93" i="25" s="1"/>
  <c r="AB146" i="25" s="1"/>
  <c r="CQ39" i="24"/>
  <c r="AE38" i="25"/>
  <c r="AE91" i="25" s="1"/>
  <c r="AE144" i="25" s="1"/>
  <c r="CT37" i="24"/>
  <c r="J38" i="25"/>
  <c r="J91" i="25" s="1"/>
  <c r="J144" i="25" s="1"/>
  <c r="BY37" i="24"/>
  <c r="AE30" i="25"/>
  <c r="AE83" i="25" s="1"/>
  <c r="AE136" i="25" s="1"/>
  <c r="CT29" i="24"/>
  <c r="AB34" i="25"/>
  <c r="AB87" i="25" s="1"/>
  <c r="AB140" i="25" s="1"/>
  <c r="CQ33" i="24"/>
  <c r="CJ9" i="24"/>
  <c r="U10" i="25"/>
  <c r="U63" i="25" s="1"/>
  <c r="U116" i="25" s="1"/>
  <c r="CT15" i="24"/>
  <c r="AE16" i="25"/>
  <c r="AE69" i="25" s="1"/>
  <c r="AE122" i="25" s="1"/>
  <c r="BZ39" i="24"/>
  <c r="K40" i="25"/>
  <c r="K93" i="25" s="1"/>
  <c r="K146" i="25" s="1"/>
  <c r="S22" i="25"/>
  <c r="S75" i="25" s="1"/>
  <c r="S128" i="25" s="1"/>
  <c r="CH21" i="24"/>
  <c r="BZ35" i="24"/>
  <c r="K36" i="25"/>
  <c r="K89" i="25" s="1"/>
  <c r="K142" i="25" s="1"/>
  <c r="CB13" i="24"/>
  <c r="M14" i="25"/>
  <c r="M67" i="25" s="1"/>
  <c r="M120" i="25" s="1"/>
  <c r="K42" i="25"/>
  <c r="K95" i="25" s="1"/>
  <c r="K148" i="25" s="1"/>
  <c r="BZ41" i="24"/>
  <c r="X26" i="25"/>
  <c r="X79" i="25" s="1"/>
  <c r="X132" i="25" s="1"/>
  <c r="CM25" i="24"/>
  <c r="K14" i="25"/>
  <c r="K67" i="25" s="1"/>
  <c r="K120" i="25" s="1"/>
  <c r="BZ13" i="24"/>
  <c r="U30" i="25"/>
  <c r="U83" i="25" s="1"/>
  <c r="U136" i="25" s="1"/>
  <c r="CJ29" i="24"/>
  <c r="CH7" i="24"/>
  <c r="S8" i="25"/>
  <c r="S61" i="25" s="1"/>
  <c r="S114" i="25" s="1"/>
  <c r="AB12" i="25"/>
  <c r="AB65" i="25" s="1"/>
  <c r="AB118" i="25" s="1"/>
  <c r="CQ11" i="24"/>
  <c r="BY39" i="24"/>
  <c r="J40" i="25"/>
  <c r="J93" i="25" s="1"/>
  <c r="J146" i="25" s="1"/>
  <c r="V6" i="25"/>
  <c r="V59" i="25" s="1"/>
  <c r="V112" i="25" s="1"/>
  <c r="CK5" i="24"/>
  <c r="O42" i="25"/>
  <c r="O95" i="25" s="1"/>
  <c r="O148" i="25" s="1"/>
  <c r="CD41" i="24"/>
  <c r="AB16" i="25"/>
  <c r="AB69" i="25" s="1"/>
  <c r="AB122" i="25" s="1"/>
  <c r="CQ15" i="24"/>
  <c r="H10" i="25"/>
  <c r="H63" i="25" s="1"/>
  <c r="H116" i="25" s="1"/>
  <c r="BW9" i="24"/>
  <c r="BW45" i="24" s="1"/>
  <c r="M40" i="25"/>
  <c r="M93" i="25" s="1"/>
  <c r="M146" i="25" s="1"/>
  <c r="CB39" i="24"/>
  <c r="BW29" i="24"/>
  <c r="H30" i="25"/>
  <c r="H83" i="25" s="1"/>
  <c r="H136" i="25" s="1"/>
  <c r="BY35" i="24"/>
  <c r="J36" i="25"/>
  <c r="J89" i="25" s="1"/>
  <c r="J142" i="25" s="1"/>
  <c r="O22" i="25"/>
  <c r="O75" i="25" s="1"/>
  <c r="O128" i="25" s="1"/>
  <c r="CD21" i="24"/>
  <c r="CD7" i="24"/>
  <c r="O8" i="25"/>
  <c r="O61" i="25" s="1"/>
  <c r="O114" i="25" s="1"/>
  <c r="X36" i="25"/>
  <c r="X89" i="25" s="1"/>
  <c r="X142" i="25" s="1"/>
  <c r="CM35" i="24"/>
  <c r="S14" i="25"/>
  <c r="S67" i="25" s="1"/>
  <c r="S120" i="25" s="1"/>
  <c r="CH13" i="24"/>
  <c r="CJ5" i="24"/>
  <c r="U6" i="25"/>
  <c r="U59" i="25" s="1"/>
  <c r="U112" i="25" s="1"/>
  <c r="V38" i="25"/>
  <c r="V91" i="25" s="1"/>
  <c r="V144" i="25" s="1"/>
  <c r="CK37" i="24"/>
  <c r="BZ31" i="24"/>
  <c r="K32" i="25"/>
  <c r="K85" i="25" s="1"/>
  <c r="K138" i="25" s="1"/>
  <c r="CD23" i="24"/>
  <c r="O24" i="25"/>
  <c r="O77" i="25" s="1"/>
  <c r="O130" i="25" s="1"/>
  <c r="BX5" i="24"/>
  <c r="I6" i="25"/>
  <c r="I59" i="25" s="1"/>
  <c r="I112" i="25" s="1"/>
  <c r="O10" i="25"/>
  <c r="O63" i="25" s="1"/>
  <c r="O116" i="25" s="1"/>
  <c r="CD9" i="24"/>
  <c r="Z10" i="25"/>
  <c r="Z63" i="25" s="1"/>
  <c r="Z116" i="25" s="1"/>
  <c r="CO9" i="24"/>
  <c r="I30" i="25"/>
  <c r="I83" i="25" s="1"/>
  <c r="I136" i="25" s="1"/>
  <c r="BX29" i="24"/>
  <c r="CM17" i="24"/>
  <c r="X18" i="25"/>
  <c r="X71" i="25" s="1"/>
  <c r="X124" i="25" s="1"/>
  <c r="J8" i="25"/>
  <c r="J61" i="25" s="1"/>
  <c r="J114" i="25" s="1"/>
  <c r="BY7" i="24"/>
  <c r="BY45" i="24" s="1"/>
  <c r="K22" i="25"/>
  <c r="K75" i="25" s="1"/>
  <c r="K128" i="25" s="1"/>
  <c r="BZ21" i="24"/>
  <c r="AB26" i="25"/>
  <c r="AB79" i="25" s="1"/>
  <c r="AB132" i="25" s="1"/>
  <c r="CQ25" i="24"/>
  <c r="AB24" i="25"/>
  <c r="AB77" i="25" s="1"/>
  <c r="AB130" i="25" s="1"/>
  <c r="CQ23" i="24"/>
  <c r="M12" i="25"/>
  <c r="M65" i="25" s="1"/>
  <c r="M118" i="25" s="1"/>
  <c r="CB11" i="24"/>
  <c r="X24" i="25"/>
  <c r="X77" i="25" s="1"/>
  <c r="X130" i="25" s="1"/>
  <c r="CM23" i="24"/>
  <c r="BX13" i="24"/>
  <c r="I14" i="25"/>
  <c r="I67" i="25" s="1"/>
  <c r="I120" i="25" s="1"/>
  <c r="J42" i="25"/>
  <c r="J95" i="25" s="1"/>
  <c r="J148" i="25" s="1"/>
  <c r="BY41" i="24"/>
  <c r="CT39" i="24"/>
  <c r="AE40" i="25"/>
  <c r="AE93" i="25" s="1"/>
  <c r="AE146" i="25" s="1"/>
  <c r="AB42" i="25"/>
  <c r="AB95" i="25" s="1"/>
  <c r="AB148" i="25" s="1"/>
  <c r="CQ41" i="24"/>
  <c r="BW13" i="24"/>
  <c r="H14" i="25"/>
  <c r="H67" i="25" s="1"/>
  <c r="H120" i="25" s="1"/>
  <c r="H32" i="25"/>
  <c r="H85" i="25" s="1"/>
  <c r="H138" i="25" s="1"/>
  <c r="BW31" i="24"/>
  <c r="M34" i="25"/>
  <c r="M87" i="25" s="1"/>
  <c r="M140" i="25" s="1"/>
  <c r="CB33" i="24"/>
  <c r="AE42" i="25"/>
  <c r="AE95" i="25" s="1"/>
  <c r="AE148" i="25" s="1"/>
  <c r="CT41" i="24"/>
  <c r="CH11" i="24"/>
  <c r="S12" i="25"/>
  <c r="S65" i="25" s="1"/>
  <c r="S118" i="25" s="1"/>
  <c r="U16" i="25"/>
  <c r="U69" i="25" s="1"/>
  <c r="U122" i="25" s="1"/>
  <c r="CJ15" i="24"/>
  <c r="CH39" i="24"/>
  <c r="S40" i="25"/>
  <c r="S93" i="25" s="1"/>
  <c r="S146" i="25" s="1"/>
  <c r="M16" i="25"/>
  <c r="M69" i="25" s="1"/>
  <c r="M122" i="25" s="1"/>
  <c r="CB15" i="24"/>
  <c r="S6" i="25"/>
  <c r="S59" i="25" s="1"/>
  <c r="S112" i="25" s="1"/>
  <c r="CH5" i="24"/>
  <c r="CH45" i="24" s="1"/>
  <c r="O32" i="25"/>
  <c r="O85" i="25" s="1"/>
  <c r="O138" i="25" s="1"/>
  <c r="CD31" i="24"/>
  <c r="V26" i="25"/>
  <c r="V79" i="25" s="1"/>
  <c r="V132" i="25" s="1"/>
  <c r="CK25" i="24"/>
  <c r="U8" i="25"/>
  <c r="U61" i="25" s="1"/>
  <c r="U114" i="25" s="1"/>
  <c r="CJ7" i="24"/>
  <c r="CM37" i="24"/>
  <c r="X38" i="25"/>
  <c r="X91" i="25" s="1"/>
  <c r="X144" i="25" s="1"/>
  <c r="CH15" i="24"/>
  <c r="S16" i="25"/>
  <c r="S69" i="25" s="1"/>
  <c r="S122" i="25" s="1"/>
  <c r="CH35" i="24"/>
  <c r="S36" i="25"/>
  <c r="S89" i="25" s="1"/>
  <c r="S142" i="25" s="1"/>
  <c r="CD5" i="9"/>
  <c r="CT45" i="24" l="1"/>
  <c r="BX45" i="24"/>
  <c r="CJ45" i="24"/>
  <c r="CM45" i="24"/>
  <c r="CK45" i="24"/>
  <c r="CB45" i="24"/>
  <c r="CQ45" i="24"/>
  <c r="BZ45" i="24"/>
  <c r="CD45" i="24"/>
  <c r="CO45"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tc={0F350939-028E-4DB1-91F4-8A6225F1A430}</author>
    <author>tc={FFD4637F-2763-4800-A787-A3EA606EFDF1}</author>
    <author>tc={4BE49E2E-480E-415A-A092-ACC71C702316}</author>
    <author>tc={2816A79D-6AFC-4C50-944B-42A3D61B6935}</author>
    <author>tc={799BE812-80CD-4429-B150-6515405B4BDE}</author>
    <author>tc={39AFC2D2-07DF-47C0-A961-0E53F4CC9F15}</author>
    <author>tc={54924CDA-A2F8-40A6-B173-43DBF409FEC6}</author>
    <author>tc={7D3ED6A2-70AE-4CB8-A09A-66B4B4520AEE}</author>
    <author>tc={A6538151-F60C-4916-85A6-A9713914DC9A}</author>
    <author>tc={A8A9B87A-624A-401E-A5DF-DF7276840A79}</author>
    <author>tc={79FF61CA-4647-4210-A8FE-80109A705B76}</author>
    <author>tc={2693642B-217D-4154-8C42-E14E5A191966}</author>
    <author>tc={14AF3AB4-8562-4B06-B7B6-4380DF9F70B9}</author>
    <author>tc={99CA46B3-4E75-40E2-84A4-6D712C9CFE82}</author>
    <author>tc={F3AE40C8-53CD-4854-9D93-4CD099B7466E}</author>
    <author>tc={C072E80F-F066-40EA-AB02-F2D493ACBD15}</author>
    <author>tc={039F0079-4A41-4723-9853-6CC7E16B5559}</author>
    <author>tc={A8CA7E9B-8329-45FA-8A71-88295B7EE554}</author>
    <author>tc={3C0803A2-8B97-4C91-BAE6-DC11DDA31B7E}</author>
    <author>tc={5B523C9E-0142-4E3B-BB5C-5CD60F1D6943}</author>
  </authors>
  <commentList>
    <comment ref="AM3" authorId="0" shapeId="0" xr:uid="{0F350939-028E-4DB1-91F4-8A6225F1A430}">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How2HWAWC2 p.25
@ elastic center
rotated along principal bending axes
</t>
      </text>
    </comment>
    <comment ref="M5" authorId="1" shapeId="0" xr:uid="{FFD4637F-2763-4800-A787-A3EA606EFDF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NOT POLAR INERTIA:
HAWC2 manual p.26:
K, torsional stiffness constant with respect to ze axis at the shear
center [m^4/rad]. For a circular section only this is identical to
the polar moment of inertia
</t>
      </text>
    </comment>
    <comment ref="Q5" authorId="2" shapeId="0" xr:uid="{4BE49E2E-480E-415A-A092-ACC71C702316}">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θz, structural pitch about z_c2 axis. This is the angle between the x_c2-axis defined with the c2_def command and the main principal bending axis x_e [deg] </t>
      </text>
    </comment>
    <comment ref="V5" authorId="3" shapeId="0" xr:uid="{2816A79D-6AFC-4C50-944B-42A3D61B6935}">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Manolas PhD formula p.54
wrt to elastic axis
GAxX = G_x*A*(y_sh-y_e)
Απάντηση:
    centers wrt c2_def system --&gt; GAxX wrt c2_def </t>
      </text>
    </comment>
    <comment ref="W5" authorId="4" shapeId="0" xr:uid="{799BE812-80CD-4429-B150-6515405B4BDE}">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Manolas PhD formula p.54
wrt to elastic axis
GAyY = G_y*A*(x_sh -x_e)
Απάντηση:
    centers wrt c2_def system --&gt; GAyY wrt c2_def </t>
      </text>
    </comment>
    <comment ref="AA5" authorId="5" shapeId="0" xr:uid="{39AFC2D2-07DF-47C0-A961-0E53F4CC9F15}">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GAxX wrt principal axes
* Rotation of axes by θz
* Result of expressing stiffness matrix wrt principal axes (rotation by θz)
* see report/image below for formula
- GAxX’ = (- GAxX)*cosθ + GAyY*sinθ
</t>
      </text>
    </comment>
    <comment ref="AB5" authorId="6" shapeId="0" xr:uid="{54924CDA-A2F8-40A6-B173-43DBF409FEC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GAyY wrt principal axes
* Rotation of axes by θz
* Result of expressing stiffness matrix wrt principal axes (rotation by θz)
* see report/image below for formula
GAyY’ = - (- GAxX)*sinθ + GAyY*cosθ</t>
      </text>
    </comment>
    <comment ref="AC5" authorId="7" shapeId="0" xr:uid="{7D3ED6A2-70AE-4CB8-A09A-66B4B4520AE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How2HAWC2  formula N.11 p.27 
Stiffn_flap wrt to ea, principal axes (rotated about θz)
Stiff_flap = EIxx = E*Ix</t>
      </text>
    </comment>
    <comment ref="AD5" authorId="8" shapeId="0" xr:uid="{A6538151-F60C-4916-85A6-A9713914DC9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How2HAWC2  formula N.11 p.27 
Stiffn_edge wrt to ea, principal axes (rotated about θz)
Stiff_edge = EIyy = E*Iy
</t>
      </text>
    </comment>
    <comment ref="AE5" authorId="9" shapeId="0" xr:uid="{A8A9B87A-624A-401E-A5DF-DF7276840A7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How2HAWC2  formula N.11 p.27 
Stiffn_tors wrt to ea, principal axes 
Stiff_tors = G*K = G*Ip
</t>
      </text>
    </comment>
    <comment ref="AF5" authorId="10" shapeId="0" xr:uid="{79FF61CA-4647-4210-A8FE-80109A705B7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0 @ principal axes</t>
      </text>
    </comment>
    <comment ref="AG5" authorId="11" shapeId="0" xr:uid="{2693642B-217D-4154-8C42-E14E5A191966}">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0 @ elastic center </t>
      </text>
    </comment>
    <comment ref="AH5" authorId="12" shapeId="0" xr:uid="{14AF3AB4-8562-4B06-B7B6-4380DF9F70B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0 @ elastic center</t>
      </text>
    </comment>
    <comment ref="H37" authorId="13" shapeId="0" xr:uid="{99CA46B3-4E75-40E2-84A4-6D712C9CFE8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K, torsional stiffness constant with respect to ze axis at the shear
center [m^4/rad]. For a circular section only this is identical to
the polar moment of inertia
HAWC2 manual p.26</t>
      </text>
    </comment>
    <comment ref="J37" authorId="14" shapeId="0" xr:uid="{F3AE40C8-53CD-4854-9D93-4CD099B7466E}">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Shear-elastic center offsets, expressed in the principal axes system (rotated system by θz), in order to determine the shear-torsion coupling terms @ ea
Απάντηση:
    Rotation of axes by counterclockwise θz (x axis rotates towards to y axis)
  R(θ) = |  cosθ     sinθ |
              |  -sinθ    cosθ |
</t>
      </text>
    </comment>
    <comment ref="K37" authorId="15" shapeId="0" xr:uid="{C072E80F-F066-40EA-AB02-F2D493ACBD15}">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Shear-elastic center offsets, expressed in the principal axes system (rotated system by θz), in order to determine the shear-torsion coupling terms @ ea
Απάντηση:
    Rotation of axes by counterclockwise θz (x axis rotates towards to y axis)
  R(θ) = |  cosθ     sinθ |
              |  -sinθ    cosθ |
</t>
      </text>
    </comment>
    <comment ref="M37" authorId="16" shapeId="0" xr:uid="{039F0079-4A41-4723-9853-6CC7E16B555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Rotation about θz
Manolas PhD formula p.54
wrt to elastic axis
GAxX = GA_x*Y_new
Y_new = - (xsh-xe)*sinθz + (y_sh-y_e)*cosθz</t>
      </text>
    </comment>
    <comment ref="O37" authorId="17" shapeId="0" xr:uid="{A8CA7E9B-8329-45FA-8A71-88295B7EE554}">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Rotation about θz
Manolas PhD formula p.54
wrt to elastic axis
GAyY = GA_y*X_new
X_new = (xsh-xe)*cosθz + (y_sh-y_e)*sinθz
</t>
      </text>
    </comment>
    <comment ref="Q37" authorId="18" shapeId="0" xr:uid="{3C0803A2-8B97-4C91-BAE6-DC11DDA31B7E}">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Book Aeroelasticity formula p.170
wrt to elastic axis, non rotated distances!
GAxX = GA*Y_new
</t>
      </text>
    </comment>
    <comment ref="S37" authorId="19" shapeId="0" xr:uid="{5B523C9E-0142-4E3B-BB5C-5CD60F1D694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Book Aeroelasticity formula p.170
wrt to elastic axis, non rotated distances!
GAyY = GA*X_new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tc={C6DE3D2D-7D4B-41EA-B61D-A55A89C6E65A}</author>
    <author>tc={A03772CE-2B56-4EBE-AB39-F7E8EB0F1D78}</author>
    <author>tc={736C2CE8-C301-4AB5-86E6-4C89DAC8B528}</author>
    <author>tc={9623795A-F78E-4BFD-B586-3F098E1594D3}</author>
    <author>tc={7B1D97A5-8CFA-47B0-A7BE-5F53603CC2D6}</author>
    <author>tc={C2E5F0DA-05A4-49FA-96D6-55F238040159}</author>
    <author>tc={C7C9B30F-7ADB-407D-BD93-C65C3733AE97}</author>
    <author>tc={CAFA41BF-7900-4679-B947-1FA7E09B8AC0}</author>
    <author>tc={353DDD98-B03E-4042-ABC7-10DFB5FA13D9}</author>
    <author>tc={A80846E1-DF7D-471F-872C-4C509F42FF0E}</author>
    <author>tc={D67790B3-F225-44F2-B396-BC5F21F62886}</author>
    <author>tc={7E610B6D-B3D5-4BA9-A500-708A00AF5AED}</author>
    <author>tc={5FE730F9-392A-4E12-9B9F-72FB515C55E6}</author>
    <author>tc={BAF96217-2974-493F-861B-65B7E4190B7A}</author>
    <author>tc={6F4558D0-E9FB-4CA5-BC4F-F0450DA37655}</author>
    <author>tc={90FBE7CF-B8B7-4049-92FF-0F803D5172AB}</author>
    <author>tc={26B3565C-393D-465D-AA20-A9421B394F1F}</author>
    <author>tc={0333F6CE-B7EC-4AE3-9C80-6AB7ADC93CCB}</author>
    <author>tc={49E51612-B29D-4E48-AD83-264A5E6B0E86}</author>
    <author>tc={62DD1C5A-DE11-4FD5-9E7B-990DCF17B6FE}</author>
    <author>tc={C1BB2955-04BA-4BD4-A7BA-CC58E76B51D0}</author>
    <author>tc={150A68D8-5599-4A29-8C06-FEEA03653033}</author>
    <author>tc={7C0AD974-CA27-4898-8309-AD14A31CDE52}</author>
    <author>tc={5ADF045C-5AAF-40BA-AEBB-8BF42A57FE97}</author>
    <author>tc={8E616BA4-62B9-4129-9EB5-8D927913974A}</author>
    <author>tc={879B369C-C7EC-4056-88CC-E610E27925FB}</author>
    <author>tc={B3544531-BAF4-4A93-B2EB-12ACEEA2DC5B}</author>
    <author>tc={A7B05F84-9EA5-4D01-B35C-1B19CC9BC5CB}</author>
    <author>tc={1470F428-EDF6-4EDA-BFA6-071C863D9F53}</author>
    <author>tc={16C5DAD4-3F12-4CFB-8E02-CA11EA1DF9CF}</author>
    <author>tc={6501394D-0A21-422E-BEC9-9F26F5E575F2}</author>
    <author>tc={6469D948-0979-4362-AF15-6E7AAFF40C45}</author>
    <author>tc={448E9995-FAA2-4A08-9766-E94C3D1AB556}</author>
    <author>tc={711F5D04-5734-478D-B1AE-560CEA46F979}</author>
    <author>tc={C4331FE4-FBB0-44A7-9522-32C0528A2FB8}</author>
    <author>tc={8F208A4E-FA79-40C2-AD6B-F653E399C5EB}</author>
    <author>tc={0E890FCD-7E65-4592-9D2B-6213470A3D33}</author>
    <author>tc={90924D27-64CA-49E9-9F05-D31C36B7DB83}</author>
    <author>tc={15916F10-D715-41AB-9B79-9B95741077AC}</author>
    <author>tc={3521A4A7-634D-4F3F-B84B-B0C469DFCA0F}</author>
    <author>tc={274EDFD6-4330-4BC5-8792-F5A53420B5C2}</author>
    <author>tc={DE1B020A-84C4-49FA-A7BF-6D70EB1F997A}</author>
    <author>tc={A791445A-D4CF-40AC-828D-12FA5524A5CF}</author>
    <author>tc={88F0CAA6-C31F-4197-8378-DA35BD8167FA}</author>
    <author>tc={015E6A41-3282-47A7-A84B-7075684212E3}</author>
    <author>tc={CC5558A4-7182-478B-BF07-4808D781C0B9}</author>
    <author>tc={E953328E-9C19-428A-9C4B-E7F5D8DD8803}</author>
    <author>tc={6397567E-041F-4C46-9D9D-83E40B2AD17A}</author>
    <author>tc={BBCB3395-1B43-477E-97D7-459E27F67541}</author>
    <author>tc={8A6A91DD-7EBD-401C-8654-B35047118641}</author>
    <author>tc={67632454-0785-4BB7-B15E-44BD80EC42DE}</author>
    <author>tc={ECB47400-1924-43AC-9BB8-D26500031DA3}</author>
    <author>tc={CB736C6D-E6FB-4DB6-A1E6-FA170B5D4244}</author>
    <author>tc={ACA94FC9-0D55-407F-9413-1AE2D671D800}</author>
    <author>tc={71BB50C5-D226-481F-8A76-F4CC6953E0DE}</author>
    <author>tc={75F6459E-360A-4C43-8E1C-7DC10D92D0F5}</author>
    <author>tc={EB44272A-A0C8-4275-8F75-62177A4B3F99}</author>
    <author>tc={80F0794E-8837-4BE0-B327-1499D23FE21E}</author>
    <author>tc={5E36BDAC-AD35-43B0-8D10-AD3C661A5754}</author>
    <author>tc={16DB357E-D48C-421E-9AD8-118046B34648}</author>
    <author>tc={FA3FA166-1274-48B6-9D12-2CEEADEA5987}</author>
    <author>tc={72C3E95C-4080-456C-ABB0-A2D1AC2CE0CC}</author>
    <author>tc={DD285470-6DB0-4B8B-96FB-A86D250FE360}</author>
    <author>tc={DC36AFCD-98DA-4A32-A1B3-BCE4C282F5A5}</author>
    <author>tc={A1A21384-E030-40E6-8C6C-5EBD2E409A8C}</author>
    <author>tc={80A14CD7-7383-4CE1-A716-A8E0E44DB462}</author>
    <author>tc={3873BDFD-29EE-4623-A5D6-678BA1DA1BF2}</author>
    <author>tc={55E80226-55E9-42CA-A08B-0BB495C6BE0C}</author>
    <author>tc={A801370F-6A20-4A0D-B8FD-8A1763AAB4EA}</author>
  </authors>
  <commentList>
    <comment ref="BP2" authorId="0" shapeId="0" xr:uid="{C6DE3D2D-7D4B-41EA-B61D-A55A89C6E65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X: (-) towards LE of airfoil
    (+) towards TE of airfoil
X_hgast = - X_hawc2
Z: (+) towards upper (suction) side 
    (-) towards lower (pressure) side 
Z_hgast = Y_hawc2
</t>
      </text>
    </comment>
    <comment ref="BX2" authorId="1" shapeId="0" xr:uid="{A03772CE-2B56-4EBE-AB39-F7E8EB0F1D7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Assuming twist angle with traditional sign (so negative around y axis)
Απάντηση:
    Ry(θ) = |  cosθ     sinθ |
              |  - sinθ    cosθ |</t>
      </text>
    </comment>
    <comment ref="CV2" authorId="2" shapeId="0" xr:uid="{736C2CE8-C301-4AB5-86E6-4C89DAC8B52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 : Steiner
0 : no Steiner</t>
      </text>
    </comment>
    <comment ref="FH2" authorId="3" shapeId="0" xr:uid="{9623795A-F78E-4BFD-B586-3F098E1594D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x,z coordinates involved in coupling terms  are expressed wrt to Blade fixed coordinate system
* Calculating properties of twisted cross sections wrt to untwisted coordinate system</t>
      </text>
    </comment>
    <comment ref="N3" authorId="4" shapeId="0" xr:uid="{7B1D97A5-8CFA-47B0-A7BE-5F53603CC2D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How2HAWC2 p.82
Aerodynamic blade layout file</t>
      </text>
    </comment>
    <comment ref="S3" authorId="5" shapeId="0" xr:uid="{C2E5F0DA-05A4-49FA-96D6-55F23804015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How2HAWC2 p.23
definition of the centerline of the main body is described (position of the half chord, when the main body is a blade 
</t>
      </text>
    </comment>
    <comment ref="BH3" authorId="6" shapeId="0" xr:uid="{C7C9B30F-7ADB-407D-BD93-C65C3733AE97}">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X: (+) towards LE of airfoil
    (-) towards TE of airfoil
Y: (+) towards upper (suction) side 
    (-)towards lower (pressure) side 
</t>
      </text>
    </comment>
    <comment ref="BV3" authorId="7" shapeId="0" xr:uid="{CAFA41BF-7900-4679-B947-1FA7E09B8AC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Apply rotation of axes in order to correspond to the Reference Blade Coordinate System (REF BLADE COO)?
1 = yes
0 = no
Απάντηση:
    1: yes --&gt; global coo system
0: no --&gt; local coo system</t>
      </text>
    </comment>
    <comment ref="DI3" authorId="8" shapeId="0" xr:uid="{353DDD98-B03E-4042-ABC7-10DFB5FA13D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Apply rotation of axes in order to correspond to the Reference Blade Coordinate System (REF BLADE COO)?
1 = yes
0 = no
Απάντηση:
    1: yes --&gt; global coo system
0: no --&gt; local coo system</t>
      </text>
    </comment>
    <comment ref="S4" authorId="9" shapeId="0" xr:uid="{A80846E1-DF7D-471F-872C-4C509F42FF0E}">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For a straight blade this angle is the aerodynamic twist. Note that the sign is positive around the z-axis, which is opposite to traditional notation for etc. a pitch angle </t>
      </text>
    </comment>
    <comment ref="U4" authorId="10" shapeId="0" xr:uid="{D67790B3-F225-44F2-B396-BC5F21F6288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Processed, not provided</t>
      </text>
    </comment>
    <comment ref="W4" authorId="11" shapeId="0" xr:uid="{7E610B6D-B3D5-4BA9-A500-708A00AF5AED}">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Based on curved length r [m], 
in order to determine x, y, z, θt c/2 positions of structural properties </t>
      </text>
    </comment>
    <comment ref="AD4" authorId="12" shapeId="0" xr:uid="{5FE730F9-392A-4E12-9B9F-72FB515C55E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Based on curved length r [m], 
in order to determine local chord</t>
      </text>
    </comment>
    <comment ref="AG4" authorId="13" shapeId="0" xr:uid="{BAF96217-2974-493F-861B-65B7E4190B7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Based on span, 
in order to determine pitch axis locations as percentage of local chord </t>
      </text>
    </comment>
    <comment ref="EJ4" authorId="14" shapeId="0" xr:uid="{6F4558D0-E9FB-4CA5-BC4F-F0450DA3765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Calculations of coupling terms in HAWC2 local system wrt to pitch axis, to be used in Method 2</t>
      </text>
    </comment>
    <comment ref="FH4" authorId="15" shapeId="0" xr:uid="{90FBE7CF-B8B7-4049-92FF-0F803D5172A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Coupling terms calculated in Global Blade fixed coordinate system of hGAST</t>
      </text>
    </comment>
    <comment ref="FM4" authorId="16" shapeId="0" xr:uid="{26B3565C-393D-465D-AA20-A9421B394F1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Based on curved length r [m], 
in order to determine the structural properties on the selected blade grid positions</t>
      </text>
    </comment>
    <comment ref="AB5" authorId="17" shapeId="0" xr:uid="{0333F6CE-B7EC-4AE3-9C80-6AB7ADC93CCB}">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For a straight blade this angle is the aerodynamic twist. Note that the sign is positive around the z-axis, which is opposite to traditional notation for etc. a pitch angle </t>
      </text>
    </comment>
    <comment ref="BA5" authorId="18" shapeId="0" xr:uid="{49E51612-B29D-4E48-AD83-264A5E6B0E86}">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θz, structural pitch about z_c2 axis. This is the angle between the x_c2-axis defined with the c2_def command and the main principal bending axis x_e [deg] </t>
      </text>
    </comment>
    <comment ref="BE5" authorId="19" shapeId="0" xr:uid="{62DD1C5A-DE11-4FD5-9E7B-990DCF17B6F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0 = pitch axis --&gt; LE --&gt; x_c/2
c/2 offset measured from pitch axis</t>
      </text>
    </comment>
    <comment ref="CE5" authorId="20" shapeId="0" xr:uid="{C1BB2955-04BA-4BD4-A7BA-CC58E76B51D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principal bending axes</t>
      </text>
    </comment>
    <comment ref="CF5" authorId="21" shapeId="0" xr:uid="{150A68D8-5599-4A29-8C06-FEEA0365303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principal bending axes</t>
      </text>
    </comment>
    <comment ref="CG5" authorId="22" shapeId="0" xr:uid="{7C0AD974-CA27-4898-8309-AD14A31CDE5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principal bending axes</t>
      </text>
    </comment>
    <comment ref="CH5" authorId="23" shapeId="0" xr:uid="{5ADF045C-5AAF-40BA-AEBB-8BF42A57FE9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principal bending axes</t>
      </text>
    </comment>
    <comment ref="CJ5" authorId="24" shapeId="0" xr:uid="{8E616BA4-62B9-4129-9EB5-8D927913974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principal bending axes</t>
      </text>
    </comment>
    <comment ref="CK5" authorId="25" shapeId="0" xr:uid="{879B369C-C7EC-4056-88CC-E610E27925F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principal bending axes</t>
      </text>
    </comment>
    <comment ref="CL5" authorId="26" shapeId="0" xr:uid="{B3544531-BAF4-4A93-B2EB-12ACEEA2DC5B}">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elastic center (elastic axis = ea),
 * Rotation of axes by -θz   
 * axes parallel to local c2_def axes
Rotation of axes (passive rotation) about Z axis:
Rz = |  c      s   |    s : sin(-θz)
        | - s     c   |    c: cos(-θz)
[ I ] =  | Ixx    -Ixy |
           | -Ixy    Iyy  |
[ I ]’ = Rz * [ I ] * Rz^T
 </t>
      </text>
    </comment>
    <comment ref="CM5" authorId="27" shapeId="0" xr:uid="{A7B05F84-9EA5-4D01-B35C-1B19CC9BC5CB}">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elastic center (elastic axis = ea),
 * Rotation of axes by -θz   
 * axes parallel to local c2_def axes
Rotation of axes (passive rotation) about Z axis:
Rz = |  c      s   |    s : sin(-θz)
        | - s     c   |    c: cos(-θz)
[ I ] =  | Ixx    -Ixy |
           | -Ixy    Iyy  |
[ I ]’ = Rz * [ I ] * Rz^T
</t>
      </text>
    </comment>
    <comment ref="CN5" authorId="28" shapeId="0" xr:uid="{1470F428-EDF6-4EDA-BFA6-071C863D9F5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Ixy = + $ x * y dm
</t>
      </text>
    </comment>
    <comment ref="CO5" authorId="29" shapeId="0" xr:uid="{16C5DAD4-3F12-4CFB-8E02-CA11EA1DF9CF}">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elastic center (elastic axis = ea),
 * Rotation of axes by -θz   
 * axes parallel to local c2_def axes
Rotation of axes (passive rotation) about Z axis:
Rz = |  c      s   |    s : sin(-θz)
        | - s     c   |    c: cos(-θz)
[ I ] =  | Ixx    -Ixy |
           | -Ixy    Iyy  |
[ I ]’ = Rz * [ I ] * Rz^T
</t>
      </text>
    </comment>
    <comment ref="CP5" authorId="30" shapeId="0" xr:uid="{6501394D-0A21-422E-BEC9-9F26F5E575F2}">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elastic center (elastic axis = ea),
 * Rotation of axes by -θz   
 * axes parallel to local c2_def axes
Rotation of axes (passive rotation) about Z axis:
Rz = |  c      s   |    s : sin(-θz)
        | - s     c   |    c: cos(-θz)
[ I ] =  | Ixx    -Ixy |
           | -Ixy    Iyy  |
[ I ]’ = Rz * [ I ] * Rz^T
</t>
      </text>
    </comment>
    <comment ref="CQ5" authorId="31" shapeId="0" xr:uid="{6469D948-0979-4362-AF15-6E7AAFF40C45}">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EIxy = + $ E * x * y dA 
</t>
      </text>
    </comment>
    <comment ref="CR5" authorId="32" shapeId="0" xr:uid="{448E9995-FAA2-4A08-9766-E94C3D1AB556}">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elastic center (elastic axis = ea),
 * Rotation of axes by -θz   
 * axes parallel to local c2_def axes
Rotation of axes (passive rotation) about Z axis:
Rz = |  c      s   |    s : sin(-θz)
        | - s     c   |    c: cos(-θz)
[ GA ] =  | GAx         0 |
               |   0      GAy  |
[ GA ]’ = Rz * [ GA] * Rz^T
</t>
      </text>
    </comment>
    <comment ref="CS5" authorId="33" shapeId="0" xr:uid="{711F5D04-5734-478D-B1AE-560CEA46F97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elastic center (elastic axis = ea),
 * Rotation of axes by -θz   
 * axes parallel to local c2_def axes
Rotation of axes (passive rotation) about Z axis:
Rz = |  c      s   |    s : sin(-θz)
        | - s     c   |    c: cos(-θz)
[ GA ] =  | GAx         0 |
               |   0      GAy  |
[ GA ]’ = Rz * [ GA] * Rz^T
</t>
      </text>
    </comment>
    <comment ref="CT5" authorId="34" shapeId="0" xr:uid="{C4331FE4-FBB0-44A7-9522-32C0528A2FB8}">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elastic center (elastic axis = ea),
 * Rotation of axes by -θz   
 * axes parallel to local c2_def axes
Rotation of axes (passive rotation) about Z axis:
Rz = |  c      s   |    s : sin(-θz)
        | - s     c   |    c: cos(-θz)
[ GA ] =  | GAx         0 |
               |   0      GAy  |
[ GA ]’ = Rz * [ GA] * Rz^T
</t>
      </text>
    </comment>
    <comment ref="CU5" authorId="35" shapeId="0" xr:uid="{8F208A4E-FA79-40C2-AD6B-F653E399C5E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Steiner theorem applied IF selected: 
Properties @ pitch axis
Axes remain parallel to c2_def local axes</t>
      </text>
    </comment>
    <comment ref="CV5" authorId="36" shapeId="0" xr:uid="{0E890FCD-7E65-4592-9D2B-6213470A3D3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Steiner theorem applied IF selected: 
Properties @ pitch axis
Axes remain parallel to c2_def local axes
</t>
      </text>
    </comment>
    <comment ref="CW5" authorId="37" shapeId="0" xr:uid="{90924D27-64CA-49E9-9F05-D31C36B7DB8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Steiner theorem applied IF selected: 
Properties @ pitch axis
Axes remain parallel to c2_def local axes
</t>
      </text>
    </comment>
    <comment ref="CX5" authorId="38" shapeId="0" xr:uid="{15916F10-D715-41AB-9B79-9B95741077A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Steiner theorem applied IF selected: 
Properties @ pitch axis
Axes remain parallel to c2_def local axes
</t>
      </text>
    </comment>
    <comment ref="CY5" authorId="39" shapeId="0" xr:uid="{3521A4A7-634D-4F3F-B84B-B0C469DFCA0F}">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Steiner theorem applied IF selected: 
Properties @ pitch axis
Axes remain parallel to c2_def local axes
</t>
      </text>
    </comment>
    <comment ref="CZ5" authorId="40" shapeId="0" xr:uid="{274EDFD6-4330-4BC5-8792-F5A53420B5C2}">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Steiner theorem applied IF selected: 
Properties @ pitch axis
Axes remain parallel to c2_def local axes
</t>
      </text>
    </comment>
    <comment ref="DA5" authorId="41" shapeId="0" xr:uid="{DE1B020A-84C4-49FA-A7BF-6D70EB1F997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Reversing X axis results in opposite sign of cross product inertia 
HAWC2  ---&gt;  hGAST
 X axis   ---&gt; - X axis
 Y axis   ---&gt; Z axis</t>
      </text>
    </comment>
    <comment ref="DB5" authorId="42" shapeId="0" xr:uid="{A791445A-D4CF-40AC-828D-12FA5524A5CF}">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Reversing X axis results in opposite sign of cross product inertia 
HAWC2 _____ hGAST
 X axis  ______ - X axis
 Y axis  ______  Z axis
</t>
      </text>
    </comment>
    <comment ref="DC5" authorId="43" shapeId="0" xr:uid="{88F0CAA6-C31F-4197-8378-DA35BD8167F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Reversing X axis results in opposite sign of shear coupling term.
e.g. 
HAWC2: Shear_force_x ---&gt; u 
hGAST:   Shear_force_x ---&gt; - u 
HAWC2 _____ hGAST
 X axis  ______ - X axis
 Y axis  ______  Z axis
</t>
      </text>
    </comment>
    <comment ref="DD5" authorId="44" shapeId="0" xr:uid="{015E6A41-3282-47A7-A84B-7075684212E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Calculation of tension-bending coupling terms in local hGAST cross section system wrt pitch axis (pa)
(involved coordinates are expressed in hGAST local twisted system)</t>
      </text>
    </comment>
    <comment ref="DE5" authorId="45" shapeId="0" xr:uid="{CC5558A4-7182-478B-BF07-4808D781C0B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Calculation of tension-bending coupling terms in local hGAST cross section system wrt pitch axis (pa)
(involved coordinates are expressed in hGAST local twisted system)
</t>
      </text>
    </comment>
    <comment ref="DF5" authorId="46" shapeId="0" xr:uid="{E953328E-9C19-428A-9C4B-E7F5D8DD880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Calculation of shear-torsion coupling terms in local hGAST cross section system wrt pitch axis (pa)
(involved coordinates are expressed in hGAST local twisted system)
</t>
      </text>
    </comment>
    <comment ref="DG5" authorId="47" shapeId="0" xr:uid="{6397567E-041F-4C46-9D9D-83E40B2AD17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Calculation of shear-torsion coupling terms in local hGAST cross section system wrt pitch axis (pa)
(involved coordinates are expressed in hGAST local twisted system)
</t>
      </text>
    </comment>
    <comment ref="DI5" authorId="48" shapeId="0" xr:uid="{BBCB3395-1B43-477E-97D7-459E27F6754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Blade fixed coo: 
Rotation of axes by (-) twist angle, passive rotation  
* Note:
**positive sign of twist angle around Y axis (right hand rule - Z axis rotates toward X axis)
</t>
      </text>
    </comment>
    <comment ref="DL5" authorId="49" shapeId="0" xr:uid="{8A6A91DD-7EBD-401C-8654-B3504711864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curved length of pitch axis 
* NOT span
</t>
      </text>
    </comment>
    <comment ref="DS5" authorId="50" shapeId="0" xr:uid="{67632454-0785-4BB7-B15E-44BD80EC42D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Rotation of axes (passive rotation) about Y axis:
Ry = |  c    0   - s   |    
        |  0    1     0   |      s : sinθ
        |  s     0     c   |     c: cosθ
[ I ] =  | Ixx    0    -Ixz |
           |   0     Ip    0   |
           | -Ixz   0    Izz  |
[ I ]’ = Ry * [ I ] * Ry^T</t>
      </text>
    </comment>
    <comment ref="DT5" authorId="51" shapeId="0" xr:uid="{ECB47400-1924-43AC-9BB8-D26500031DA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Rotation of axes (passive rotation) about Y axis:
Ry = |  c    0   - s   |    
        |  0    1     0   |      s : sinθ
        |  s     0     c   |     c: cosθ
[ I ] =  | Ixx    0    -Ixz |
           |   0     Ip    0   |
           | -Ixz   0    Izz  |
[ I ]’ = Ry * [ I ] * Ry^T
</t>
      </text>
    </comment>
    <comment ref="DU5" authorId="52" shapeId="0" xr:uid="{CB736C6D-E6FB-4DB6-A1E6-FA170B5D4244}">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Rotation of axes  about Y axis:
[ I ]’ = Ry * [ I ] * Ry^T
I_xz = + $ x * z dm
</t>
      </text>
    </comment>
    <comment ref="DW5" authorId="53" shapeId="0" xr:uid="{ACA94FC9-0D55-407F-9413-1AE2D671D80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K:  stiffness matrix
T:  rotation matrix
T = | Ry    0   |
       | 0     Ry  |
K’ = T * K * T^T
- EAx'  = - EAx * cosθ  -  EAz * sinθ
+ EAx' =  EAx * cosθ  +  EAz * sinθ
Identical result with “Geometric method” (see column  FH), 
since same formula</t>
      </text>
    </comment>
    <comment ref="DX5" authorId="54" shapeId="0" xr:uid="{71BB50C5-D226-481F-8A76-F4CC6953E0D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K:  stiffness matrix
T:  rotation matrix
T = | Ry    0   |
       | 0     Ry  |
K’ = T * K * T^T
EAz' = - EAx * sinθ  +  EAz * cosθ
Identical result with “Geometric method” (see column  FI), 
since same formula</t>
      </text>
    </comment>
    <comment ref="DY5" authorId="55" shapeId="0" xr:uid="{75F6459E-360A-4C43-8E1C-7DC10D92D0F5}">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See inertias rationale (columns DS-DU)
</t>
      </text>
    </comment>
    <comment ref="DZ5" authorId="56" shapeId="0" xr:uid="{EB44272A-A0C8-4275-8F75-62177A4B3F9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See inertias rationale (columns DS-DU)</t>
      </text>
    </comment>
    <comment ref="EA5" authorId="57" shapeId="0" xr:uid="{80F0794E-8837-4BE0-B327-1499D23FE21E}">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See inertias rationale (columns DS-DU)
EI_xz = + $ E * x * z  dA
</t>
      </text>
    </comment>
    <comment ref="EC5" authorId="58" shapeId="0" xr:uid="{5E36BDAC-AD35-43B0-8D10-AD3C661A5754}">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Derived from stiffness matrix K rotation
Ry = |  c     - s   |     s : sinθ
        |  s        c   |     c: cosθ
[GA] = | GAx     GAxz |
            | GAxz     GAz  |
[GA’] =  Ry *  [GA] * Ry^T
</t>
      </text>
    </comment>
    <comment ref="ED5" authorId="59" shapeId="0" xr:uid="{16DB357E-D48C-421E-9AD8-118046B34648}">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Derived from stiffness matrix K rotation
Ry = |  c     - s   |     s : sinθ
        |  s        c   |     c: cosθ
[GA] = | GAx     GAxz |
            | GAxz     GAz  |
[GA’] =  Ry *  [GA] * Ry^T
</t>
      </text>
    </comment>
    <comment ref="EE5" authorId="60" shapeId="0" xr:uid="{FA3FA166-1274-48B6-9D12-2CEEADEA5987}">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Derived from stiffness matrix K rotation
Ry = |  c     - s   |     s : sinθ
        |  s        c   |     c: cosθ
[GA] = | GAx     GAxz |
            | GAxz     GAz  |
[GA’] =  Ry *  [GA] * Ry^T
</t>
      </text>
    </comment>
    <comment ref="EF5" authorId="61" shapeId="0" xr:uid="{72C3E95C-4080-456C-ABB0-A2D1AC2CE0C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K:  stiffness matrix
T:  rotation matrix
T = | Ry    0   |
       | 0     Ry  |
K’ = T * K * T^T
GAxX' = GAxX * cosθ  +  GAzZ * sinθ
Similar result with “Geometric method” (see column  FJ), 
due to differnce in formulas. 
Here both k_x, k_z shear factors are used. 
</t>
      </text>
    </comment>
    <comment ref="EG5" authorId="62" shapeId="0" xr:uid="{DD285470-6DB0-4B8B-96FB-A86D250FE360}">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K:  stiffness matrix
T:  rotation matrix
T = | Ry    0   |
       | 0     Ry  |
K’ = T * K * T^T
- GAzZ' = GAxX * sinθ  -  GAzZ * cosθ
+ GAzZ' = - GAxX * sinθ  +  GAzZ * cosθ
Similar result with “Geometric method” (see column  FK), 
due to difference in formula.
Here both k_x, k_z shear factors are used. 
</t>
      </text>
    </comment>
    <comment ref="FH5" authorId="63" shapeId="0" xr:uid="{DC36AFCD-98DA-4A32-A1B3-BCE4C282F5A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EAx'  = EA * z’ = EA * ( x*sinθ + z *cosθ )
Identical result with Methods 1 and 2</t>
      </text>
    </comment>
    <comment ref="FI5" authorId="64" shapeId="0" xr:uid="{A1A21384-E030-40E6-8C6C-5EBD2E409A8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EAz'  = EA * x’ = EA * ( x*cosθ - z *sinθ )
Identical result with Methods 1 and 2
</t>
      </text>
    </comment>
    <comment ref="FJ5" authorId="65" shapeId="0" xr:uid="{80A14CD7-7383-4CE1-A716-A8E0E44DB462}">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GAxX'  = GAx * z’ = k_x * GA * ( x*sinθ + z *cosθ )
Similar - NOT identical result with Methods 1 and 2, since ONLY shear factor k_x appears in this formula
</t>
      </text>
    </comment>
    <comment ref="FK5" authorId="66" shapeId="0" xr:uid="{3873BDFD-29EE-4623-A5D6-678BA1DA1BF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GAzZ'  = GAz * x’ = k_z * GA * ( x*cosθ - z *sinθ) 
Similar - NOT identical result with Methods 1 and 2, since ONLY shear factor k_z appears in this formula</t>
      </text>
    </comment>
    <comment ref="BV18" authorId="67" shapeId="0" xr:uid="{55E80226-55E9-42CA-A08B-0BB495C6BE0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Twist angle of figure below (play with values to observe if sign of rotation is right)</t>
      </text>
    </comment>
    <comment ref="BX33" authorId="68" shapeId="0" xr:uid="{A801370F-6A20-4A0D-B8FD-8A1763AAB4E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HAWC2: sign is positive around the z-axis, which is opposite to traditional notation for etc. a pitch angle (counter-clockwise)
hGAST: counter-clockwise means that is measured from z to x axis, making it positive around y axis 
Απάντηση:
    Ry(θ) = |  cosθ     -sinθ |
              |  sinθ    cosθ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tc={4B1374F0-5FFB-4061-A831-006CB8A5766D}</author>
    <author>tc={DD369E39-E5D5-45D9-BA8E-7AC776963864}</author>
    <author>tc={2C5A0FEC-8DA4-4725-9D21-835FDF08253D}</author>
    <author>tc={7B5DABA7-5429-4272-BB2A-7576BB1E1BE3}</author>
    <author>tc={4438C960-F4D3-40AA-8BD6-77AB0B965206}</author>
    <author>tc={10D92B04-E707-4631-9262-6EABA4B88871}</author>
    <author>tc={955B0E8A-C8A8-49FC-A7A2-F830B6B5AAD4}</author>
    <author>tc={7B8F1423-0F13-4A87-8BB5-BDF171B0AE77}</author>
    <author>tc={82ECD477-980F-4350-B508-960C63F88F60}</author>
    <author>tc={5E2C6D40-1485-439C-BA83-3CAB0E47C3B8}</author>
    <author>tc={6EEBC874-78B2-4B9E-92B2-EFC35DD562C9}</author>
    <author>tc={8CF2052D-596D-4902-84FB-33A9DD9EC88A}</author>
    <author>tc={EB593706-C137-4669-B4EC-AE03D730874D}</author>
    <author>tc={F24EDC05-F38B-4567-BCF1-B91098C0D07F}</author>
    <author>tc={454398A9-72F3-4C61-9E1C-A918BBAC9DF7}</author>
    <author>tc={6A6FC463-2AD4-4DF4-8DD7-A881CE2F22AE}</author>
    <author>tc={529FBE7A-CB9D-47EA-9BBD-3898506855AC}</author>
    <author>tc={A76248A2-FC63-43B4-9D79-5FABB254D556}</author>
    <author>tc={3C6308A2-0805-477E-9605-E58146C44115}</author>
    <author>tc={C3909052-1C71-402F-BEB8-9CD5FAE2BA68}</author>
    <author>tc={07ECE03B-D1ED-4F8B-A18C-16B58C218D70}</author>
    <author>tc={E01A1829-FBF0-44C7-88C3-7218FCF0DF80}</author>
    <author>tc={94FF0F67-28DA-4BF7-9B8C-78C2FDE29B23}</author>
    <author>tc={25231AA4-9326-490E-B3F6-300C92C6E151}</author>
    <author>tc={3B7B26CF-F707-4317-9081-C196A37A4972}</author>
    <author>tc={D9051C94-08A6-45C3-BB79-51327003D5D0}</author>
    <author>tc={A12DA612-F116-4B05-8C53-03305EC48DA6}</author>
    <author>tc={727F27C4-A737-4ABC-83EA-E1DB1DD04B0D}</author>
    <author>tc={810DAADD-AAA9-4088-BCDE-63E5025DA048}</author>
    <author>tc={C67B2567-B46B-4DE2-B432-FACDD410B65D}</author>
    <author>tc={8E18870D-007A-4433-8C68-73F9526D1750}</author>
    <author>tc={87A697AD-6129-48E8-BFB9-95F00040F020}</author>
    <author>tc={B2ED9975-CE74-4259-86C4-E2161254AF56}</author>
    <author>tc={A054C778-C75B-4806-9A1D-B0EF95C47B9F}</author>
    <author>tc={44EAC3F8-F648-415F-BDF0-F20F3CB9CDC8}</author>
    <author>tc={F0E57E84-6FB4-46F8-AB7B-5FF48EEA2E0E}</author>
    <author>tc={E4563658-07E3-4931-9F36-B91EAE2CA3F9}</author>
    <author>tc={146808AD-AB25-4909-8BBF-9F5087FE7A01}</author>
    <author>tc={443D932D-B7D3-47D7-A606-69AE5A0E9DCB}</author>
    <author>tc={351155EA-934A-4736-A2CA-C94267412DDD}</author>
    <author>tc={05B78474-0AD7-4984-828E-2C32842CB207}</author>
    <author>tc={79E73FA2-13D2-4DF1-A3F0-35AB6012A01C}</author>
    <author>tc={FA7095B5-A97D-45E3-909F-868E9BCDB8F3}</author>
    <author>tc={A6A56559-20E8-449B-A978-2E04E954BE59}</author>
    <author>tc={C1DA94CF-37E7-4574-88F7-889CD8DF57D8}</author>
    <author>tc={295E3538-FD66-4936-8581-B62001FA7A39}</author>
    <author>tc={C427F095-68D3-41FF-A9D9-44D628BC5E56}</author>
    <author>tc={E39DCE26-73D9-4503-9071-0E97A0F54C88}</author>
    <author>tc={F5D9DEF4-AD15-4205-BC98-D34E135A3119}</author>
    <author>tc={BA99C284-7BC3-412F-9911-CC7DD7153BF2}</author>
    <author>tc={CFA260AE-1435-4949-9A23-E8A2948A868E}</author>
    <author>tc={7C324353-9E7D-4AEE-AD15-5F7C18EF80B6}</author>
    <author>tc={27488794-E741-4DD6-8050-EFFFB5BC18E3}</author>
    <author>tc={75D6ABAB-1030-4137-8429-C54C68930728}</author>
    <author>tc={8BCEA32E-4E09-4C2D-90B7-276A4C68C37C}</author>
    <author>tc={5F313242-1B47-4475-AA59-EA822B4221C1}</author>
    <author>tc={924F7CE8-AF5C-4AA7-B628-01CBA83BC205}</author>
    <author>tc={63665DA4-15D9-4D58-8613-10128282D799}</author>
    <author>tc={4B91742D-005F-40E0-8EE0-F7D6BC431A7F}</author>
    <author>tc={5649A7B9-CBE2-4601-BAF7-7F892D17CDEF}</author>
    <author>tc={BF0B910F-C048-473F-A2E5-436522B9189F}</author>
    <author>tc={A3FCEDBD-9047-4068-B115-9156405E3B46}</author>
    <author>tc={DD352F40-769A-4C71-B07E-547F8AC35B8F}</author>
    <author>tc={78268BFF-3F14-4AE7-BC79-03ECDA241185}</author>
    <author>tc={A7218BC5-7B4C-4315-9AC0-85328C2DBAD3}</author>
    <author>tc={88890AE2-881E-4DF2-AA3A-A7F5F779805E}</author>
    <author>tc={5F4A093B-371F-4FF2-836C-A4275776F2E3}</author>
    <author>tc={1A4581F8-6459-4A9D-800D-70A74D32A7AF}</author>
    <author>tc={6E28ADDB-6C78-47A7-9023-349BCDE949EB}</author>
    <author>tc={90D53603-FC2A-43CD-8960-836E75A9A89C}</author>
    <author>tc={B01A5D36-3780-4B68-AA02-A9EF9F5DF02F}</author>
    <author>tc={91FB2768-D158-4BCD-BB36-F60AE11BCC9B}</author>
    <author>tc={8E94B67B-9305-4DCB-BCBD-A16DDA680A08}</author>
    <author>tc={55CE6F89-0F14-4FB4-9412-DC94097B9DF2}</author>
    <author>tc={47FC3A4C-1DFD-4001-B53E-0767EB6725DC}</author>
    <author>tc={D12E8CB4-A636-42E7-9C0F-10F29971F751}</author>
    <author>tc={D9BF1459-826F-4F47-9B6B-AB29F0605CD3}</author>
    <author>tc={EE4052EC-3228-4A87-9114-BA7A5204E810}</author>
  </authors>
  <commentList>
    <comment ref="BY2" authorId="0" shapeId="0" xr:uid="{4B1374F0-5FFB-4061-A831-006CB8A5766D}">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X: (-) towards LE of airfoil
    (+) towards TE of airfoil
X_hgast = - X_hawc2
Z: (+) towards upper (suction) side 
    (-) towards lower (pressure) side 
Z_hgast = Y_hawc2
</t>
      </text>
    </comment>
    <comment ref="CG2" authorId="1" shapeId="0" xr:uid="{DD369E39-E5D5-45D9-BA8E-7AC77696386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Assuming twist angle with traditional sign (so negative around y axis)
Απάντηση:
    Ry(θ) = |  cosθ     sinθ |
              |  - sinθ    cosθ |</t>
      </text>
    </comment>
    <comment ref="DO2" authorId="2" shapeId="0" xr:uid="{2C5A0FEC-8DA4-4725-9D21-835FDF08253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 : Steiner
0 : no Steiner</t>
      </text>
    </comment>
    <comment ref="GA2" authorId="3" shapeId="0" xr:uid="{7B5DABA7-5429-4272-BB2A-7576BB1E1BE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x,z coordinates involved in coupling terms  are expressed wrt to Blade fixed coordinate system
* Calculating properties of twisted cross sections wrt to untwisted coordinate system</t>
      </text>
    </comment>
    <comment ref="N3" authorId="4" shapeId="0" xr:uid="{4438C960-F4D3-40AA-8BD6-77AB0B96520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How2HAWC2 p.82
Aerodynamic blade layout file</t>
      </text>
    </comment>
    <comment ref="S3" authorId="5" shapeId="0" xr:uid="{10D92B04-E707-4631-9262-6EABA4B8887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How2HAWC2 p.23
definition of the centerline of the main body is described (position of the half chord, when the main body is a blade 
</t>
      </text>
    </comment>
    <comment ref="BQ3" authorId="6" shapeId="0" xr:uid="{955B0E8A-C8A8-49FC-A7A2-F830B6B5AAD4}">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X: (+) towards LE of airfoil
    (-) towards TE of airfoil
Y: (+) towards upper (suction) side 
    (-)towards lower (pressure) side 
</t>
      </text>
    </comment>
    <comment ref="CE3" authorId="7" shapeId="0" xr:uid="{7B8F1423-0F13-4A87-8BB5-BDF171B0AE7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Apply rotation of axes in order to correspond to the Reference Blade Coordinate System (REF BLADE COO)?
1 = yes
0 = no
Απάντηση:
    1: yes --&gt; global coo system
0: no --&gt; local coo system</t>
      </text>
    </comment>
    <comment ref="EB3" authorId="8" shapeId="0" xr:uid="{82ECD477-980F-4350-B508-960C63F88F6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Apply rotation of axes in order to correspond to the Reference Blade Coordinate System (REF BLADE COO)?
1 = yes
0 = no
Απάντηση:
    1: yes --&gt; global coo system
0: no --&gt; local coo system</t>
      </text>
    </comment>
    <comment ref="S4" authorId="9" shapeId="0" xr:uid="{5E2C6D40-1485-439C-BA83-3CAB0E47C3B8}">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For a straight blade this angle is the aerodynamic twist. Note that the sign is positive around the z-axis, which is opposite to traditional notation for etc. a pitch angle </t>
      </text>
    </comment>
    <comment ref="U4" authorId="10" shapeId="0" xr:uid="{6EEBC874-78B2-4B9E-92B2-EFC35DD562C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Processed, not provided</t>
      </text>
    </comment>
    <comment ref="W4" authorId="11" shapeId="0" xr:uid="{8CF2052D-596D-4902-84FB-33A9DD9EC88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Based on curved length r [m], 
in order to determine x, y, z, θt c/2 positions of structural properties </t>
      </text>
    </comment>
    <comment ref="AC4" authorId="12" shapeId="0" xr:uid="{EB593706-C137-4669-B4EC-AE03D730874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Based on curved length r [m], 
in order to determine local chord</t>
      </text>
    </comment>
    <comment ref="AF4" authorId="13" shapeId="0" xr:uid="{F24EDC05-F38B-4567-BCF1-B91098C0D07F}">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Based on span, 
in order to determine pitch axis locations as percentage of local chord </t>
      </text>
    </comment>
    <comment ref="FC4" authorId="14" shapeId="0" xr:uid="{454398A9-72F3-4C61-9E1C-A918BBAC9DF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Calculations of coupling terms in HAWC2 local system wrt to pitch axis, to be used in Method 2</t>
      </text>
    </comment>
    <comment ref="GA4" authorId="15" shapeId="0" xr:uid="{6A6FC463-2AD4-4DF4-8DD7-A881CE2F22AE}">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
      </text>
    </comment>
    <comment ref="HM4" authorId="16" shapeId="0" xr:uid="{529FBE7A-CB9D-47EA-9BBD-3898506855A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Based on curved length r [m], 
in order to determine the structural properties on the selected blade grid positions</t>
      </text>
    </comment>
    <comment ref="AB5" authorId="17" shapeId="0" xr:uid="{A76248A2-FC63-43B4-9D79-5FABB254D556}">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For a straight blade this angle is the aerodynamic twist. Note that the sign is positive around the z-axis, which is opposite to traditional notation for etc. a pitch angle </t>
      </text>
    </comment>
    <comment ref="BN5" authorId="18" shapeId="0" xr:uid="{3C6308A2-0805-477E-9605-E58146C4411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0 = pitch axis --&gt; LE --&gt; x_c/2
c/2 offset measured from pitch axis</t>
      </text>
    </comment>
    <comment ref="CN5" authorId="19" shapeId="0" xr:uid="{C3909052-1C71-402F-BEB8-9CD5FAE2BA6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principal bending axes</t>
      </text>
    </comment>
    <comment ref="CO5" authorId="20" shapeId="0" xr:uid="{07ECE03B-D1ED-4F8B-A18C-16B58C218D7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principal bending axes</t>
      </text>
    </comment>
    <comment ref="CP5" authorId="21" shapeId="0" xr:uid="{E01A1829-FBF0-44C7-88C3-7218FCF0DF8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principal bending axes</t>
      </text>
    </comment>
    <comment ref="CQ5" authorId="22" shapeId="0" xr:uid="{94FF0F67-28DA-4BF7-9B8C-78C2FDE29B2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principal bending axes</t>
      </text>
    </comment>
    <comment ref="CR5" authorId="23" shapeId="0" xr:uid="{25231AA4-9326-490E-B3F6-300C92C6E15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EI_xy
@ principal bending axes 
EI_xy = 0
</t>
      </text>
    </comment>
    <comment ref="CT5" authorId="24" shapeId="0" xr:uid="{3B7B26CF-F707-4317-9081-C196A37A497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principal axes</t>
      </text>
    </comment>
    <comment ref="CU5" authorId="25" shapeId="0" xr:uid="{D9051C94-08A6-45C3-BB79-51327003D5D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principal axes</t>
      </text>
    </comment>
    <comment ref="CV5" authorId="26" shapeId="0" xr:uid="{A12DA612-F116-4B05-8C53-03305EC48DA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GA_xy
@ principal axes</t>
      </text>
    </comment>
    <comment ref="CW5" authorId="27" shapeId="0" xr:uid="{727F27C4-A737-4ABC-83EA-E1DB1DD04B0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elastic center 
EAx = 0</t>
      </text>
    </comment>
    <comment ref="CX5" authorId="28" shapeId="0" xr:uid="{810DAADD-AAA9-4088-BCDE-63E5025DA048}">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EAz
@ elastic center 
EAz = 0
</t>
      </text>
    </comment>
    <comment ref="CY5" authorId="29" shapeId="0" xr:uid="{C67B2567-B46B-4DE2-B432-FACDD410B65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GAxX 
Wrt elastic center
@ principal axes</t>
      </text>
    </comment>
    <comment ref="CZ5" authorId="30" shapeId="0" xr:uid="{8E18870D-007A-4433-8C68-73F9526D1750}">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GAyY 
Wrt elastic center
@ principal axes
</t>
      </text>
    </comment>
    <comment ref="DA5" authorId="31" shapeId="0" xr:uid="{87A697AD-6129-48E8-BFB9-95F00040F020}">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elastic center (elastic axis = ea),
 * Rotation of axes by -θz   
 * axes parallel to local c2_def axes
Rotation of axes (passive rotation) about Z axis:
Rz = |  c      s   |    s : sin(-θz)
        | - s     c   |    c: cos(-θz)
[ I ] =  | Ixx    -Ixy |
           | -Ixy    Iyy  |
[ I ]’ = Rz * [ I ] * Rz^T
</t>
      </text>
    </comment>
    <comment ref="DB5" authorId="32" shapeId="0" xr:uid="{B2ED9975-CE74-4259-86C4-E2161254AF56}">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elastic center (elastic axis = ea),
 * Rotation of axes by -θz   
 * axes parallel to local c2_def axes
Rotation of axes (passive rotation) about Z axis:
Rz = |  c      s   |    s : sin(-θz)
        | - s     c   |    c: cos(-θz)
[ I ] =  | Ixx    -Ixy |
           | -Ixy    Iyy  |
[ I ]’ = Rz * [ I ] * Rz^T
</t>
      </text>
    </comment>
    <comment ref="DC5" authorId="33" shapeId="0" xr:uid="{A054C778-C75B-4806-9A1D-B0EF95C47B9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Ixy = + $ x * y dm</t>
      </text>
    </comment>
    <comment ref="DD5" authorId="34" shapeId="0" xr:uid="{44EAC3F8-F648-415F-BDF0-F20F3CB9CDC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elastic center (elastic axis = ea),
 * Rotation of axes by -θz   
 * axes parallel to local c2_def axes
Rotation of axes (passive rotation) about Z axis:
Rz = |  c      s   |    s : sin(-θz)
        | - s     c   |    c: cos(-θz)
[ I ] =  | Ixx    -Ixy |
           | -Ixy    Iyy  |
[ I ]’ = Rz * [ I ] * Rz^T
Απάντηση:
    Note: 
In the formula, to subtract EIxy, simply add  (-) EIxy  (column CR)
- EIxy = + ( - EIxy )</t>
      </text>
    </comment>
    <comment ref="DE5" authorId="35" shapeId="0" xr:uid="{F0E57E84-6FB4-46F8-AB7B-5FF48EEA2E0E}">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elastic center (elastic axis = ea),
 * Rotation of axes by -θz   
 * axes parallel to local c2_def axes
Rotation of axes (passive rotation) about Z axis:
Rz = |  c      s   |    s : sin(-θz)
        | - s     c   |    c: cos(-θz)
[ I ] =  | Ixx    -Ixy |
           | -Ixy    Iyy  |
[ I ]’ = Rz * [ I ] * Rz^T
Απάντηση:
    Note:
In the formula, to add EIxy, simply subtract (-)EIxy (column CR)
+EIxy  = - ( - EIxy) </t>
      </text>
    </comment>
    <comment ref="DF5" authorId="36" shapeId="0" xr:uid="{E4563658-07E3-4931-9F36-B91EAE2CA3F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EIxy = + $ E * x * y dA
Note:
In the formula, to add EIxy, simply subtract (-)EIxy (column CR)
+EIxy  = - ( - EIxy) 
</t>
      </text>
    </comment>
    <comment ref="DG5" authorId="37" shapeId="0" xr:uid="{146808AD-AB25-4909-8BBF-9F5087FE7A0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elastic center (elastic axis = ea),
 * Rotation of axes by -θz   
 * axes parallel to local c2_def axes
Rotation of axes (passive rotation) about Z axis:
Rz = |  c      s   |    s : sin(-θz)
        | - s     c   |    c: cos(-θz)
[ GA ] =  | GAx    GAxy |
               | GAxy    GAy  |
[ GA ]’ = Rz * [ GA] * Rz^T
</t>
      </text>
    </comment>
    <comment ref="DH5" authorId="38" shapeId="0" xr:uid="{443D932D-B7D3-47D7-A606-69AE5A0E9DCB}">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elastic center (elastic axis = ea),
 * Rotation of axes by -θz   
 * axes parallel to local c2_def axes
Rotation of axes (passive rotation) about Z axis:
Rz = |  c      s   |    s : sin(-θz)
        | - s     c   |    c: cos(-θz)
[ GA ] =  | GAx    GAxy |
               | GAxy    GAy  |
[ GA ]’ = Rz * [ GA] * Rz^T
</t>
      </text>
    </comment>
    <comment ref="DI5" authorId="39" shapeId="0" xr:uid="{351155EA-934A-4736-A2CA-C94267412DDD}">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elastic center (elastic axis = ea),
 * Rotation of axes by -θz   
 * axes parallel to local c2_def axes
Rotation of axes (passive rotation) about Z axis:
Rz = |  c      s   |    s : sin(-θz)
        | - s     c   |    c: cos(-θz)
[ GA ] =  | GAx    GAxy |
               | GAxy    GAy  |
[ GA ]’ = Rz * [ GA] * Rz^T
</t>
      </text>
    </comment>
    <comment ref="DJ5" authorId="40" shapeId="0" xr:uid="{05B78474-0AD7-4984-828E-2C32842CB207}">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elastic center (elastic axis = ea),
 * Rotation of axes by -θz   
 * axes parallel to local c2_def axes
Απάντηση:
    K:  stiffness matrix
T:  rotation matrix
T = | Rz    0   |
       | 0     Rz  |
K’ = T * K * T^T
(+) c2_GAxX = 
- [-GAxX*cos(-θz) + GAyY*sin(-θz) ]
</t>
      </text>
    </comment>
    <comment ref="DK5" authorId="41" shapeId="0" xr:uid="{79E73FA2-13D2-4DF1-A3F0-35AB6012A01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elastic center (elastic axis = ea),
 * Rotation of axes by -θz   
 * axes parallel to local c2_def axes
Απάντηση:
    K:  stiffness matrix
T:  rotation matrix
T = | Rz    0   |
       | 0     Rz  |
K’ = T * K * T^T
c2_GAyY = GAxX*sin(-θz) + GAyY*cos(-θz)
</t>
      </text>
    </comment>
    <comment ref="DL5" authorId="42" shapeId="0" xr:uid="{FA7095B5-A97D-45E3-909F-868E9BCDB8F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c2_GAyY = GAy * (x_sh - xe)
x_sh  = c2_GAyY / c2_GAy + xe
</t>
      </text>
    </comment>
    <comment ref="DM5" authorId="43" shapeId="0" xr:uid="{A6A56559-20E8-449B-A978-2E04E954BE5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c2_GAxX =  GAx * (y_sh - ye)
y_sh  =  c2_GAxX / c2_GAx + ye
</t>
      </text>
    </comment>
    <comment ref="DN5" authorId="44" shapeId="0" xr:uid="{C1DA94CF-37E7-4574-88F7-889CD8DF57D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Steiner theorem applied IF selected: 
Properties @ pitch axis
Axes remain parallel to c2_def local axes</t>
      </text>
    </comment>
    <comment ref="DO5" authorId="45" shapeId="0" xr:uid="{295E3538-FD66-4936-8581-B62001FA7A3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Steiner theorem applied IF selected: 
Properties @ pitch axis
Axes remain parallel to c2_def local axes
</t>
      </text>
    </comment>
    <comment ref="DP5" authorId="46" shapeId="0" xr:uid="{C427F095-68D3-41FF-A9D9-44D628BC5E56}">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Steiner theorem applied IF selected: 
Properties @ pitch axis
Axes remain parallel to c2_def local axes
</t>
      </text>
    </comment>
    <comment ref="DQ5" authorId="47" shapeId="0" xr:uid="{E39DCE26-73D9-4503-9071-0E97A0F54C88}">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Steiner theorem applied IF selected: 
Properties @ pitch axis
Axes remain parallel to c2_def local axes
</t>
      </text>
    </comment>
    <comment ref="DR5" authorId="48" shapeId="0" xr:uid="{F5D9DEF4-AD15-4205-BC98-D34E135A311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Steiner theorem applied IF selected: 
Properties @ pitch axis
Axes remain parallel to c2_def local axes
</t>
      </text>
    </comment>
    <comment ref="DS5" authorId="49" shapeId="0" xr:uid="{BA99C284-7BC3-412F-9911-CC7DD7153BF2}">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Steiner theorem applied IF selected: 
Properties @ pitch axis
Axes remain parallel to c2_def local axes
</t>
      </text>
    </comment>
    <comment ref="DT5" authorId="50" shapeId="0" xr:uid="{CFA260AE-1435-4949-9A23-E8A2948A868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Reversing X axis results in opposite sign of cross product inertia 
HAWC2  ---&gt; hGAST
 X axis   ---&gt;  - X axis
 Y axis   ---&gt;   Z axis</t>
      </text>
    </comment>
    <comment ref="DU5" authorId="51" shapeId="0" xr:uid="{7C324353-9E7D-4AEE-AD15-5F7C18EF80B6}">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Reversing X axis results in opposite sign of cross product inertia 
HAWC2 _____ hGAST
 X axis  ______ - X axis
 Y axis  ______  Z axis
</t>
      </text>
    </comment>
    <comment ref="DV5" authorId="52" shapeId="0" xr:uid="{27488794-E741-4DD6-8050-EFFFB5BC18E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Reversing X axis results in opposite sign of shear coupling term.
e.g. 
HAWC2: Shear_force_x ---&gt; u 
hGAST:   Shear_force_x ---&gt; - u 
HAWC2 _____ hGAST
 X axis  ______ - X axis
 Y axis  ______  Z axis
</t>
      </text>
    </comment>
    <comment ref="DW5" authorId="53" shapeId="0" xr:uid="{75D6ABAB-1030-4137-8429-C54C6893072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Calculation of tension-bending coupling terms in local hGAST cross section system wrt pitch axis (pa)
(involved coordinates are expressed in hGAST local twisted system)</t>
      </text>
    </comment>
    <comment ref="DX5" authorId="54" shapeId="0" xr:uid="{8BCEA32E-4E09-4C2D-90B7-276A4C68C37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Calculation of tension-bending coupling terms in local hGAST cross section system wrt pitch axis (pa)
(involved coordinates are expressed in hGAST local twisted system)
</t>
      </text>
    </comment>
    <comment ref="DY5" authorId="55" shapeId="0" xr:uid="{5F313242-1B47-4475-AA59-EA822B4221C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Calculation of shear-torsion coupling terms in local hGAST cross section system wrt pitch axis (pa)
(involved coordinates are expressed in hGAST local twisted system)
</t>
      </text>
    </comment>
    <comment ref="DZ5" authorId="56" shapeId="0" xr:uid="{924F7CE8-AF5C-4AA7-B628-01CBA83BC205}">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Calculation of shear-torsion coupling terms in local hGAST cross section system wrt pitch axis (pa)
(involved coordinates are expressed in hGAST local twisted system)
</t>
      </text>
    </comment>
    <comment ref="EB5" authorId="57" shapeId="0" xr:uid="{63665DA4-15D9-4D58-8613-10128282D79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Blade fixed coo: 
Rotation of axes by (-) twist angle, passive rotation 
* Note:
**positive sign of twist angle around Y axis (right hand rule - Z axis rotates toward X axis)
</t>
      </text>
    </comment>
    <comment ref="EE5" authorId="58" shapeId="0" xr:uid="{4B91742D-005F-40E0-8EE0-F7D6BC431A7F}">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curved length of pitch axis 
* NOT span =  projection of curved length on spanwise direction
</t>
      </text>
    </comment>
    <comment ref="EL5" authorId="59" shapeId="0" xr:uid="{5649A7B9-CBE2-4601-BAF7-7F892D17CDE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Rotation of axes (passive rotation) about Y axis:
Ry = |  c    0   - s   |    
        |  0    1     0   |      s : sinθ
        |  s     0     c   |     c: cosθ
[ I ] =  | Ixx    0    -Ixz |
           |   0     Ip    0   |
           | -Ixz   0    Izz  |
[ I ]’ = Ry * [ I ] * Ry^T</t>
      </text>
    </comment>
    <comment ref="EM5" authorId="60" shapeId="0" xr:uid="{BF0B910F-C048-473F-A2E5-436522B9189F}">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Rotation of axes (passive rotation) about Y axis:
Ry = |  c    0   - s   |    
        |  0    1     0   |      s : sinθ
        |  s     0     c   |     c: cosθ
[ I ] =  | Ixx    0    -Ixz |
           |   0     Ip    0   |
           | -Ixz   0    Izz  |
[ I ]’ = Ry * [ I ] * Ry^T
</t>
      </text>
    </comment>
    <comment ref="EN5" authorId="61" shapeId="0" xr:uid="{A3FCEDBD-9047-4068-B115-9156405E3B46}">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Rotation of axes  about Y axis:
[ I ]’ = Ry * [ I ] * Ry^T
I_xz = + $ x * z dm
</t>
      </text>
    </comment>
    <comment ref="EP5" authorId="62" shapeId="0" xr:uid="{DD352F40-769A-4C71-B07E-547F8AC35B8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K:  stiffness matrix
T:  rotation matrix
T = | Ry    0   |
       | 0     Ry  |
K’ = T * K * T^T
- EAx'  = - EAx * cosθ  -  EAz * sinθ
+ EAx' =  EAx * cosθ  +  EAz * sinθ
Identical result with “Direct method” (see column  GA), 
since same formula</t>
      </text>
    </comment>
    <comment ref="EQ5" authorId="63" shapeId="0" xr:uid="{78268BFF-3F14-4AE7-BC79-03ECDA24118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K:  stiffness matrix
T:  rotation matrix
T = | Ry    0   |
       | 0     Ry  |
K’ = T * K * T^T
EAz' = - EAx * sinθ  +  EAz * cosθ
Identical result with “Direct method” (see column  GB), 
since same formula</t>
      </text>
    </comment>
    <comment ref="ER5" authorId="64" shapeId="0" xr:uid="{A7218BC5-7B4C-4315-9AC0-85328C2DBAD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See inertias rationale (columns DS-DU)
</t>
      </text>
    </comment>
    <comment ref="ES5" authorId="65" shapeId="0" xr:uid="{88890AE2-881E-4DF2-AA3A-A7F5F779805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See inertias rationale (columns DS-DU)</t>
      </text>
    </comment>
    <comment ref="ET5" authorId="66" shapeId="0" xr:uid="{5F4A093B-371F-4FF2-836C-A4275776F2E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See inertias rationale (columns DS-DU)
EI_xz = + $ E * x * z  dA
</t>
      </text>
    </comment>
    <comment ref="EV5" authorId="67" shapeId="0" xr:uid="{1A4581F8-6459-4A9D-800D-70A74D32A7AF}">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Derived from stiffness matrix K rotation
Ry = |  c     - s   |     s : sinθ
        |  s        c   |     c: cosθ
[GA] = | GAx     GAxz |
            | GAxz     GAz  |
[GA’] =  Ry *  [GA] * Ry^T
</t>
      </text>
    </comment>
    <comment ref="EW5" authorId="68" shapeId="0" xr:uid="{6E28ADDB-6C78-47A7-9023-349BCDE949EB}">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Derived from stiffness matrix K rotation
Ry = |  c     - s   |     s : sinθ
        |  s        c   |     c: cosθ
[GA] = | GAx     GAxz |
            | GAxz     GAz  |
[GA’] =  Ry *  [GA] * Ry^T
</t>
      </text>
    </comment>
    <comment ref="EX5" authorId="69" shapeId="0" xr:uid="{90D53603-FC2A-43CD-8960-836E75A9A89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Derived from stiffness matrix K rotation
Ry = |  c     - s   |     s : sinθ
        |  s        c   |     c: cosθ
[GA] = | GAx     GAxz |
            | GAxz     GAz  |
[GA’] =  Ry *  [GA] * Ry^T
</t>
      </text>
    </comment>
    <comment ref="EY5" authorId="70" shapeId="0" xr:uid="{B01A5D36-3780-4B68-AA02-A9EF9F5DF02F}">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K:  stiffness matrix
T:  rotation matrix
T = | Ry    0   |
       | 0     Ry  |
K’ = T * K * T^T
GAxX' = GAxX * cosθ  +  GAzZ * sinθ
Similar result with “Direct method” (see column  GC), 
due to differnce in formulas. 
Here both k_x, k_z shear factors are used. 
</t>
      </text>
    </comment>
    <comment ref="EZ5" authorId="71" shapeId="0" xr:uid="{91FB2768-D158-4BCD-BB36-F60AE11BCC9B}">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K:  stiffness matrix
T:  rotation matrix
T = | Ry    0   |
       | 0     Ry  |
K’ = T * K * T^T
- GAzZ' = GAxX * sinθ  -  GAzZ * cosθ
+ GAzZ' = - GAxX * sinθ  +  GAzZ * cosθ
Similar result with “Direct method” (see column  GD), 
due to difference in formula.
Here both k_x, k_z shear factors are used. 
</t>
      </text>
    </comment>
    <comment ref="GA5" authorId="72" shapeId="0" xr:uid="{8E94B67B-9305-4DCB-BCBD-A16DDA680A0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EAx'  = EA * z’ = EA * ( x*sinθ + z *cosθ )
Identical result with Methods 1 and 2</t>
      </text>
    </comment>
    <comment ref="GB5" authorId="73" shapeId="0" xr:uid="{55CE6F89-0F14-4FB4-9412-DC94097B9DF2}">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EAz'  = EA * x’ = EA * ( x*cosθ - z *sinθ )
Identical result with Methods 1 and 2
</t>
      </text>
    </comment>
    <comment ref="GC5" authorId="74" shapeId="0" xr:uid="{47FC3A4C-1DFD-4001-B53E-0767EB6725D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GAxX'  = GAx * z’ = k_x * GA * ( x*sinθ + z *cosθ )
Similar - NOT identical result with Methods 1 and 2, since ONLY shear factor k_x appears in this formula
</t>
      </text>
    </comment>
    <comment ref="GD5" authorId="75" shapeId="0" xr:uid="{D12E8CB4-A636-42E7-9C0F-10F29971F75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GAzZ'  = GAz * x’ = k_z * GA * ( x*cosθ - z *sinθ) 
Similar - NOT identical result with Methods 1 and 2, since ONLY shear factor k_z appears in this formula</t>
      </text>
    </comment>
    <comment ref="CE18" authorId="76" shapeId="0" xr:uid="{D9BF1459-826F-4F47-9B6B-AB29F0605CD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Twist angle of figure below (play with values to observe if sign of rotation is right)</t>
      </text>
    </comment>
    <comment ref="CG33" authorId="77" shapeId="0" xr:uid="{EE4052EC-3228-4A87-9114-BA7A5204E81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HAWC2: sign is positive around the z-axis, which is opposite to traditional notation for etc. a pitch angle (counter-clockwise)
hGAST: counter-clockwise means that is measured from z to x axis, making it positive around y axis 
Απάντηση:
    Ry(θ) = |  cosθ     -sinθ |
              |  sinθ    cosθ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tc={F19DA927-3295-4385-B2DC-4471A8D16D05}</author>
    <author>tc={6ABA5D30-DDB4-4E78-A5BF-CBE330962423}</author>
  </authors>
  <commentList>
    <comment ref="D5" authorId="0" shapeId="0" xr:uid="{F19DA927-3295-4385-B2DC-4471A8D16D05}">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curved length of pitch axis 
* NOT span
</t>
      </text>
    </comment>
    <comment ref="AE5" authorId="1" shapeId="0" xr:uid="{6ABA5D30-DDB4-4E78-A5BF-CBE33096242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curved length of pitch axis 
* NOT span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tc={4C2EB9FB-F195-4A5D-BB22-12737C631AD3}</author>
    <author>tc={C10B1EDF-70A1-4BD6-BA15-135E4F232B83}</author>
    <author>tc={98DACC4C-27D8-40DD-9B92-F61F87828370}</author>
    <author>tc={0CA022F1-4B52-4AFF-9D6F-AA1B50EFB256}</author>
    <author>tc={AB521802-CC3C-4804-B8AF-5C7B667C8FCB}</author>
    <author>tc={30B9EECB-B8C0-4488-8167-D5903F39A418}</author>
    <author>tc={38D3B6F4-B37F-4BBE-9E9C-9AC48DFC0B66}</author>
    <author>tc={5599D6E7-8962-47F1-B963-51B2CA8AC824}</author>
    <author>tc={A4F93482-D92D-438F-98B8-1F50A43F115F}</author>
    <author>tc={4D4B6678-4A97-44D9-A990-8C0CD6549021}</author>
    <author>tc={F672FA8D-F1A7-471D-ACFF-A215A0621508}</author>
    <author>tc={4180A309-2559-4B70-896E-9943C9C103B4}</author>
    <author>tc={2C87A8EC-C66D-4534-9813-E965DCDFCAD5}</author>
    <author>tc={EA7D1A0B-EB8E-45F2-A432-7386AD4CC9ED}</author>
    <author>tc={DFC3C0D0-AEB4-4F94-97D8-A95972DF6D4C}</author>
    <author>tc={9DA49D7B-1AAA-4748-AD85-68EBA97A67E7}</author>
    <author>tc={1FFE27DC-E4C9-41DF-A669-23CCE79AB4A6}</author>
    <author>tc={AA5EA25F-FA96-48B7-A3F0-5BDA41322D7B}</author>
    <author>tc={4F320A84-1EEA-49ED-B089-251818B46140}</author>
    <author>tc={94750C88-427F-45C3-8F87-0BECE364532B}</author>
    <author>tc={DA00541B-5E2D-47A6-AEB2-BC9566B7EF00}</author>
    <author>tc={001B3D60-482E-48F0-A4DF-1D8B74FDC381}</author>
    <author>tc={0F1D05A9-3A9A-4B65-AD33-042C584FF651}</author>
    <author>tc={CF725CEE-B210-4B06-B588-5B2582F1F708}</author>
    <author>tc={DF82F761-754D-4842-A282-1DCF57CC6D19}</author>
    <author>tc={454483D8-EA2E-4FAF-BB55-34B7FFCA614D}</author>
    <author>tc={C9A4E03F-FE01-4750-B212-0AB5F607BCA5}</author>
    <author>tc={8FAC3D2E-595A-4256-885B-C0186D33B4AC}</author>
    <author>tc={E0A13290-45E4-4349-A01F-89D76059FF49}</author>
    <author>tc={3349A3DA-C368-4732-85CF-012D7ACEF394}</author>
    <author>tc={EC7A8FE4-3464-451A-BF34-721293FBC09A}</author>
    <author>tc={597BED57-08C5-44CB-A48A-B3AA86E090F9}</author>
    <author>tc={0F5DEA01-A8EB-4CC8-AFCA-D3428879A977}</author>
    <author>tc={AD620CA4-4AEE-4B34-A7BA-9B747DEC7CD2}</author>
    <author>tc={1A9A5DF5-5F75-4074-AF9C-903BBA7E9CDE}</author>
    <author>tc={71850A08-E5F5-4072-9561-15535161AF61}</author>
    <author>tc={CB770ECB-C835-4E70-881E-382FA1446F33}</author>
    <author>tc={FB02CBD2-9316-4FD4-AC56-105572A352A4}</author>
    <author>tc={EB09516B-44FA-4B4D-97E5-70E7E718F2D8}</author>
    <author>tc={63222A6E-FE3D-4DA9-BEE6-4F5718C950F5}</author>
    <author>tc={5F585CA7-B339-401A-967D-FB3D4CEC149B}</author>
    <author>tc={ACD12C2D-C27C-4DDB-B5D9-5B602AC72088}</author>
    <author>tc={B2D8F1F5-7E09-460D-A6D9-7416F414CC82}</author>
    <author>tc={1D6B8AA6-0AEF-4F68-9702-8FAE0709EA17}</author>
    <author>tc={14B6EB17-F503-4EB3-AEB0-CE38F057D76D}</author>
    <author>tc={1C337D88-BFF4-4A78-94BC-AD728FDC9C30}</author>
    <author>tc={3619695E-4049-487A-8D7A-3848D2E09A44}</author>
  </authors>
  <commentList>
    <comment ref="CB2" authorId="0" shapeId="0" xr:uid="{4C2EB9FB-F195-4A5D-BB22-12737C631AD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X: (+) towards LE of airfoil
    (-) towards TE of airfoil
Y: (+) towards upper (suction) side 
    (-)towards lower (pressure) side 
</t>
      </text>
    </comment>
    <comment ref="CJ2" authorId="1" shapeId="0" xr:uid="{C10B1EDF-70A1-4BD6-BA15-135E4F232B8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X: (-) towards LE of airfoil
    (+) towards TE of airfoil
X_hgast = - X_hawc2
Z: (+) towards upper (suction) side 
    (-) towards lower (pressure) side 
Z_hgast = Y_hawc2
</t>
      </text>
    </comment>
    <comment ref="CR2" authorId="2" shapeId="0" xr:uid="{98DACC4C-27D8-40DD-9B92-F61F8782837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Assuming twist angle with traditional sign (so negative around y axis)
Απάντηση:
    Ry(θ) = |  cosθ     sinθ |
              |  - sinθ    cosθ |</t>
      </text>
    </comment>
    <comment ref="EP2" authorId="3" shapeId="0" xr:uid="{0CA022F1-4B52-4AFF-9D6F-AA1B50EFB25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x,z coordinates involved in coupling terms  are expressed wrt to Blade fixed coordinate system
* Calculating properties of twisted cross sections wrt to untwisted coordinate system</t>
      </text>
    </comment>
    <comment ref="CP3" authorId="4" shapeId="0" xr:uid="{AB521802-CC3C-4804-B8AF-5C7B667C8FC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Apply rotation of axes in order to correspond to the Reference Blade Coordinate System (REF BLADE COO)?
1 = yes
0 = no
Απάντηση:
    1: yes --&gt; global coo system
0: no --&gt; local coo system</t>
      </text>
    </comment>
    <comment ref="DO3" authorId="5" shapeId="0" xr:uid="{30B9EECB-B8C0-4488-8167-D5903F39A41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Apply rotation of axes in order to correspond to the Reference Blade Coordinate System (REF BLADE COO)?
1 = yes
0 = no
Απάντηση:
    1: yes --&gt; global coo system
0: no --&gt; local coo system</t>
      </text>
    </comment>
    <comment ref="K4" authorId="6" shapeId="0" xr:uid="{38D3B6F4-B37F-4BBE-9E9C-9AC48DFC0B66}">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Based on curved length r [m], 
in order to determine x, y, z, θt c/2 positions of structural properties </t>
      </text>
    </comment>
    <comment ref="Q4" authorId="7" shapeId="0" xr:uid="{5599D6E7-8962-47F1-B963-51B2CA8AC82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Based on curved length r [m], 
in order to determine local chord</t>
      </text>
    </comment>
    <comment ref="T4" authorId="8" shapeId="0" xr:uid="{A4F93482-D92D-438F-98B8-1F50A43F115F}">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Based on span, 
in order to determine pitch axis locations as percentage of local chord </t>
      </text>
    </comment>
    <comment ref="EP4" authorId="9" shapeId="0" xr:uid="{4D4B6678-4A97-44D9-A990-8C0CD654902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
      </text>
    </comment>
    <comment ref="GB4" authorId="10" shapeId="0" xr:uid="{F672FA8D-F1A7-471D-ACFF-A215A062150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Based on curved length r [m], 
in order to determine the structural properties on the selected blade grid positions</t>
      </text>
    </comment>
    <comment ref="P5" authorId="11" shapeId="0" xr:uid="{4180A309-2559-4B70-896E-9943C9C103B4}">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For a straight blade this angle is the aerodynamic twist. Note that the sign is positive around the z-axis, which is opposite to traditional notation for etc. a pitch angle </t>
      </text>
    </comment>
    <comment ref="BZ5" authorId="12" shapeId="0" xr:uid="{2C87A8EC-C66D-4534-9813-E965DCDFCAD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0 = pitch axis --&gt; LE --&gt; x_c/2
c/2 offset measured from pitch axis</t>
      </text>
    </comment>
    <comment ref="DA5" authorId="13" shapeId="0" xr:uid="{EA7D1A0B-EB8E-45F2-A432-7386AD4CC9E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Shear edge term</t>
      </text>
    </comment>
    <comment ref="DB5" authorId="14" shapeId="0" xr:uid="{DFC3C0D0-AEB4-4F94-97D8-A95972DF6D4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Shear flap term</t>
      </text>
    </comment>
    <comment ref="DC5" authorId="15" shapeId="0" xr:uid="{9DA49D7B-1AAA-4748-AD85-68EBA97A67E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Shear flap-edge term</t>
      </text>
    </comment>
    <comment ref="DD5" authorId="16" shapeId="0" xr:uid="{1FFE27DC-E4C9-41DF-A669-23CCE79AB4A6}">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Flapwise inertia 
Axes correspondance: 
BeamDyn  ---&gt;  hGAST
           x     ---&gt;    y
           y     ---&gt;    x </t>
      </text>
    </comment>
    <comment ref="DE5" authorId="17" shapeId="0" xr:uid="{AA5EA25F-FA96-48B7-A3F0-5BDA41322D7B}">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Edgewise inertia 
Axes correspondance: 
BeamDyn  ---&gt;  hGAST
           x     ---&gt;    y
           y     ---&gt;    x 
</t>
      </text>
    </comment>
    <comment ref="DF5" authorId="18" shapeId="0" xr:uid="{4F320A84-1EEA-49ED-B089-251818B4614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Cross product inertia 
(+) i_cp = + $ x * y dm</t>
      </text>
    </comment>
    <comment ref="DG5" authorId="19" shapeId="0" xr:uid="{94750C88-427F-45C3-8F87-0BECE364532B}">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See inertias rationale (columns DS-DU)
</t>
      </text>
    </comment>
    <comment ref="DH5" authorId="20" shapeId="0" xr:uid="{DA00541B-5E2D-47A6-AEB2-BC9566B7EF0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See inertias rationale (columns DS-DU)</t>
      </text>
    </comment>
    <comment ref="DI5" authorId="21" shapeId="0" xr:uid="{001B3D60-482E-48F0-A4DF-1D8B74FDC38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See inertias rationale (columns DS-DU)
EI_xz = + $ E * x * z  dA
</t>
      </text>
    </comment>
    <comment ref="DJ5" authorId="22" shapeId="0" xr:uid="{0F1D05A9-3A9A-4B65-AD33-042C584FF65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Tension - flap bending coupling term</t>
      </text>
    </comment>
    <comment ref="DK5" authorId="23" shapeId="0" xr:uid="{CF725CEE-B210-4B06-B588-5B2582F1F70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Tension - edge bending coupling term</t>
      </text>
    </comment>
    <comment ref="DL5" authorId="24" shapeId="0" xr:uid="{DF82F761-754D-4842-A282-1DCF57CC6D1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Shear edge - torsion coupling term</t>
      </text>
    </comment>
    <comment ref="DM5" authorId="25" shapeId="0" xr:uid="{454483D8-EA2E-4FAF-BB55-34B7FFCA614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Shear flap - torsion coupling term</t>
      </text>
    </comment>
    <comment ref="DO5" authorId="26" shapeId="0" xr:uid="{C9A4E03F-FE01-4750-B212-0AB5F607BCA5}">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Blade fixed coo: 
Rotation of axes by (-) twist angle, passive rotation 
* Note:
**positive sign of twist angle around Y axis (right hand rule - Z axis rotates toward X axis)
</t>
      </text>
    </comment>
    <comment ref="DR5" authorId="27" shapeId="0" xr:uid="{8FAC3D2E-595A-4256-885B-C0186D33B4A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 curved length of pitch axis 
* NOT span =  projection of curved length on spanwise direction
</t>
      </text>
    </comment>
    <comment ref="DY5" authorId="28" shapeId="0" xr:uid="{E0A13290-45E4-4349-A01F-89D76059FF4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Rotation of axes (passive rotation) about Y axis:
Ry = |  c    0   - s   |    
        |  0    1     0   |      s : sinθ
        |  s     0     c   |     c: cosθ
[ I ] =  | Ixx    0    -Ixz |
           |   0     Ip    0   |
           | -Ixz   0    Izz  |
[ I ]’ = Ry * [ I ] * Ry^T</t>
      </text>
    </comment>
    <comment ref="DZ5" authorId="29" shapeId="0" xr:uid="{3349A3DA-C368-4732-85CF-012D7ACEF394}">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Rotation of axes (passive rotation) about Y axis:
Ry = |  c    0   - s   |    
        |  0    1     0   |      s : sinθ
        |  s     0     c   |     c: cosθ
[ I ] =  | Ixx    0    -Ixz |
           |   0     Ip    0   |
           | -Ixz   0    Izz  |
[ I ]’ = Ry * [ I ] * Ry^T
</t>
      </text>
    </comment>
    <comment ref="EA5" authorId="30" shapeId="0" xr:uid="{EC7A8FE4-3464-451A-BF34-721293FBC09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Rotation of axes  about Y axis:
[ I ]’ = Ry * [ I ] * Ry^T
I_xz = + $ x * z dA
</t>
      </text>
    </comment>
    <comment ref="EC5" authorId="31" shapeId="0" xr:uid="{597BED57-08C5-44CB-A48A-B3AA86E090F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K:  stiffness matrix
T:  rotation matrix
T = | Ry    0   |
       | 0     Ry  |
K’ = T * K * T^T
- EAx'  = - EAx * cosθ  -  EAz * sinθ
+ EAx' =  EAx * cosθ  +  EAz * sinθ
Identical result with “Direct method” (see column  GA), 
since same formula</t>
      </text>
    </comment>
    <comment ref="ED5" authorId="32" shapeId="0" xr:uid="{0F5DEA01-A8EB-4CC8-AFCA-D3428879A97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K:  stiffness matrix
T:  rotation matrix
T = | Ry    0   |
       | 0     Ry  |
K’ = T * K * T^T
EAz' = - EAx * sinθ  +  EAz * cosθ
Identical result with “Direct method” (see column  GB), 
since same formula</t>
      </text>
    </comment>
    <comment ref="EE5" authorId="33" shapeId="0" xr:uid="{AD620CA4-4AEE-4B34-A7BA-9B747DEC7CD2}">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See inertias rationale (columns DS-DU)
</t>
      </text>
    </comment>
    <comment ref="EF5" authorId="34" shapeId="0" xr:uid="{1A9A5DF5-5F75-4074-AF9C-903BBA7E9CD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See inertias rationale (columns DS-DU)</t>
      </text>
    </comment>
    <comment ref="EG5" authorId="35" shapeId="0" xr:uid="{71850A08-E5F5-4072-9561-15535161AF6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See inertias rationale (columns DS-DU)
EI_xz = + $ E * x * z  dA
</t>
      </text>
    </comment>
    <comment ref="EI5" authorId="36" shapeId="0" xr:uid="{CB770ECB-C835-4E70-881E-382FA1446F3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Derived from stiffness matrix K rotation
Ry = |  c     - s   |     s : sinθ
        |  s        c   |     c: cosθ
[GA] = | GAx     GAxz |
            | GAxz     GAz  |
[GA’] =  Ry *  [GA] * Ry^T
</t>
      </text>
    </comment>
    <comment ref="EJ5" authorId="37" shapeId="0" xr:uid="{FB02CBD2-9316-4FD4-AC56-105572A352A4}">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Derived from stiffness matrix K rotation
Ry = |  c     - s   |     s : sinθ
        |  s        c   |     c: cosθ
[GA] = | GAx     GAxz |
            | GAxz     GAz  |
[GA’] =  Ry *  [GA] * Ry^T
</t>
      </text>
    </comment>
    <comment ref="EK5" authorId="38" shapeId="0" xr:uid="{EB09516B-44FA-4B4D-97E5-70E7E718F2D8}">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Derived from stiffness matrix K rotation
Ry = |  c     - s   |     s : sinθ
        |  s        c   |     c: cosθ
[GA] = | GAx     GAxz |
            | GAxz     GAz  |
[GA’] =  Ry *  [GA] * Ry^T
</t>
      </text>
    </comment>
    <comment ref="EL5" authorId="39" shapeId="0" xr:uid="{63222A6E-FE3D-4DA9-BEE6-4F5718C950F5}">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K:  stiffness matrix
T:  rotation matrix
T = | Ry    0   |
       | 0     Ry  |
K’ = T * K * T^T
GAxX' = GAxX * cosθ  +  GAzZ * sinθ
Similar result with “Direct method” (see column  GC), 
due to differnce in formulas. 
Here both k_x, k_z shear factors are used. 
</t>
      </text>
    </comment>
    <comment ref="EM5" authorId="40" shapeId="0" xr:uid="{5F585CA7-B339-401A-967D-FB3D4CEC149B}">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K:  stiffness matrix
T:  rotation matrix
T = | Ry    0   |
       | 0     Ry  |
K’ = T * K * T^T
- GAzZ' = GAxX * sinθ  -  GAzZ * cosθ
+ GAzZ' = - GAxX * sinθ  +  GAzZ * cosθ
Similar result with “Direct method” (see column  GD), 
due to difference in formula.
Here both k_x, k_z shear factors are used. 
</t>
      </text>
    </comment>
    <comment ref="EP5" authorId="41" shapeId="0" xr:uid="{ACD12C2D-C27C-4DDB-B5D9-5B602AC7208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EAx'  = EA * z’ = EA * ( x*sinθ + z *cosθ )
Identical result with Methods 1 and 2</t>
      </text>
    </comment>
    <comment ref="EQ5" authorId="42" shapeId="0" xr:uid="{B2D8F1F5-7E09-460D-A6D9-7416F414CC82}">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EAz'  = EA * x’ = EA * ( x*cosθ - z *sinθ )
Identical result with Methods 1 and 2
</t>
      </text>
    </comment>
    <comment ref="ER5" authorId="43" shapeId="0" xr:uid="{1D6B8AA6-0AEF-4F68-9702-8FAE0709EA17}">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GAxX'  = GAx * z’ = k_x * GA * ( x*sinθ + z *cosθ )
Similar - NOT identical result with Methods 1 and 2, since ONLY shear factor k_x appears in this formula
</t>
      </text>
    </comment>
    <comment ref="ES5" authorId="44" shapeId="0" xr:uid="{14B6EB17-F503-4EB3-AEB0-CE38F057D76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GAzZ'  = GAz * x’ = k_z * GA * ( x*cosθ - z *sinθ) 
Similar - NOT identical result with Methods 1 and 2, since ONLY shear factor k_z appears in this formula</t>
      </text>
    </comment>
    <comment ref="CP18" authorId="45" shapeId="0" xr:uid="{1C337D88-BFF4-4A78-94BC-AD728FDC9C3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Twist angle of figure below (play with values to observe if sign of rotation is right)</t>
      </text>
    </comment>
    <comment ref="CR33" authorId="46" shapeId="0" xr:uid="{3619695E-4049-487A-8D7A-3848D2E09A4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HAWC2: sign is positive around the z-axis, which is opposite to traditional notation for etc. a pitch angle (counter-clockwise)
hGAST: counter-clockwise means that is measured from z to x axis, making it positive around y axis 
Απάντηση:
    Ry(θ) = |  cosθ     -sinθ |
              |  sinθ    cosθ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tc={722A8DFD-4B4D-4ED8-A2B4-3F297E75B27F}</author>
    <author>tc={BA5D40F5-F6AA-4AB8-9095-76C59DA69609}</author>
    <author>tc={3F2C0602-8E9E-411D-83BF-EBF3C44EFAD8}</author>
    <author>tc={95701806-C68B-447E-A440-40E5D4CD1096}</author>
    <author>tc={C550E7E7-079C-4DC8-BF2E-D69F3D4CBD02}</author>
  </authors>
  <commentList>
    <comment ref="BA8" authorId="0" shapeId="0" xr:uid="{722A8DFD-4B4D-4ED8-A2B4-3F297E75B27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https://github.com/IEAWindSystems/IEA-15-240-RWT/blob/master/HAWC2/IEA-15-240-RWT/IEA_15MW_RWT_WTG_bodies_noFPM.htc</t>
      </text>
    </comment>
    <comment ref="B19" authorId="1" shapeId="0" xr:uid="{BA5D40F5-F6AA-4AB8-9095-76C59DA6960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bodies_noFPM.htc</t>
      </text>
    </comment>
    <comment ref="AX22" authorId="2" shapeId="0" xr:uid="{3F2C0602-8E9E-411D-83BF-EBF3C44EFAD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TT: Tower Top point</t>
      </text>
    </comment>
    <comment ref="AX24" authorId="3" shapeId="0" xr:uid="{95701806-C68B-447E-A440-40E5D4CD109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Modeling bedplate as part of tower?
Extra part is derived from the subtraction of H* = shaft-extension projection on tower axis
 from Hnose</t>
      </text>
    </comment>
    <comment ref="W38" authorId="4" shapeId="0" xr:uid="{C550E7E7-079C-4DC8-BF2E-D69F3D4CBD0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Bedplate modeling</t>
      </text>
    </comment>
  </commentList>
</comments>
</file>

<file path=xl/sharedStrings.xml><?xml version="1.0" encoding="utf-8"?>
<sst xmlns="http://schemas.openxmlformats.org/spreadsheetml/2006/main" count="2122" uniqueCount="739">
  <si>
    <t>HAWC_2</t>
  </si>
  <si>
    <t xml:space="preserve">Details: </t>
  </si>
  <si>
    <t>File Name:</t>
  </si>
  <si>
    <t>https://github.com/IEAWindSystems/IEA-15-240-RWT/blob/master/HAWC2/IEA-15-240-RWT/IEA_15MW_RWT_Blade_st_noFPM.st</t>
  </si>
  <si>
    <t xml:space="preserve">r_[m]               </t>
  </si>
  <si>
    <t xml:space="preserve">m_[kg/m]            </t>
  </si>
  <si>
    <t xml:space="preserve">x_cg_[m]            </t>
  </si>
  <si>
    <t xml:space="preserve">y_cg_[m]            </t>
  </si>
  <si>
    <t xml:space="preserve">ri_x_[m]            </t>
  </si>
  <si>
    <t xml:space="preserve">ri_y_[m]            </t>
  </si>
  <si>
    <t xml:space="preserve">x_sh_[m]            </t>
  </si>
  <si>
    <t xml:space="preserve">y_sh_[m]            </t>
  </si>
  <si>
    <t xml:space="preserve">E_[N/m^2]           </t>
  </si>
  <si>
    <t xml:space="preserve">G_[N/m^2]           </t>
  </si>
  <si>
    <t xml:space="preserve">I_x_[m^4]           </t>
  </si>
  <si>
    <t xml:space="preserve">I_y_[m^4]           </t>
  </si>
  <si>
    <t xml:space="preserve">I_p_[m^4]           </t>
  </si>
  <si>
    <t xml:space="preserve">k_x_[-]             </t>
  </si>
  <si>
    <t xml:space="preserve">k_y_[-]             </t>
  </si>
  <si>
    <t xml:space="preserve">A_[m^2]             </t>
  </si>
  <si>
    <t xml:space="preserve">pitch_[deg]         </t>
  </si>
  <si>
    <t xml:space="preserve">x_e_[m]             </t>
  </si>
  <si>
    <t xml:space="preserve">y_e_[m]             </t>
  </si>
  <si>
    <t xml:space="preserve">Structural properties for blade model: standard Timoshenko beam </t>
  </si>
  <si>
    <t>GAx_[N]</t>
  </si>
  <si>
    <t>GAy_[N]</t>
  </si>
  <si>
    <t>EA_[N]</t>
  </si>
  <si>
    <t>EAx_[Nm]</t>
  </si>
  <si>
    <t>EAy_[Nm]</t>
  </si>
  <si>
    <t xml:space="preserve">EIxx_[Nm2] </t>
  </si>
  <si>
    <t xml:space="preserve">EIyy_[Nm2] </t>
  </si>
  <si>
    <t xml:space="preserve">EIxy_[Nm2] </t>
  </si>
  <si>
    <t xml:space="preserve">Notes: </t>
  </si>
  <si>
    <t>Details:</t>
  </si>
  <si>
    <t xml:space="preserve">r                   </t>
  </si>
  <si>
    <t xml:space="preserve">K11                 </t>
  </si>
  <si>
    <t xml:space="preserve">K12                 </t>
  </si>
  <si>
    <t xml:space="preserve">K13                 </t>
  </si>
  <si>
    <t xml:space="preserve">K14                 </t>
  </si>
  <si>
    <t xml:space="preserve">K15                 </t>
  </si>
  <si>
    <t xml:space="preserve">K16                 </t>
  </si>
  <si>
    <t xml:space="preserve">K22                 </t>
  </si>
  <si>
    <t xml:space="preserve">K23                 </t>
  </si>
  <si>
    <t xml:space="preserve">K24                 </t>
  </si>
  <si>
    <t xml:space="preserve">K25                 </t>
  </si>
  <si>
    <t xml:space="preserve">K26                 </t>
  </si>
  <si>
    <t xml:space="preserve">K33                 </t>
  </si>
  <si>
    <t xml:space="preserve">K34                 </t>
  </si>
  <si>
    <t xml:space="preserve">K35                 </t>
  </si>
  <si>
    <t xml:space="preserve">K36                 </t>
  </si>
  <si>
    <t xml:space="preserve">K44                 </t>
  </si>
  <si>
    <t xml:space="preserve">K45                 </t>
  </si>
  <si>
    <t xml:space="preserve">K46                 </t>
  </si>
  <si>
    <t xml:space="preserve">K55                 </t>
  </si>
  <si>
    <t xml:space="preserve">K56                 </t>
  </si>
  <si>
    <t xml:space="preserve">K66                 </t>
  </si>
  <si>
    <t>https://github.com/IEAWindSystems/IEA-15-240-RWT/blob/master/HAWC2/IEA-15-240-RWT/IEA_15MW_RWT_Blade_st_FPM.st</t>
  </si>
  <si>
    <t>Structural properties for blade model: fully-populated matrix (FPM)</t>
  </si>
  <si>
    <t xml:space="preserve">RAW </t>
  </si>
  <si>
    <t xml:space="preserve">DATA </t>
  </si>
  <si>
    <t>noFPM.st data to compare with FPM data (stiffness matrix elements)</t>
  </si>
  <si>
    <t>PROCESS</t>
  </si>
  <si>
    <t>DATA</t>
  </si>
  <si>
    <t>RAW</t>
  </si>
  <si>
    <t>GAx</t>
  </si>
  <si>
    <t>GAy</t>
  </si>
  <si>
    <t>GAyY</t>
  </si>
  <si>
    <t>EA</t>
  </si>
  <si>
    <t>EAx</t>
  </si>
  <si>
    <t>EIxx</t>
  </si>
  <si>
    <t>EIyy</t>
  </si>
  <si>
    <t>GJ</t>
  </si>
  <si>
    <t xml:space="preserve">GJ_[Nm2] </t>
  </si>
  <si>
    <t xml:space="preserve"> </t>
  </si>
  <si>
    <t xml:space="preserve"> -EAy</t>
  </si>
  <si>
    <t xml:space="preserve"> -GAxX</t>
  </si>
  <si>
    <t xml:space="preserve"> -EIxy</t>
  </si>
  <si>
    <t>Trial &amp; Error</t>
  </si>
  <si>
    <t>Spanwise position [r/R]</t>
  </si>
  <si>
    <t>Chord [m]</t>
  </si>
  <si>
    <t>Twist [rad]</t>
  </si>
  <si>
    <t>Twist [deg]</t>
  </si>
  <si>
    <t>Pitch axis [x/c]</t>
  </si>
  <si>
    <t>Span [m]</t>
  </si>
  <si>
    <t>Prebend [m]</t>
  </si>
  <si>
    <t>Sweep [m]</t>
  </si>
  <si>
    <t>#53</t>
  </si>
  <si>
    <t>IEA-15-240-RWT</t>
  </si>
  <si>
    <t>https://github.com/IEAWindSystems/IEA-15-240-RWT/tree/master/Documentation</t>
  </si>
  <si>
    <t>Profile of blade geometry ("Blade Geometry" sheet in excel file</t>
  </si>
  <si>
    <t>https://github.com/IEAWindSystems/IEA-15-240-RWT/blob/master/HAWC2/IEA-15-240-RWT/IEA_15MW_RWT_ae.dat</t>
  </si>
  <si>
    <t>c2_def;</t>
  </si>
  <si>
    <t>https://github.com/IEAWindSystems/IEA-15-240-RWT/blob/master/HAWC2/IEA-15-240-RWT/IEA_15MW_RWT_WTG_bodies_noFPM.htc</t>
  </si>
  <si>
    <t>$30</t>
  </si>
  <si>
    <t>HAWC2</t>
  </si>
  <si>
    <t>r [m]</t>
  </si>
  <si>
    <t>c [m]</t>
  </si>
  <si>
    <t>t/c [%]</t>
  </si>
  <si>
    <t>$ 34</t>
  </si>
  <si>
    <t>$26</t>
  </si>
  <si>
    <t>$ 26</t>
  </si>
  <si>
    <t>r_c2 [m]</t>
  </si>
  <si>
    <t>process</t>
  </si>
  <si>
    <t>LOOKUP</t>
  </si>
  <si>
    <t>pre</t>
  </si>
  <si>
    <t>next</t>
  </si>
  <si>
    <t>x_c2 [m]</t>
  </si>
  <si>
    <t xml:space="preserve">y_c2 [m] </t>
  </si>
  <si>
    <t xml:space="preserve">z_c2 [m] </t>
  </si>
  <si>
    <t>θt_c2 [deg]</t>
  </si>
  <si>
    <t>x_[m]</t>
  </si>
  <si>
    <t xml:space="preserve">y_[m] </t>
  </si>
  <si>
    <t xml:space="preserve">z_[m] </t>
  </si>
  <si>
    <t>θt_[deg]</t>
  </si>
  <si>
    <t>c_ [m]</t>
  </si>
  <si>
    <t>pitch_axis_[%]</t>
  </si>
  <si>
    <t>twist</t>
  </si>
  <si>
    <t>chord</t>
  </si>
  <si>
    <t>x/c</t>
  </si>
  <si>
    <t>span</t>
  </si>
  <si>
    <t>directions</t>
  </si>
  <si>
    <t>reference = pitch axis</t>
  </si>
  <si>
    <t>x_c/2_[m]</t>
  </si>
  <si>
    <t>y_cg_[m]</t>
  </si>
  <si>
    <t>x_cg_[m]</t>
  </si>
  <si>
    <t>x_sh_[m]</t>
  </si>
  <si>
    <t>y_sh_[m]</t>
  </si>
  <si>
    <t>x_e_[m]</t>
  </si>
  <si>
    <t>y_e_[m]</t>
  </si>
  <si>
    <t>hGAST</t>
  </si>
  <si>
    <t>z_cg_[m]</t>
  </si>
  <si>
    <t>z_sh_[m]</t>
  </si>
  <si>
    <t>z_e_[m]</t>
  </si>
  <si>
    <t>θ_t [rad]</t>
  </si>
  <si>
    <t>θ_t [deg]</t>
  </si>
  <si>
    <t>**num</t>
  </si>
  <si>
    <t>X [swe]</t>
  </si>
  <si>
    <t>Z [ben]</t>
  </si>
  <si>
    <t>x_cg [m]</t>
  </si>
  <si>
    <t>m [kg/m]</t>
  </si>
  <si>
    <t>ρIxx [kg*m]</t>
  </si>
  <si>
    <t>ρIzz [kg*m]</t>
  </si>
  <si>
    <t>ρIxz [kg*m]</t>
  </si>
  <si>
    <t>EA [N]</t>
  </si>
  <si>
    <t>EAz [Nm]</t>
  </si>
  <si>
    <t>Eixx [Nm^2]</t>
  </si>
  <si>
    <t>Eizz [Nm^2]</t>
  </si>
  <si>
    <t>Git [Nm^2]</t>
  </si>
  <si>
    <t>GxA [N]</t>
  </si>
  <si>
    <t>GzA [N]</t>
  </si>
  <si>
    <t>GxAX [Nm]</t>
  </si>
  <si>
    <t>D [m]</t>
  </si>
  <si>
    <t>z_cg [m]</t>
  </si>
  <si>
    <t xml:space="preserve">sweep </t>
  </si>
  <si>
    <t>prebend</t>
  </si>
  <si>
    <t>chord/edge</t>
  </si>
  <si>
    <t>curve</t>
  </si>
  <si>
    <t>R [curv]</t>
  </si>
  <si>
    <t>Y [span]</t>
  </si>
  <si>
    <t>intermediate steps for final hGAST data</t>
  </si>
  <si>
    <t>twisted</t>
  </si>
  <si>
    <t>c2_def</t>
  </si>
  <si>
    <t>ae.dat;</t>
  </si>
  <si>
    <t>ae.dat</t>
  </si>
  <si>
    <t>IEA_blade_geo;</t>
  </si>
  <si>
    <t>IEA_blade_geo</t>
  </si>
  <si>
    <t>GAyY_[Nm]</t>
  </si>
  <si>
    <t>GAxX_[Nm]</t>
  </si>
  <si>
    <t>shear - torsion coupling</t>
  </si>
  <si>
    <t>X_new (sh-e off)</t>
  </si>
  <si>
    <t>Y_new (sh-e off)</t>
  </si>
  <si>
    <t>st_ρΙxx</t>
  </si>
  <si>
    <t>st_ρΙyy</t>
  </si>
  <si>
    <t>st_ρΙxy</t>
  </si>
  <si>
    <t>GJ [N*m^2]</t>
  </si>
  <si>
    <t>flap</t>
  </si>
  <si>
    <t>edge</t>
  </si>
  <si>
    <t>torsion</t>
  </si>
  <si>
    <t>thickness</t>
  </si>
  <si>
    <t>cross</t>
  </si>
  <si>
    <t>flap-edge</t>
  </si>
  <si>
    <t>shear_x</t>
  </si>
  <si>
    <t>shear_y</t>
  </si>
  <si>
    <t xml:space="preserve"> st_ρΙxz</t>
  </si>
  <si>
    <t xml:space="preserve"> st_EIxz</t>
  </si>
  <si>
    <t>st_EΙxx</t>
  </si>
  <si>
    <t>st_EΙyy</t>
  </si>
  <si>
    <t>st_EΙxy</t>
  </si>
  <si>
    <t>linear mass</t>
  </si>
  <si>
    <t>tension</t>
  </si>
  <si>
    <t>tension - flap</t>
  </si>
  <si>
    <t>tension - edge</t>
  </si>
  <si>
    <t>shear chord</t>
  </si>
  <si>
    <t>shear thickness</t>
  </si>
  <si>
    <t>torsion - shear chord</t>
  </si>
  <si>
    <t>torsion - shear thick</t>
  </si>
  <si>
    <t>diameter</t>
  </si>
  <si>
    <t>processed data to be used as input in machi.inp (in span stations of HAWC2)</t>
  </si>
  <si>
    <t>sign change for cross products</t>
  </si>
  <si>
    <t>torsion - shear_x</t>
  </si>
  <si>
    <t>torsion - shear_y</t>
  </si>
  <si>
    <t>x_sh [m]</t>
  </si>
  <si>
    <t>y_sh [m]</t>
  </si>
  <si>
    <t>bending</t>
  </si>
  <si>
    <t>shear</t>
  </si>
  <si>
    <t>tension - bending</t>
  </si>
  <si>
    <t>shear - torsion</t>
  </si>
  <si>
    <t>shear centers</t>
  </si>
  <si>
    <t xml:space="preserve"> + EAx [Nm]</t>
  </si>
  <si>
    <t xml:space="preserve"> + Eixz [Nm^2]</t>
  </si>
  <si>
    <t xml:space="preserve"> + GzAZ [Nm]</t>
  </si>
  <si>
    <t>GxzA [N]</t>
  </si>
  <si>
    <t>FPM</t>
  </si>
  <si>
    <t>no_FPM</t>
  </si>
  <si>
    <t>Method 2</t>
  </si>
  <si>
    <t>ρIxy [kg*m]</t>
  </si>
  <si>
    <t>EAy [Nm]</t>
  </si>
  <si>
    <t xml:space="preserve"> + GyAY [Nm]</t>
  </si>
  <si>
    <t>GxyA [N]</t>
  </si>
  <si>
    <t>Method 1</t>
  </si>
  <si>
    <t>Y</t>
  </si>
  <si>
    <t>X[swe]</t>
  </si>
  <si>
    <t>Z[ben]</t>
  </si>
  <si>
    <t>m</t>
  </si>
  <si>
    <t>x_cg</t>
  </si>
  <si>
    <t>z_cg</t>
  </si>
  <si>
    <t>ρΙxx</t>
  </si>
  <si>
    <t>ρIzz</t>
  </si>
  <si>
    <t>ρIxz</t>
  </si>
  <si>
    <t>GxA</t>
  </si>
  <si>
    <t>GxzA</t>
  </si>
  <si>
    <t>k14</t>
  </si>
  <si>
    <t>GxAx</t>
  </si>
  <si>
    <t>k16</t>
  </si>
  <si>
    <t>k23</t>
  </si>
  <si>
    <t>EAz</t>
  </si>
  <si>
    <t>GzA</t>
  </si>
  <si>
    <t>k34</t>
  </si>
  <si>
    <t>k36</t>
  </si>
  <si>
    <t>GI</t>
  </si>
  <si>
    <t>EIzz</t>
  </si>
  <si>
    <t>D</t>
  </si>
  <si>
    <t>machi. inp</t>
  </si>
  <si>
    <t>k12</t>
  </si>
  <si>
    <t>k25</t>
  </si>
  <si>
    <t>k45</t>
  </si>
  <si>
    <t>k56</t>
  </si>
  <si>
    <t>machi</t>
  </si>
  <si>
    <t xml:space="preserve"> GΑxy </t>
  </si>
  <si>
    <t xml:space="preserve">GΑxy </t>
  </si>
  <si>
    <t>differences</t>
  </si>
  <si>
    <t>Z [ m ]</t>
  </si>
  <si>
    <t>GAxX</t>
  </si>
  <si>
    <t>GAzZ</t>
  </si>
  <si>
    <t>check</t>
  </si>
  <si>
    <t>m [%]</t>
  </si>
  <si>
    <t>ρΙxx  [%]</t>
  </si>
  <si>
    <t>ρIzz  [%]</t>
  </si>
  <si>
    <t>ρIxz  [%]</t>
  </si>
  <si>
    <t>Apply Steiner?</t>
  </si>
  <si>
    <t>y</t>
  </si>
  <si>
    <t>x</t>
  </si>
  <si>
    <t>EIxz</t>
  </si>
  <si>
    <t>num</t>
  </si>
  <si>
    <t>sweep</t>
  </si>
  <si>
    <t>K_11</t>
  </si>
  <si>
    <t>K_12</t>
  </si>
  <si>
    <t>K_13</t>
  </si>
  <si>
    <t>K_14</t>
  </si>
  <si>
    <t>K_15</t>
  </si>
  <si>
    <t>K_16</t>
  </si>
  <si>
    <t>K_22</t>
  </si>
  <si>
    <t>K_23</t>
  </si>
  <si>
    <t>K_24</t>
  </si>
  <si>
    <t>K_25</t>
  </si>
  <si>
    <t>K_26</t>
  </si>
  <si>
    <t>K_33</t>
  </si>
  <si>
    <t>K_34</t>
  </si>
  <si>
    <t>K_35</t>
  </si>
  <si>
    <t>K_36</t>
  </si>
  <si>
    <t>K_44</t>
  </si>
  <si>
    <t>K_45</t>
  </si>
  <si>
    <t>K_46</t>
  </si>
  <si>
    <t>K_55</t>
  </si>
  <si>
    <t>K_56</t>
  </si>
  <si>
    <t>K_66</t>
  </si>
  <si>
    <t>IEA_blade_struct;</t>
  </si>
  <si>
    <t>https://www.nrel.gov/docs/libraries/wind-docs/beamdyn_manual.pdf?sfvrsn=b5f0a6e3_3</t>
  </si>
  <si>
    <t>Shr_edg</t>
  </si>
  <si>
    <t>Shr_flp-edg</t>
  </si>
  <si>
    <t>Shr_edg + Trs</t>
  </si>
  <si>
    <t>Shr_flp</t>
  </si>
  <si>
    <t>Shr_flp + Trs</t>
  </si>
  <si>
    <t>Bnd_flp</t>
  </si>
  <si>
    <t>Bnd_flp-edg</t>
  </si>
  <si>
    <t>Bnd_edg</t>
  </si>
  <si>
    <t>Trs</t>
  </si>
  <si>
    <t>Ten</t>
  </si>
  <si>
    <t>Ten + Bnd_flp</t>
  </si>
  <si>
    <t>Ten + Bnd_edg</t>
  </si>
  <si>
    <t>r/R</t>
  </si>
  <si>
    <t>R</t>
  </si>
  <si>
    <t>Notes:</t>
  </si>
  <si>
    <t xml:space="preserve">c2_GAxX_[Nm] </t>
  </si>
  <si>
    <t xml:space="preserve">c2_GAyY_[Nm] </t>
  </si>
  <si>
    <t>principal</t>
  </si>
  <si>
    <t>Local Pitch Axis coo</t>
  </si>
  <si>
    <t>Blade Pitch Axis coo</t>
  </si>
  <si>
    <t>positive twist angle about y axis</t>
  </si>
  <si>
    <t>negative twist angle about y axis - traditional notation</t>
  </si>
  <si>
    <t xml:space="preserve"> @ principal bending axes  - local coo</t>
  </si>
  <si>
    <t>wrt c/2  --- local c2_def coo</t>
  </si>
  <si>
    <t>Steiner theorem @ pitch axis  --- local pitch axis coo</t>
  </si>
  <si>
    <t xml:space="preserve"> @ pitch axis --- local pitch axis coo</t>
  </si>
  <si>
    <t>Blade fixed pitch axis coo</t>
  </si>
  <si>
    <t>c2_ρΙxx</t>
  </si>
  <si>
    <t>c2_ρΙyy</t>
  </si>
  <si>
    <t>c2_ρΙxy</t>
  </si>
  <si>
    <t>c2_EΙxx</t>
  </si>
  <si>
    <t xml:space="preserve">c2_EΙyy </t>
  </si>
  <si>
    <t xml:space="preserve"> + c2_EΙxy</t>
  </si>
  <si>
    <t>c2_GAx [N]</t>
  </si>
  <si>
    <t>c2_GAy [N]</t>
  </si>
  <si>
    <t xml:space="preserve"> + c2_GAxX</t>
  </si>
  <si>
    <t>c2_GAyY</t>
  </si>
  <si>
    <t>pa_EAx</t>
  </si>
  <si>
    <t>pa_GAxX</t>
  </si>
  <si>
    <t>pa_GAzZ</t>
  </si>
  <si>
    <t>coupling terms</t>
  </si>
  <si>
    <t>pri_ρIxx [kg*m]</t>
  </si>
  <si>
    <t>pri_ρIyy [kg*m]</t>
  </si>
  <si>
    <t>pri_EIxx [N*m^2]</t>
  </si>
  <si>
    <t>pri_EIyy [N*m^2]</t>
  </si>
  <si>
    <t xml:space="preserve"> (-) pri_EIxy [N*m^2]</t>
  </si>
  <si>
    <t>pri_GAx [N]</t>
  </si>
  <si>
    <t>pri_GAy [N]</t>
  </si>
  <si>
    <t xml:space="preserve"> pri_GAxy [N]</t>
  </si>
  <si>
    <t>pri_EAx [N*m]</t>
  </si>
  <si>
    <t xml:space="preserve"> (-) pri_EAy [N*m]</t>
  </si>
  <si>
    <t>pri_GAyY [N*m^2]</t>
  </si>
  <si>
    <t>(-) pri_GAxX [N*m^2]</t>
  </si>
  <si>
    <t>github</t>
  </si>
  <si>
    <t xml:space="preserve"> @ principal bending axes --- local coo</t>
  </si>
  <si>
    <t>Steiner theorem @ pitch axis --- local pitch axis coo</t>
  </si>
  <si>
    <t xml:space="preserve">c2_EΙyy  </t>
  </si>
  <si>
    <t>c2_EΙxy</t>
  </si>
  <si>
    <t>c2_GAxy [N]</t>
  </si>
  <si>
    <t>GAxz</t>
  </si>
  <si>
    <t>pa_EAz</t>
  </si>
  <si>
    <t>Blade Fixed Pitch Axis coo</t>
  </si>
  <si>
    <t>Blade  Fixed  Pitch Axis coo</t>
  </si>
  <si>
    <t>pa_GAyY</t>
  </si>
  <si>
    <t>pa_EAy</t>
  </si>
  <si>
    <t>IEA</t>
  </si>
  <si>
    <t>BeamDyn</t>
  </si>
  <si>
    <t>M_11</t>
  </si>
  <si>
    <t>M_12</t>
  </si>
  <si>
    <t>M_13</t>
  </si>
  <si>
    <t>M_14</t>
  </si>
  <si>
    <t>M_15</t>
  </si>
  <si>
    <t>M_16</t>
  </si>
  <si>
    <t>M_22</t>
  </si>
  <si>
    <t>M_23</t>
  </si>
  <si>
    <t>M_24</t>
  </si>
  <si>
    <t>M_25</t>
  </si>
  <si>
    <t>M_26</t>
  </si>
  <si>
    <t>M_33</t>
  </si>
  <si>
    <t>M_34</t>
  </si>
  <si>
    <t>M_35</t>
  </si>
  <si>
    <t>M_36</t>
  </si>
  <si>
    <t>M_44</t>
  </si>
  <si>
    <t>M_45</t>
  </si>
  <si>
    <t>M_46</t>
  </si>
  <si>
    <t>M_55</t>
  </si>
  <si>
    <t>M_56</t>
  </si>
  <si>
    <t>M_66</t>
  </si>
  <si>
    <t>Express in BLADE</t>
  </si>
  <si>
    <t xml:space="preserve"> FIXED COO</t>
  </si>
  <si>
    <t>1=yes /  0=no</t>
  </si>
  <si>
    <t xml:space="preserve"> - m*Ycm</t>
  </si>
  <si>
    <t xml:space="preserve">m </t>
  </si>
  <si>
    <t xml:space="preserve">   </t>
  </si>
  <si>
    <t>m*Xcm</t>
  </si>
  <si>
    <t xml:space="preserve"> m*Ycm</t>
  </si>
  <si>
    <t xml:space="preserve"> - m*Xcm</t>
  </si>
  <si>
    <t xml:space="preserve"> - i_cp</t>
  </si>
  <si>
    <t>i_flp</t>
  </si>
  <si>
    <t>i_edg</t>
  </si>
  <si>
    <t>i_plr</t>
  </si>
  <si>
    <t>Ycm</t>
  </si>
  <si>
    <t>(-) M_45</t>
  </si>
  <si>
    <t>X_cm</t>
  </si>
  <si>
    <t>(+) i_cp</t>
  </si>
  <si>
    <t xml:space="preserve">GAx </t>
  </si>
  <si>
    <t xml:space="preserve">GAxy </t>
  </si>
  <si>
    <t xml:space="preserve">GAy </t>
  </si>
  <si>
    <t xml:space="preserve">GAyY </t>
  </si>
  <si>
    <t xml:space="preserve">EAx </t>
  </si>
  <si>
    <t xml:space="preserve">EIxx </t>
  </si>
  <si>
    <t xml:space="preserve">EIyy </t>
  </si>
  <si>
    <t xml:space="preserve"> (-) GAxX</t>
  </si>
  <si>
    <t xml:space="preserve"> (+) GAxX</t>
  </si>
  <si>
    <t xml:space="preserve"> (-) EAy </t>
  </si>
  <si>
    <t xml:space="preserve"> (+) EAy </t>
  </si>
  <si>
    <t xml:space="preserve"> (-) EIxy </t>
  </si>
  <si>
    <t xml:space="preserve"> (+) EIxy </t>
  </si>
  <si>
    <t>(+)  Shr_flp + Trs</t>
  </si>
  <si>
    <t>(+) Ten + Bnd_flp</t>
  </si>
  <si>
    <t>(-) Ten + Bnd_flp</t>
  </si>
  <si>
    <t>(-) Shr_flp + Trs</t>
  </si>
  <si>
    <t>(-) Bnd_flp-edg</t>
  </si>
  <si>
    <t>(+) Bnd_flp-edg</t>
  </si>
  <si>
    <t>Ysh</t>
  </si>
  <si>
    <t>Xsh</t>
  </si>
  <si>
    <r>
      <rPr>
        <b/>
        <sz val="11"/>
        <color rgb="FFFF0000"/>
        <rFont val="Calibri"/>
        <family val="2"/>
        <charset val="161"/>
        <scheme val="minor"/>
      </rPr>
      <t>check BV3</t>
    </r>
    <r>
      <rPr>
        <b/>
        <sz val="11"/>
        <color theme="1"/>
        <rFont val="Calibri"/>
        <family val="2"/>
        <charset val="161"/>
        <scheme val="minor"/>
      </rPr>
      <t xml:space="preserve">                   1=yes /  0=no</t>
    </r>
  </si>
  <si>
    <r>
      <rPr>
        <b/>
        <sz val="11"/>
        <color rgb="FFFF0000"/>
        <rFont val="Calibri"/>
        <family val="2"/>
        <charset val="161"/>
        <scheme val="minor"/>
      </rPr>
      <t xml:space="preserve">check CE3   </t>
    </r>
    <r>
      <rPr>
        <b/>
        <sz val="11"/>
        <color theme="1"/>
        <rFont val="Calibri"/>
        <family val="2"/>
        <charset val="161"/>
        <scheme val="minor"/>
      </rPr>
      <t xml:space="preserve">                     1=yes /  0=no</t>
    </r>
  </si>
  <si>
    <t>Ye</t>
  </si>
  <si>
    <t>Xe</t>
  </si>
  <si>
    <t>Interpolation</t>
  </si>
  <si>
    <t xml:space="preserve"> @ elastic center</t>
  </si>
  <si>
    <t xml:space="preserve">GAxX_alter_[Nm] </t>
  </si>
  <si>
    <t xml:space="preserve"> GAyY_alter_[Nm] </t>
  </si>
  <si>
    <t>GA_use</t>
  </si>
  <si>
    <t>K_[m4/rad]</t>
  </si>
  <si>
    <t>polar_inertia</t>
  </si>
  <si>
    <t>iread</t>
  </si>
  <si>
    <t>Method 2 for calculating and rotating structural properties</t>
  </si>
  <si>
    <t>*  1st,  the rotation of HAWC2 x-y axes is performed</t>
  </si>
  <si>
    <t>* 2nd, the transformed system if mapped to hGAST coordinate system</t>
  </si>
  <si>
    <t>EIxx [Nm^2]</t>
  </si>
  <si>
    <t xml:space="preserve"> + EIxy [Nm^2]</t>
  </si>
  <si>
    <t xml:space="preserve"> + EIxz [Nm^2]</t>
  </si>
  <si>
    <t>both</t>
  </si>
  <si>
    <t>ρIyy,zz [kg*m]</t>
  </si>
  <si>
    <t>EIyy,zz [Nm^2]</t>
  </si>
  <si>
    <t>Gy,zA [N]</t>
  </si>
  <si>
    <t xml:space="preserve"> @ pitch axis --- Blade fixed  coo</t>
  </si>
  <si>
    <t xml:space="preserve"> - GAxX_[Nm]</t>
  </si>
  <si>
    <t xml:space="preserve"> - GAxX</t>
  </si>
  <si>
    <t xml:space="preserve">  - EAy</t>
  </si>
  <si>
    <t xml:space="preserve"> - EIxy</t>
  </si>
  <si>
    <t xml:space="preserve">  - GAxX_[Nm]</t>
  </si>
  <si>
    <t xml:space="preserve">  - GAxX_alter_[Nm] </t>
  </si>
  <si>
    <t>Interpolated properties @ user-determined radial (R) stations, to be used as input in machi.inp of hGAST</t>
  </si>
  <si>
    <t xml:space="preserve"> - EAx</t>
  </si>
  <si>
    <t xml:space="preserve">  - GzAz</t>
  </si>
  <si>
    <t xml:space="preserve"> - EIxz</t>
  </si>
  <si>
    <t xml:space="preserve"> - GzAz</t>
  </si>
  <si>
    <t>notebook</t>
  </si>
  <si>
    <t>Process description report</t>
  </si>
  <si>
    <t xml:space="preserve"> @ ea,  axes parallel to local c2_def axes </t>
  </si>
  <si>
    <t xml:space="preserve">rotate by  - θ_t [deg] </t>
  </si>
  <si>
    <t xml:space="preserve"> - θ_t [rad]</t>
  </si>
  <si>
    <t>Direct method</t>
  </si>
  <si>
    <t>Prepare format of beam structural properties (machi.inp)</t>
  </si>
  <si>
    <t xml:space="preserve">iread = </t>
  </si>
  <si>
    <t>format:</t>
  </si>
  <si>
    <t xml:space="preserve">  EAx </t>
  </si>
  <si>
    <t xml:space="preserve">EAz </t>
  </si>
  <si>
    <t>cm_thick</t>
  </si>
  <si>
    <t>cm_chord</t>
  </si>
  <si>
    <t>sh_chord</t>
  </si>
  <si>
    <t>sh_thick</t>
  </si>
  <si>
    <t>e_chord</t>
  </si>
  <si>
    <t>e_thick</t>
  </si>
  <si>
    <t>Z[Ben]</t>
  </si>
  <si>
    <t>rA</t>
  </si>
  <si>
    <t>xcm=edge</t>
  </si>
  <si>
    <t>zcm=flap</t>
  </si>
  <si>
    <t>rIxx=flap</t>
  </si>
  <si>
    <t>rIzz=edge</t>
  </si>
  <si>
    <t>rIxz=cross</t>
  </si>
  <si>
    <t>K11=GAedge</t>
  </si>
  <si>
    <t>K12</t>
  </si>
  <si>
    <t>K13=GAcross</t>
  </si>
  <si>
    <t>K14</t>
  </si>
  <si>
    <t>K15=GxAx</t>
  </si>
  <si>
    <t>K16</t>
  </si>
  <si>
    <t>K22=EA</t>
  </si>
  <si>
    <t>K23</t>
  </si>
  <si>
    <t>K24=-EAx</t>
  </si>
  <si>
    <t>K25=EAy</t>
  </si>
  <si>
    <t>K26=EAz</t>
  </si>
  <si>
    <t>K33=GAflap</t>
  </si>
  <si>
    <t>K34</t>
  </si>
  <si>
    <t>K35=-GzAz</t>
  </si>
  <si>
    <t>K36</t>
  </si>
  <si>
    <t>K44=EIflap</t>
  </si>
  <si>
    <t>K45=-flap/tors</t>
  </si>
  <si>
    <t>K46=-EIcross</t>
  </si>
  <si>
    <t>K55=GJ</t>
  </si>
  <si>
    <t>K56=-edge/tors</t>
  </si>
  <si>
    <t>K66=EIedge</t>
  </si>
  <si>
    <t>1.0000,</t>
  </si>
  <si>
    <t>![mass,</t>
  </si>
  <si>
    <t>EIxx,</t>
  </si>
  <si>
    <t>EIzz,</t>
  </si>
  <si>
    <t>GJ]</t>
  </si>
  <si>
    <t>imbalance,</t>
  </si>
  <si>
    <t>ifull_stiff</t>
  </si>
  <si>
    <t>machi.inp</t>
  </si>
  <si>
    <t>(+) ρIxy</t>
  </si>
  <si>
    <t>ρIyy</t>
  </si>
  <si>
    <t xml:space="preserve"> - ρIxy</t>
  </si>
  <si>
    <t>ρIxx</t>
  </si>
  <si>
    <t xml:space="preserve"> (-) K_16</t>
  </si>
  <si>
    <t xml:space="preserve"> (-) K_35</t>
  </si>
  <si>
    <t xml:space="preserve"> (-) K_45</t>
  </si>
  <si>
    <t>COPY</t>
  </si>
  <si>
    <t>Y_c/2</t>
  </si>
  <si>
    <t>half chord</t>
  </si>
  <si>
    <t>Blade Structural Properties("Blade Structural Properties" sheet in IEA-15-240RWT excel file)</t>
  </si>
  <si>
    <t>copy data from other tab (DON’T paste RAW data here)</t>
  </si>
  <si>
    <t>GAz</t>
  </si>
  <si>
    <t>flap/prebend</t>
  </si>
  <si>
    <t>cm_edg</t>
  </si>
  <si>
    <t>cm_flp</t>
  </si>
  <si>
    <t>sh_edg</t>
  </si>
  <si>
    <t>sh_flp</t>
  </si>
  <si>
    <t>e_edg</t>
  </si>
  <si>
    <t>e_flp</t>
  </si>
  <si>
    <t>cg_edge</t>
  </si>
  <si>
    <t>cg_flap</t>
  </si>
  <si>
    <t xml:space="preserve">ρIxx </t>
  </si>
  <si>
    <t xml:space="preserve">ρIxz </t>
  </si>
  <si>
    <t>Structual property</t>
  </si>
  <si>
    <t xml:space="preserve">BeamDyn </t>
  </si>
  <si>
    <t xml:space="preserve">GJ </t>
  </si>
  <si>
    <t xml:space="preserve"> + EIxz </t>
  </si>
  <si>
    <t xml:space="preserve">EIzz </t>
  </si>
  <si>
    <t xml:space="preserve"> (-) x_[m]</t>
  </si>
  <si>
    <t>(-) prebend</t>
  </si>
  <si>
    <t xml:space="preserve">HAWC2 </t>
  </si>
  <si>
    <t xml:space="preserve">Manolo </t>
  </si>
  <si>
    <t>length diff in [m]</t>
  </si>
  <si>
    <t>structural diff in [%]</t>
  </si>
  <si>
    <t>GxA [%]</t>
  </si>
  <si>
    <t>GxzA [%]</t>
  </si>
  <si>
    <t>GxAx [%]</t>
  </si>
  <si>
    <t>EA [%]</t>
  </si>
  <si>
    <t xml:space="preserve"> -EAx [%]</t>
  </si>
  <si>
    <t>EAy [%]</t>
  </si>
  <si>
    <t>EAz [%]</t>
  </si>
  <si>
    <t>GzA [%]</t>
  </si>
  <si>
    <t xml:space="preserve"> -GzAz [%]</t>
  </si>
  <si>
    <t>EIxx [%]</t>
  </si>
  <si>
    <t xml:space="preserve"> -EIxy [%]</t>
  </si>
  <si>
    <t xml:space="preserve"> -EIxz [%]</t>
  </si>
  <si>
    <t>GI [%]</t>
  </si>
  <si>
    <t xml:space="preserve"> -EIyz [%]</t>
  </si>
  <si>
    <t>EIzz [%]</t>
  </si>
  <si>
    <t>xcm_edg</t>
  </si>
  <si>
    <t>zcm_flp</t>
  </si>
  <si>
    <t>rIxx_flp</t>
  </si>
  <si>
    <t>rIzz_edg</t>
  </si>
  <si>
    <t>rIxz_cp</t>
  </si>
  <si>
    <t>K11=GAx_edg</t>
  </si>
  <si>
    <t>K13=GAxz_cp</t>
  </si>
  <si>
    <t>K22=EA_ten</t>
  </si>
  <si>
    <t>K24=(-)EAx_ten/flp</t>
  </si>
  <si>
    <t>K25</t>
  </si>
  <si>
    <t>K26=EAz_ten/edg</t>
  </si>
  <si>
    <t>K33=GAz_flp</t>
  </si>
  <si>
    <t>K44=EIxx_flp</t>
  </si>
  <si>
    <t>K45</t>
  </si>
  <si>
    <t>K46=(-)EIxz_cp</t>
  </si>
  <si>
    <t>K56</t>
  </si>
  <si>
    <t>K66=EIzz_edg</t>
  </si>
  <si>
    <t>K55=GJ_trs</t>
  </si>
  <si>
    <t>***</t>
  </si>
  <si>
    <t>Beam</t>
  </si>
  <si>
    <t>Characteristics</t>
  </si>
  <si>
    <t>of</t>
  </si>
  <si>
    <t>15MW</t>
  </si>
  <si>
    <t>RWT</t>
  </si>
  <si>
    <t>BLADE</t>
  </si>
  <si>
    <t>(-) GAzZ</t>
  </si>
  <si>
    <t>z</t>
  </si>
  <si>
    <t>xcm</t>
  </si>
  <si>
    <t>zcm</t>
  </si>
  <si>
    <t>mIzz</t>
  </si>
  <si>
    <t>mIxx</t>
  </si>
  <si>
    <t>mIxz</t>
  </si>
  <si>
    <t>GAxx</t>
  </si>
  <si>
    <t>GAzz</t>
  </si>
  <si>
    <t>D[m]</t>
  </si>
  <si>
    <t>Y[span]</t>
  </si>
  <si>
    <t xml:space="preserve">Shaft </t>
  </si>
  <si>
    <t xml:space="preserve">Name </t>
  </si>
  <si>
    <t xml:space="preserve">XTT [m] </t>
  </si>
  <si>
    <t xml:space="preserve">ZTT [m] </t>
  </si>
  <si>
    <t xml:space="preserve">Mass [t] </t>
  </si>
  <si>
    <t>Ixx [kgm2]</t>
  </si>
  <si>
    <t xml:space="preserve"> Iyy [kgm2] </t>
  </si>
  <si>
    <t>Izz [kgm2]</t>
  </si>
  <si>
    <t>Rout [m]</t>
  </si>
  <si>
    <t>Length [m]</t>
  </si>
  <si>
    <t>Rin [m]</t>
  </si>
  <si>
    <t>Overhang [m]</t>
  </si>
  <si>
    <t>Bedplate</t>
  </si>
  <si>
    <t>Ltop [m]</t>
  </si>
  <si>
    <t>Hnose [m]</t>
  </si>
  <si>
    <t>Dtop [m]</t>
  </si>
  <si>
    <t>t_thickness [m]</t>
  </si>
  <si>
    <t>Lfl</t>
  </si>
  <si>
    <t>Lmb1</t>
  </si>
  <si>
    <t>L12</t>
  </si>
  <si>
    <t>L2n</t>
  </si>
  <si>
    <t>Lgs</t>
  </si>
  <si>
    <t>tilt</t>
  </si>
  <si>
    <t>E</t>
  </si>
  <si>
    <t>$1</t>
  </si>
  <si>
    <t>$2</t>
  </si>
  <si>
    <t>I_p</t>
  </si>
  <si>
    <t xml:space="preserve">r	</t>
  </si>
  <si>
    <t xml:space="preserve">m	</t>
  </si>
  <si>
    <t xml:space="preserve">	y_cg</t>
  </si>
  <si>
    <t xml:space="preserve">ri_x	</t>
  </si>
  <si>
    <t>ri_y</t>
  </si>
  <si>
    <t xml:space="preserve">	x_sh</t>
  </si>
  <si>
    <t xml:space="preserve">G	</t>
  </si>
  <si>
    <t>I_x</t>
  </si>
  <si>
    <t>I_y</t>
  </si>
  <si>
    <t>k_x</t>
  </si>
  <si>
    <t xml:space="preserve">	k_y	</t>
  </si>
  <si>
    <t xml:space="preserve">A	</t>
  </si>
  <si>
    <t>pitch</t>
  </si>
  <si>
    <t>x_e</t>
  </si>
  <si>
    <t>y_e</t>
  </si>
  <si>
    <t xml:space="preserve">$1	</t>
  </si>
  <si>
    <t>Massless,</t>
  </si>
  <si>
    <t>torsion-only</t>
  </si>
  <si>
    <t xml:space="preserve">flexion.	</t>
  </si>
  <si>
    <t xml:space="preserve">	y_sh		</t>
  </si>
  <si>
    <t>K15=GAxX_edg/trs</t>
  </si>
  <si>
    <t>K35=(-)GAzZ_flp/trs</t>
  </si>
  <si>
    <t>GIt</t>
  </si>
  <si>
    <t>https://github.com/IEAWindSystems/IEA-15-240-RWT/blob/master/HAWC2/IEA-15-240-RWT/IEA_15MW_RWT_Shaft_st.dat</t>
  </si>
  <si>
    <t xml:space="preserve"> rigid.</t>
  </si>
  <si>
    <t>Trying to understand….</t>
  </si>
  <si>
    <t>Shaft structural properties</t>
  </si>
  <si>
    <t>Towert structural properties</t>
  </si>
  <si>
    <t>Location</t>
  </si>
  <si>
    <t>Height [m]</t>
  </si>
  <si>
    <t>OD [m]</t>
  </si>
  <si>
    <t>Thickness [mm]</t>
  </si>
  <si>
    <t>Mass Density [kg/m]</t>
  </si>
  <si>
    <t>Fore-aft inertia [kg.m]</t>
  </si>
  <si>
    <t>Side-side inertia [kg.m]</t>
  </si>
  <si>
    <t>Fore-aft stiffness [N.m^2]</t>
  </si>
  <si>
    <t>Side-side stiffness [N.m^2]</t>
  </si>
  <si>
    <t>Torsional stiffness [N.m^2]</t>
  </si>
  <si>
    <t>Axial stiffness [N]</t>
  </si>
  <si>
    <t>Monopile start</t>
  </si>
  <si>
    <t>Mud line</t>
  </si>
  <si>
    <t>Water line</t>
  </si>
  <si>
    <t>Tower start</t>
  </si>
  <si>
    <t>Tower top</t>
  </si>
  <si>
    <t>https://github.com/IEAWindSystems/IEA-15-240-RWT/blob/master/HAWC2/IEA-15-240-RWT-UMaineSemi/data/IEA_15MW_RWT_UMaineSemi_Tower_st.dat</t>
  </si>
  <si>
    <t>Flexible</t>
  </si>
  <si>
    <t>Abs_height</t>
  </si>
  <si>
    <t>Manolo machi</t>
  </si>
  <si>
    <t>diff from TT</t>
  </si>
  <si>
    <t>Hnose - H*</t>
  </si>
  <si>
    <t>Swaft</t>
  </si>
  <si>
    <t>Bedplate: modeled as extra part of Tower</t>
  </si>
  <si>
    <t>H*</t>
  </si>
  <si>
    <t>L*</t>
  </si>
  <si>
    <t>extra over</t>
  </si>
  <si>
    <t>1.00000,</t>
  </si>
  <si>
    <t>!mass</t>
  </si>
  <si>
    <t>ifullstiff</t>
  </si>
  <si>
    <t>Tabs</t>
  </si>
  <si>
    <t>Notes</t>
  </si>
  <si>
    <t>Details</t>
  </si>
  <si>
    <t>HAWC2_2_hGAST_noFPM</t>
  </si>
  <si>
    <t>HAWC2_2_hGAST_FPM</t>
  </si>
  <si>
    <t>hGAST_comparison</t>
  </si>
  <si>
    <t>hGAST_vs_BeamDyn</t>
  </si>
  <si>
    <t>BeamDyn_2_hGAST</t>
  </si>
  <si>
    <t>machi_frm_BeamDyn</t>
  </si>
  <si>
    <t>machi_frm_HAWC2</t>
  </si>
  <si>
    <t>EXI_HAWC2_diff</t>
  </si>
  <si>
    <t>EXI_BeamDyn_diff</t>
  </si>
  <si>
    <t>output</t>
  </si>
  <si>
    <t>tower+shaft</t>
  </si>
  <si>
    <t>EXI_machi</t>
  </si>
  <si>
    <t>Raw data of noFPM &amp; FPM structural models of HAWC2</t>
  </si>
  <si>
    <t>Abbreviations</t>
  </si>
  <si>
    <t>Fully Populated Matrix</t>
  </si>
  <si>
    <t>Compare them to map matrix elements with structural properties</t>
  </si>
  <si>
    <t>Comparison of noFPM &amp; FPM hGAST models</t>
  </si>
  <si>
    <t>Raw IEA data compared with noFPM &amp; FPM hGAST models</t>
  </si>
  <si>
    <t>IEA data given in BeamDyn format</t>
  </si>
  <si>
    <t>HAWC2 in airfoil LOCAL system, tranformation to hGAST blade GLOBAL system</t>
  </si>
  <si>
    <t>BeamDyn in airfoil LOCAL system, tranformation to hGAST blade GLOBAL system</t>
  </si>
  <si>
    <t>frm</t>
  </si>
  <si>
    <t>from</t>
  </si>
  <si>
    <t>Existing machi.inp</t>
  </si>
  <si>
    <t>Manolo's machi.inp</t>
  </si>
  <si>
    <t>Model in machi.inp format</t>
  </si>
  <si>
    <t>EXI</t>
  </si>
  <si>
    <t>existing</t>
  </si>
  <si>
    <t>HAWC2 data</t>
  </si>
  <si>
    <t>TXT format of machi.inp</t>
  </si>
  <si>
    <t>diff</t>
  </si>
  <si>
    <t>to</t>
  </si>
  <si>
    <t>vs</t>
  </si>
  <si>
    <t>versus</t>
  </si>
  <si>
    <t>plots, [%] differences</t>
  </si>
  <si>
    <t>c2def</t>
  </si>
  <si>
    <t>connector</t>
  </si>
  <si>
    <t>shaft</t>
  </si>
  <si>
    <t>sums…</t>
  </si>
  <si>
    <t>hub1</t>
  </si>
  <si>
    <t>Manolo</t>
  </si>
  <si>
    <t>report</t>
  </si>
  <si>
    <t>properties of rigid - shaft part (bedplate)</t>
  </si>
  <si>
    <t>Flex</t>
  </si>
  <si>
    <t>IEA data</t>
  </si>
  <si>
    <r>
      <t xml:space="preserve">Comparison of </t>
    </r>
    <r>
      <rPr>
        <sz val="11"/>
        <color rgb="FFC00000"/>
        <rFont val="Calibri"/>
        <family val="2"/>
        <charset val="161"/>
        <scheme val="minor"/>
      </rPr>
      <t>"BeamDyn_2_hGAST"</t>
    </r>
    <r>
      <rPr>
        <sz val="11"/>
        <color theme="1"/>
        <rFont val="Calibri"/>
        <family val="2"/>
        <scheme val="minor"/>
      </rPr>
      <t xml:space="preserve"> &amp; </t>
    </r>
    <r>
      <rPr>
        <sz val="11"/>
        <color rgb="FFC00000"/>
        <rFont val="Calibri"/>
        <family val="2"/>
        <charset val="161"/>
        <scheme val="minor"/>
      </rPr>
      <t>"EXI_machi"</t>
    </r>
    <r>
      <rPr>
        <sz val="11"/>
        <color theme="1"/>
        <rFont val="Calibri"/>
        <family val="2"/>
        <scheme val="minor"/>
      </rPr>
      <t xml:space="preserve"> models</t>
    </r>
  </si>
  <si>
    <r>
      <t xml:space="preserve">Plots of </t>
    </r>
    <r>
      <rPr>
        <sz val="11"/>
        <color rgb="FFC00000"/>
        <rFont val="Calibri"/>
        <family val="2"/>
        <charset val="161"/>
        <scheme val="minor"/>
      </rPr>
      <t>"HAWC2_2_hGAST_***"</t>
    </r>
    <r>
      <rPr>
        <sz val="11"/>
        <color theme="1"/>
        <rFont val="Calibri"/>
        <family val="2"/>
        <scheme val="minor"/>
      </rPr>
      <t xml:space="preserve"> tabs </t>
    </r>
  </si>
  <si>
    <r>
      <rPr>
        <sz val="11"/>
        <color rgb="FFC00000"/>
        <rFont val="Calibri"/>
        <family val="2"/>
        <charset val="161"/>
        <scheme val="minor"/>
      </rPr>
      <t xml:space="preserve">"BeamDyn_2_hGAST" </t>
    </r>
    <r>
      <rPr>
        <sz val="11"/>
        <color theme="1"/>
        <rFont val="Calibri"/>
        <family val="2"/>
        <scheme val="minor"/>
      </rPr>
      <t>model</t>
    </r>
  </si>
  <si>
    <r>
      <rPr>
        <sz val="11"/>
        <color rgb="FFC00000"/>
        <rFont val="Calibri"/>
        <family val="2"/>
        <charset val="161"/>
        <scheme val="minor"/>
      </rPr>
      <t>"HAWC2_2_hGAST_FPM"</t>
    </r>
    <r>
      <rPr>
        <sz val="11"/>
        <color theme="1"/>
        <rFont val="Calibri"/>
        <family val="2"/>
        <scheme val="minor"/>
      </rPr>
      <t xml:space="preserve"> model</t>
    </r>
  </si>
  <si>
    <r>
      <t xml:space="preserve">Comparison of </t>
    </r>
    <r>
      <rPr>
        <sz val="11"/>
        <color rgb="FFC00000"/>
        <rFont val="Calibri"/>
        <family val="2"/>
        <charset val="161"/>
        <scheme val="minor"/>
      </rPr>
      <t xml:space="preserve">"HAWC2_2_hGAST_FPM" </t>
    </r>
    <r>
      <rPr>
        <sz val="11"/>
        <color theme="1"/>
        <rFont val="Calibri"/>
        <family val="2"/>
        <scheme val="minor"/>
      </rPr>
      <t xml:space="preserve">&amp; </t>
    </r>
    <r>
      <rPr>
        <sz val="11"/>
        <color rgb="FFC00000"/>
        <rFont val="Calibri"/>
        <family val="2"/>
        <charset val="161"/>
        <scheme val="minor"/>
      </rPr>
      <t xml:space="preserve">"EXI_machi" </t>
    </r>
    <r>
      <rPr>
        <sz val="11"/>
        <color theme="1"/>
        <rFont val="Calibri"/>
        <family val="2"/>
        <scheme val="minor"/>
      </rPr>
      <t>models</t>
    </r>
  </si>
  <si>
    <t xml:space="preserve">"machi_frm_BeamDyn" </t>
  </si>
  <si>
    <r>
      <rPr>
        <sz val="11"/>
        <color rgb="FF00B050"/>
        <rFont val="Calibri"/>
        <family val="2"/>
        <charset val="161"/>
        <scheme val="minor"/>
      </rPr>
      <t>Process</t>
    </r>
    <r>
      <rPr>
        <sz val="11"/>
        <color theme="1"/>
        <rFont val="Calibri"/>
        <family val="2"/>
        <scheme val="minor"/>
      </rPr>
      <t xml:space="preserve"> noFPM data to use as input in hGAST </t>
    </r>
  </si>
  <si>
    <r>
      <rPr>
        <sz val="11"/>
        <color rgb="FF00B050"/>
        <rFont val="Calibri"/>
        <family val="2"/>
        <charset val="161"/>
        <scheme val="minor"/>
      </rPr>
      <t>Process</t>
    </r>
    <r>
      <rPr>
        <sz val="11"/>
        <color theme="1"/>
        <rFont val="Calibri"/>
        <family val="2"/>
        <scheme val="minor"/>
      </rPr>
      <t xml:space="preserve"> BeamDyn FPM data to use as input in hGAST </t>
    </r>
  </si>
  <si>
    <r>
      <rPr>
        <sz val="11"/>
        <color rgb="FF00B050"/>
        <rFont val="Calibri"/>
        <family val="2"/>
        <charset val="161"/>
        <scheme val="minor"/>
      </rPr>
      <t>Process</t>
    </r>
    <r>
      <rPr>
        <sz val="11"/>
        <color theme="1"/>
        <rFont val="Calibri"/>
        <family val="2"/>
        <scheme val="minor"/>
      </rPr>
      <t xml:space="preserve"> FPM data to use as input in hGAST</t>
    </r>
  </si>
  <si>
    <r>
      <rPr>
        <sz val="11"/>
        <color rgb="FF00B050"/>
        <rFont val="Calibri"/>
        <family val="2"/>
        <charset val="161"/>
        <scheme val="minor"/>
      </rPr>
      <t xml:space="preserve">Process </t>
    </r>
    <r>
      <rPr>
        <sz val="11"/>
        <color theme="1"/>
        <rFont val="Calibri"/>
        <family val="2"/>
        <scheme val="minor"/>
      </rPr>
      <t>tower &amp; shaft structural properties</t>
    </r>
  </si>
  <si>
    <t>MAX DIFF</t>
  </si>
  <si>
    <t>direct method</t>
  </si>
  <si>
    <r>
      <t xml:space="preserve">#1 IEA 15 MW </t>
    </r>
    <r>
      <rPr>
        <b/>
        <sz val="14"/>
        <color theme="1"/>
        <rFont val="Calibri"/>
        <family val="2"/>
        <charset val="161"/>
        <scheme val="minor"/>
      </rPr>
      <t xml:space="preserve">shaft </t>
    </r>
    <r>
      <rPr>
        <sz val="11"/>
        <color theme="1"/>
        <rFont val="Calibri"/>
        <family val="2"/>
        <scheme val="minor"/>
      </rPr>
      <t>created by rink. I_p = DTTorSpr*ShftLen/G.</t>
    </r>
  </si>
  <si>
    <r>
      <rPr>
        <b/>
        <sz val="14"/>
        <color theme="1"/>
        <rFont val="Calibri"/>
        <family val="2"/>
        <charset val="161"/>
        <scheme val="minor"/>
      </rPr>
      <t xml:space="preserve">Tower </t>
    </r>
    <r>
      <rPr>
        <sz val="11"/>
        <color theme="1"/>
        <rFont val="Calibri"/>
        <family val="2"/>
        <scheme val="minor"/>
      </rPr>
      <t>strucrutal properties</t>
    </r>
  </si>
  <si>
    <t>https://github.com/IEAWindSystems/IEA-15-240-RWT/blob/master/HAWC2/IEA-15-240-RWT/IEA_15MW_RWT_Dummy_st.dat</t>
  </si>
  <si>
    <r>
      <t xml:space="preserve">Massless/stiff dummy </t>
    </r>
    <r>
      <rPr>
        <b/>
        <sz val="14"/>
        <color theme="1"/>
        <rFont val="Calibri"/>
        <family val="2"/>
        <charset val="161"/>
        <scheme val="minor"/>
      </rPr>
      <t xml:space="preserve">connector </t>
    </r>
    <r>
      <rPr>
        <sz val="11"/>
        <color theme="1"/>
        <rFont val="Calibri"/>
        <family val="2"/>
        <scheme val="minor"/>
      </rPr>
      <t>piece. Used for towertop, connector, and hub.</t>
    </r>
  </si>
  <si>
    <t>stiff</t>
  </si>
  <si>
    <t>c2_GAx</t>
  </si>
  <si>
    <t>c2_GAy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</si>
</sst>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E+00"/>
    <numFmt numFmtId="165" formatCode="0.0000E+00"/>
    <numFmt numFmtId="166" formatCode="0.00000E+00"/>
    <numFmt numFmtId="167" formatCode="0.0000"/>
    <numFmt numFmtId="168" formatCode="0.0E+00"/>
    <numFmt numFmtId="169" formatCode="0.00000"/>
    <numFmt numFmtId="170" formatCode="0.000"/>
  </numFmts>
  <fonts count="25" x14ac:knownFonts="1">
    <font>
      <sz val="11"/>
      <color theme="1"/>
      <name val="Calibri"/>
      <family val="2"/>
      <scheme val="minor"/>
    </font>
    <font>
      <sz val="11"/>
      <color rgb="FFFF0000"/>
      <name val="Calibri"/>
      <family val="2"/>
      <scheme val="minor"/>
    </font>
    <font>
      <u/>
      <sz val="11"/>
      <color theme="10"/>
      <name val="Calibri"/>
      <family val="2"/>
      <scheme val="minor"/>
    </font>
    <font>
      <b/>
      <sz val="11"/>
      <color theme="1"/>
      <name val="Calibri"/>
      <family val="2"/>
      <charset val="161"/>
      <scheme val="minor"/>
    </font>
    <font>
      <b/>
      <sz val="13"/>
      <color theme="3"/>
      <name val="Calibri"/>
      <family val="2"/>
      <scheme val="minor"/>
    </font>
    <font>
      <sz val="11"/>
      <color theme="1"/>
      <name val="Calibri"/>
      <family val="2"/>
      <charset val="161"/>
      <scheme val="minor"/>
    </font>
    <font>
      <b/>
      <sz val="16"/>
      <color theme="1"/>
      <name val="Calibri"/>
      <family val="2"/>
      <charset val="161"/>
      <scheme val="minor"/>
    </font>
    <font>
      <sz val="11"/>
      <color rgb="FF00B050"/>
      <name val="Calibri"/>
      <family val="2"/>
      <scheme val="minor"/>
    </font>
    <font>
      <sz val="10"/>
      <name val="Arial"/>
      <family val="2"/>
      <charset val="161"/>
    </font>
    <font>
      <sz val="11"/>
      <color rgb="FF006100"/>
      <name val="Calibri"/>
      <family val="2"/>
      <charset val="161"/>
      <scheme val="minor"/>
    </font>
    <font>
      <b/>
      <sz val="13"/>
      <color rgb="FF00B050"/>
      <name val="Calibri"/>
      <family val="2"/>
      <scheme val="minor"/>
    </font>
    <font>
      <b/>
      <sz val="11"/>
      <name val="Calibri"/>
      <family val="2"/>
      <charset val="161"/>
      <scheme val="minor"/>
    </font>
    <font>
      <b/>
      <sz val="20"/>
      <color theme="1"/>
      <name val="Calibri"/>
      <family val="2"/>
      <charset val="161"/>
      <scheme val="minor"/>
    </font>
    <font>
      <sz val="16"/>
      <color theme="1"/>
      <name val="Calibri"/>
      <family val="2"/>
      <scheme val="minor"/>
    </font>
    <font>
      <sz val="18"/>
      <color theme="1"/>
      <name val="Calibri"/>
      <family val="2"/>
      <scheme val="minor"/>
    </font>
    <font>
      <sz val="8"/>
      <name val="Calibri"/>
      <family val="2"/>
      <scheme val="minor"/>
    </font>
    <font>
      <b/>
      <sz val="11"/>
      <color rgb="FFFF0000"/>
      <name val="Calibri"/>
      <family val="2"/>
      <charset val="161"/>
      <scheme val="minor"/>
    </font>
    <font>
      <b/>
      <sz val="14"/>
      <color theme="1"/>
      <name val="Calibri"/>
      <family val="2"/>
      <charset val="161"/>
      <scheme val="minor"/>
    </font>
    <font>
      <b/>
      <sz val="11"/>
      <color rgb="FF00B050"/>
      <name val="Calibri"/>
      <family val="2"/>
      <charset val="161"/>
      <scheme val="minor"/>
    </font>
    <font>
      <sz val="11"/>
      <color theme="0" tint="-0.14999847407452621"/>
      <name val="Calibri"/>
      <family val="2"/>
      <scheme val="minor"/>
    </font>
    <font>
      <b/>
      <sz val="13"/>
      <color rgb="FFFF0000"/>
      <name val="Calibri"/>
      <family val="2"/>
      <scheme val="minor"/>
    </font>
    <font>
      <sz val="13"/>
      <color rgb="FFFF0000"/>
      <name val="Calibri"/>
      <family val="2"/>
      <charset val="161"/>
      <scheme val="minor"/>
    </font>
    <font>
      <sz val="11"/>
      <color rgb="FFC00000"/>
      <name val="Calibri"/>
      <family val="2"/>
      <scheme val="minor"/>
    </font>
    <font>
      <sz val="11"/>
      <color rgb="FFC00000"/>
      <name val="Calibri"/>
      <family val="2"/>
      <charset val="161"/>
      <scheme val="minor"/>
    </font>
    <font>
      <sz val="11"/>
      <color rgb="FF00B050"/>
      <name val="Calibri"/>
      <family val="2"/>
      <charset val="161"/>
      <scheme val="minor"/>
    </font>
  </fonts>
  <fills count="23">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5"/>
        <bgColor indexed="64"/>
      </patternFill>
    </fill>
    <fill>
      <patternFill patternType="solid">
        <fgColor rgb="FFC6EFCE"/>
      </patternFill>
    </fill>
    <fill>
      <patternFill patternType="solid">
        <fgColor theme="7"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rgb="FF00B050"/>
        <bgColor indexed="64"/>
      </patternFill>
    </fill>
    <fill>
      <patternFill patternType="solid">
        <fgColor rgb="FFFE4402"/>
        <bgColor indexed="64"/>
      </patternFill>
    </fill>
    <fill>
      <patternFill patternType="solid">
        <fgColor theme="8" tint="0.59999389629810485"/>
        <bgColor indexed="64"/>
      </patternFill>
    </fill>
  </fills>
  <borders count="4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right/>
      <top/>
      <bottom style="thick">
        <color theme="4" tint="0.499984740745262"/>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bottom style="thick">
        <color theme="4" tint="0.499984740745262"/>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top/>
      <bottom style="thin">
        <color indexed="64"/>
      </bottom>
      <diagonal/>
    </border>
    <border>
      <left/>
      <right style="medium">
        <color indexed="64"/>
      </right>
      <top/>
      <bottom style="thick">
        <color theme="4" tint="0.49998474074526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s>
  <cellStyleXfs count="5">
    <xf numFmtId="0" fontId="0" fillId="0" borderId="0"/>
    <xf numFmtId="0" fontId="2" fillId="0" borderId="0" applyNumberFormat="0" applyFill="0" applyBorder="0" applyAlignment="0" applyProtection="0"/>
    <xf numFmtId="0" fontId="4" fillId="0" borderId="13" applyNumberFormat="0" applyFill="0" applyAlignment="0" applyProtection="0"/>
    <xf numFmtId="0" fontId="8" fillId="0" borderId="0"/>
    <xf numFmtId="0" fontId="9" fillId="15" borderId="0" applyNumberFormat="0" applyBorder="0" applyAlignment="0" applyProtection="0"/>
  </cellStyleXfs>
  <cellXfs count="458">
    <xf numFmtId="0" fontId="0" fillId="0" borderId="0" xfId="0"/>
    <xf numFmtId="11" fontId="0" fillId="0" borderId="0" xfId="0" applyNumberFormat="1"/>
    <xf numFmtId="0" fontId="0" fillId="0" borderId="4" xfId="0" applyBorder="1"/>
    <xf numFmtId="0" fontId="0" fillId="0" borderId="5" xfId="0" applyBorder="1"/>
    <xf numFmtId="0" fontId="1" fillId="0" borderId="5" xfId="0" applyFont="1" applyBorder="1" applyAlignment="1">
      <alignment horizontal="center" vertical="center"/>
    </xf>
    <xf numFmtId="0" fontId="1" fillId="0" borderId="6" xfId="0" applyFont="1" applyBorder="1" applyAlignment="1">
      <alignment horizontal="center" vertical="center"/>
    </xf>
    <xf numFmtId="11" fontId="0" fillId="0" borderId="9" xfId="0" applyNumberFormat="1" applyBorder="1"/>
    <xf numFmtId="11" fontId="0" fillId="0" borderId="8" xfId="0" applyNumberFormat="1" applyBorder="1"/>
    <xf numFmtId="11" fontId="0" fillId="0" borderId="11" xfId="0" applyNumberFormat="1" applyBorder="1"/>
    <xf numFmtId="11" fontId="0" fillId="0" borderId="10" xfId="0" applyNumberFormat="1" applyBorder="1"/>
    <xf numFmtId="0" fontId="3" fillId="2" borderId="12" xfId="0" applyFont="1" applyFill="1" applyBorder="1"/>
    <xf numFmtId="0" fontId="3" fillId="2" borderId="7" xfId="0" applyFont="1" applyFill="1" applyBorder="1"/>
    <xf numFmtId="0" fontId="3" fillId="2" borderId="7" xfId="0" applyFont="1" applyFill="1" applyBorder="1" applyAlignment="1">
      <alignment horizontal="center" vertical="center"/>
    </xf>
    <xf numFmtId="11" fontId="0" fillId="0" borderId="11" xfId="0" applyNumberFormat="1" applyBorder="1" applyAlignment="1">
      <alignment horizontal="center" vertical="center"/>
    </xf>
    <xf numFmtId="0" fontId="0" fillId="0" borderId="11" xfId="0" applyBorder="1" applyAlignment="1">
      <alignment horizontal="center" vertical="center"/>
    </xf>
    <xf numFmtId="0" fontId="3" fillId="2" borderId="12" xfId="0" applyFont="1" applyFill="1" applyBorder="1" applyAlignment="1">
      <alignment horizontal="center" vertical="center"/>
    </xf>
    <xf numFmtId="0" fontId="3" fillId="2" borderId="14" xfId="0" applyFont="1" applyFill="1" applyBorder="1" applyAlignment="1">
      <alignment horizontal="center" vertical="center"/>
    </xf>
    <xf numFmtId="11" fontId="0" fillId="0" borderId="9" xfId="0" applyNumberFormat="1" applyBorder="1" applyAlignment="1">
      <alignment horizontal="center" vertical="center"/>
    </xf>
    <xf numFmtId="0" fontId="0" fillId="0" borderId="15" xfId="0" applyBorder="1" applyAlignment="1">
      <alignment horizontal="center" vertical="center"/>
    </xf>
    <xf numFmtId="11" fontId="0" fillId="0" borderId="8" xfId="0" applyNumberFormat="1" applyBorder="1" applyAlignment="1">
      <alignment horizontal="center" vertical="center"/>
    </xf>
    <xf numFmtId="11" fontId="0" fillId="0" borderId="10" xfId="0" applyNumberFormat="1" applyBorder="1" applyAlignment="1">
      <alignment horizontal="center" vertical="center"/>
    </xf>
    <xf numFmtId="0" fontId="0" fillId="0" borderId="10" xfId="0" applyBorder="1" applyAlignment="1">
      <alignment horizontal="center" vertical="center"/>
    </xf>
    <xf numFmtId="0" fontId="0" fillId="0" borderId="16" xfId="0" applyBorder="1" applyAlignment="1">
      <alignment horizontal="center" vertical="center"/>
    </xf>
    <xf numFmtId="11" fontId="0" fillId="0" borderId="15" xfId="0" applyNumberFormat="1" applyBorder="1"/>
    <xf numFmtId="11" fontId="0" fillId="0" borderId="16" xfId="0" applyNumberFormat="1" applyBorder="1"/>
    <xf numFmtId="0" fontId="3" fillId="2" borderId="14" xfId="0" applyFont="1" applyFill="1" applyBorder="1" applyAlignment="1">
      <alignment horizontal="left" vertical="center"/>
    </xf>
    <xf numFmtId="0" fontId="0" fillId="0" borderId="17" xfId="0" applyBorder="1"/>
    <xf numFmtId="0" fontId="0" fillId="0" borderId="18" xfId="0" applyBorder="1"/>
    <xf numFmtId="0" fontId="2" fillId="0" borderId="0" xfId="1" applyBorder="1" applyAlignment="1"/>
    <xf numFmtId="0" fontId="4" fillId="0" borderId="19" xfId="2" applyBorder="1"/>
    <xf numFmtId="0" fontId="4" fillId="0" borderId="13" xfId="2"/>
    <xf numFmtId="0" fontId="2" fillId="0" borderId="0" xfId="1" applyBorder="1" applyAlignment="1">
      <alignment wrapText="1"/>
    </xf>
    <xf numFmtId="0" fontId="2" fillId="0" borderId="0" xfId="1" applyBorder="1" applyAlignment="1">
      <alignment horizontal="center"/>
    </xf>
    <xf numFmtId="0" fontId="0" fillId="0" borderId="0" xfId="0" applyAlignment="1">
      <alignment horizontal="center"/>
    </xf>
    <xf numFmtId="11" fontId="0" fillId="0" borderId="20" xfId="0" applyNumberFormat="1" applyBorder="1"/>
    <xf numFmtId="11" fontId="0" fillId="0" borderId="22" xfId="0" applyNumberFormat="1" applyBorder="1"/>
    <xf numFmtId="11" fontId="0" fillId="0" borderId="23" xfId="0" applyNumberFormat="1" applyBorder="1"/>
    <xf numFmtId="0" fontId="3" fillId="2" borderId="21" xfId="0" applyFont="1" applyFill="1" applyBorder="1" applyAlignment="1">
      <alignment horizontal="center" vertical="center"/>
    </xf>
    <xf numFmtId="0" fontId="2" fillId="0" borderId="5" xfId="1" applyBorder="1" applyAlignment="1">
      <alignment horizontal="center"/>
    </xf>
    <xf numFmtId="0" fontId="1" fillId="0" borderId="0" xfId="0" applyFont="1" applyAlignment="1">
      <alignment horizontal="center" vertical="center"/>
    </xf>
    <xf numFmtId="0" fontId="1" fillId="0" borderId="18" xfId="0" applyFont="1" applyBorder="1" applyAlignment="1">
      <alignment horizontal="center" vertical="center"/>
    </xf>
    <xf numFmtId="0" fontId="0" fillId="0" borderId="0" xfId="0" applyAlignment="1">
      <alignment horizontal="center" vertical="center"/>
    </xf>
    <xf numFmtId="166" fontId="0" fillId="0" borderId="15" xfId="0" applyNumberFormat="1" applyBorder="1" applyAlignment="1">
      <alignment horizontal="center" vertical="center"/>
    </xf>
    <xf numFmtId="166" fontId="0" fillId="0" borderId="16" xfId="0" applyNumberFormat="1" applyBorder="1" applyAlignment="1">
      <alignment horizontal="center" vertical="center"/>
    </xf>
    <xf numFmtId="11" fontId="0" fillId="0" borderId="15" xfId="0" applyNumberFormat="1" applyBorder="1" applyAlignment="1">
      <alignment horizontal="center"/>
    </xf>
    <xf numFmtId="0" fontId="2" fillId="0" borderId="4" xfId="1" applyBorder="1" applyAlignment="1">
      <alignment horizontal="center"/>
    </xf>
    <xf numFmtId="0" fontId="1" fillId="0" borderId="4" xfId="0" applyFont="1" applyBorder="1" applyAlignment="1">
      <alignment horizontal="center" vertical="center"/>
    </xf>
    <xf numFmtId="0" fontId="0" fillId="0" borderId="4" xfId="0" applyBorder="1" applyAlignment="1">
      <alignment horizontal="center" vertical="center"/>
    </xf>
    <xf numFmtId="0" fontId="1" fillId="0" borderId="17" xfId="0" applyFont="1" applyBorder="1" applyAlignment="1">
      <alignment horizontal="center" vertical="center"/>
    </xf>
    <xf numFmtId="166" fontId="0" fillId="0" borderId="9" xfId="0" applyNumberFormat="1" applyBorder="1"/>
    <xf numFmtId="166" fontId="0" fillId="0" borderId="8" xfId="0" applyNumberFormat="1" applyBorder="1"/>
    <xf numFmtId="167" fontId="0" fillId="0" borderId="15" xfId="0" applyNumberFormat="1" applyBorder="1" applyAlignment="1">
      <alignment horizontal="center" vertical="center"/>
    </xf>
    <xf numFmtId="167" fontId="0" fillId="0" borderId="16" xfId="0" applyNumberFormat="1" applyBorder="1" applyAlignment="1">
      <alignment horizontal="center" vertical="center"/>
    </xf>
    <xf numFmtId="0" fontId="0" fillId="0" borderId="5" xfId="0" applyBorder="1" applyAlignment="1">
      <alignment horizontal="center" vertical="center"/>
    </xf>
    <xf numFmtId="164" fontId="0" fillId="0" borderId="11" xfId="0" applyNumberFormat="1" applyBorder="1" applyAlignment="1">
      <alignment horizontal="center" vertical="center"/>
    </xf>
    <xf numFmtId="164" fontId="0" fillId="0" borderId="10" xfId="0" applyNumberFormat="1" applyBorder="1" applyAlignment="1">
      <alignment horizontal="center" vertical="center"/>
    </xf>
    <xf numFmtId="165" fontId="0" fillId="0" borderId="9" xfId="0" applyNumberFormat="1" applyBorder="1" applyAlignment="1">
      <alignment horizontal="center" vertical="center"/>
    </xf>
    <xf numFmtId="11" fontId="0" fillId="0" borderId="15" xfId="0" applyNumberFormat="1" applyBorder="1" applyAlignment="1">
      <alignment horizontal="center" vertical="center"/>
    </xf>
    <xf numFmtId="165" fontId="0" fillId="0" borderId="8" xfId="0" applyNumberFormat="1" applyBorder="1" applyAlignment="1">
      <alignment horizontal="center" vertical="center"/>
    </xf>
    <xf numFmtId="11" fontId="0" fillId="0" borderId="16" xfId="0" applyNumberFormat="1" applyBorder="1" applyAlignment="1">
      <alignment horizontal="center" vertical="center"/>
    </xf>
    <xf numFmtId="11" fontId="0" fillId="0" borderId="11" xfId="0" applyNumberFormat="1" applyBorder="1" applyAlignment="1">
      <alignment horizontal="center"/>
    </xf>
    <xf numFmtId="11" fontId="0" fillId="0" borderId="10" xfId="0" applyNumberFormat="1" applyBorder="1" applyAlignment="1">
      <alignment horizontal="center"/>
    </xf>
    <xf numFmtId="11" fontId="0" fillId="0" borderId="28" xfId="0" applyNumberFormat="1" applyBorder="1" applyAlignment="1">
      <alignment horizontal="center" vertical="center"/>
    </xf>
    <xf numFmtId="11" fontId="0" fillId="0" borderId="20" xfId="0" applyNumberFormat="1" applyBorder="1" applyAlignment="1">
      <alignment horizontal="center" vertical="center"/>
    </xf>
    <xf numFmtId="11" fontId="0" fillId="0" borderId="22" xfId="0" applyNumberFormat="1" applyBorder="1" applyAlignment="1">
      <alignment horizontal="center" vertical="center"/>
    </xf>
    <xf numFmtId="0" fontId="3" fillId="2" borderId="29" xfId="0" applyFont="1" applyFill="1" applyBorder="1" applyAlignment="1">
      <alignment horizontal="center" vertical="center"/>
    </xf>
    <xf numFmtId="11" fontId="0" fillId="0" borderId="20" xfId="0" applyNumberFormat="1" applyBorder="1" applyAlignment="1">
      <alignment horizontal="center"/>
    </xf>
    <xf numFmtId="11" fontId="0" fillId="0" borderId="22" xfId="0" applyNumberFormat="1" applyBorder="1" applyAlignment="1">
      <alignment horizontal="center"/>
    </xf>
    <xf numFmtId="11" fontId="0" fillId="0" borderId="0" xfId="0" applyNumberFormat="1" applyAlignment="1">
      <alignment horizontal="center" vertical="center"/>
    </xf>
    <xf numFmtId="0" fontId="3" fillId="6" borderId="0" xfId="0" applyFont="1" applyFill="1"/>
    <xf numFmtId="0" fontId="0" fillId="7" borderId="5" xfId="0" applyFill="1" applyBorder="1"/>
    <xf numFmtId="0" fontId="3" fillId="7" borderId="0" xfId="0" applyFont="1" applyFill="1"/>
    <xf numFmtId="166" fontId="0" fillId="0" borderId="20" xfId="0" applyNumberFormat="1" applyBorder="1" applyAlignment="1">
      <alignment horizontal="right" vertical="top"/>
    </xf>
    <xf numFmtId="0" fontId="3" fillId="8" borderId="0" xfId="0" applyFont="1" applyFill="1"/>
    <xf numFmtId="0" fontId="3" fillId="8" borderId="5" xfId="0" applyFont="1" applyFill="1" applyBorder="1"/>
    <xf numFmtId="0" fontId="1" fillId="8" borderId="0" xfId="0" applyFont="1" applyFill="1" applyAlignment="1">
      <alignment horizontal="center" vertical="center"/>
    </xf>
    <xf numFmtId="0" fontId="0" fillId="0" borderId="0" xfId="0" applyAlignment="1">
      <alignment horizontal="left"/>
    </xf>
    <xf numFmtId="0" fontId="0" fillId="0" borderId="5" xfId="0" applyBorder="1" applyAlignment="1">
      <alignment horizontal="center"/>
    </xf>
    <xf numFmtId="11" fontId="0" fillId="0" borderId="18" xfId="0" applyNumberFormat="1" applyBorder="1"/>
    <xf numFmtId="0" fontId="3" fillId="7" borderId="4" xfId="0" applyFont="1" applyFill="1" applyBorder="1"/>
    <xf numFmtId="0" fontId="2" fillId="0" borderId="0" xfId="1" applyBorder="1" applyAlignment="1">
      <alignment horizontal="left"/>
    </xf>
    <xf numFmtId="0" fontId="2" fillId="0" borderId="5" xfId="1" applyBorder="1" applyAlignment="1">
      <alignment horizontal="left"/>
    </xf>
    <xf numFmtId="0" fontId="2" fillId="0" borderId="0" xfId="1" applyBorder="1" applyAlignment="1">
      <alignment horizontal="left" vertical="center"/>
    </xf>
    <xf numFmtId="0" fontId="2" fillId="0" borderId="5" xfId="1" applyBorder="1" applyAlignment="1">
      <alignment horizontal="left" vertical="center"/>
    </xf>
    <xf numFmtId="11" fontId="0" fillId="0" borderId="0" xfId="0" applyNumberFormat="1" applyAlignment="1">
      <alignment horizontal="left"/>
    </xf>
    <xf numFmtId="0" fontId="0" fillId="0" borderId="0" xfId="0" applyAlignment="1">
      <alignment horizontal="left" vertical="center"/>
    </xf>
    <xf numFmtId="2" fontId="0" fillId="0" borderId="11" xfId="0" applyNumberFormat="1" applyBorder="1"/>
    <xf numFmtId="2" fontId="0" fillId="0" borderId="10" xfId="0" applyNumberFormat="1" applyBorder="1"/>
    <xf numFmtId="2" fontId="0" fillId="0" borderId="0" xfId="0" applyNumberFormat="1"/>
    <xf numFmtId="11" fontId="0" fillId="0" borderId="11" xfId="0" applyNumberFormat="1" applyBorder="1" applyAlignment="1">
      <alignment horizontal="right" vertical="center"/>
    </xf>
    <xf numFmtId="11" fontId="0" fillId="0" borderId="10" xfId="0" applyNumberFormat="1" applyBorder="1" applyAlignment="1">
      <alignment horizontal="right" vertical="center"/>
    </xf>
    <xf numFmtId="0" fontId="0" fillId="0" borderId="20" xfId="0" applyBorder="1"/>
    <xf numFmtId="0" fontId="0" fillId="0" borderId="20" xfId="0" applyBorder="1" applyAlignment="1">
      <alignment horizontal="center"/>
    </xf>
    <xf numFmtId="11" fontId="0" fillId="0" borderId="0" xfId="0" applyNumberFormat="1" applyAlignment="1">
      <alignment horizontal="center"/>
    </xf>
    <xf numFmtId="11" fontId="0" fillId="0" borderId="4" xfId="0" applyNumberFormat="1" applyBorder="1" applyAlignment="1">
      <alignment horizontal="center" vertical="center"/>
    </xf>
    <xf numFmtId="166" fontId="0" fillId="0" borderId="5" xfId="0" applyNumberFormat="1" applyBorder="1" applyAlignment="1">
      <alignment horizontal="right" vertical="top"/>
    </xf>
    <xf numFmtId="11" fontId="0" fillId="0" borderId="17" xfId="0" applyNumberFormat="1" applyBorder="1" applyAlignment="1">
      <alignment horizontal="center" vertical="center"/>
    </xf>
    <xf numFmtId="166" fontId="0" fillId="0" borderId="18" xfId="0" applyNumberFormat="1" applyBorder="1" applyAlignment="1">
      <alignment horizontal="right" vertical="top"/>
    </xf>
    <xf numFmtId="166" fontId="0" fillId="0" borderId="22" xfId="0" applyNumberFormat="1" applyBorder="1" applyAlignment="1">
      <alignment horizontal="right" vertical="top"/>
    </xf>
    <xf numFmtId="166" fontId="0" fillId="0" borderId="6" xfId="0" applyNumberFormat="1" applyBorder="1" applyAlignment="1">
      <alignment horizontal="right" vertical="top"/>
    </xf>
    <xf numFmtId="0" fontId="0" fillId="0" borderId="4" xfId="0" applyBorder="1" applyAlignment="1">
      <alignment horizontal="center"/>
    </xf>
    <xf numFmtId="166" fontId="0" fillId="0" borderId="4" xfId="0" applyNumberFormat="1" applyBorder="1" applyAlignment="1">
      <alignment horizontal="right" vertical="top"/>
    </xf>
    <xf numFmtId="166" fontId="0" fillId="0" borderId="17" xfId="0" applyNumberFormat="1" applyBorder="1" applyAlignment="1">
      <alignment horizontal="right" vertical="top"/>
    </xf>
    <xf numFmtId="0" fontId="3" fillId="2" borderId="31"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33" xfId="0" applyFont="1" applyFill="1" applyBorder="1" applyAlignment="1">
      <alignment horizontal="center" vertical="center"/>
    </xf>
    <xf numFmtId="2" fontId="0" fillId="0" borderId="5" xfId="0" applyNumberFormat="1" applyBorder="1" applyAlignment="1">
      <alignment horizontal="left" vertical="center"/>
    </xf>
    <xf numFmtId="168" fontId="0" fillId="0" borderId="5" xfId="0" applyNumberFormat="1" applyBorder="1" applyAlignment="1">
      <alignment horizontal="right" vertical="center"/>
    </xf>
    <xf numFmtId="0" fontId="1" fillId="0" borderId="18" xfId="0" applyFont="1" applyBorder="1" applyAlignment="1">
      <alignment horizontal="left" vertical="top"/>
    </xf>
    <xf numFmtId="168" fontId="0" fillId="0" borderId="6" xfId="0" applyNumberFormat="1" applyBorder="1" applyAlignment="1">
      <alignment horizontal="right" vertical="center"/>
    </xf>
    <xf numFmtId="166" fontId="0" fillId="0" borderId="5" xfId="0" applyNumberFormat="1" applyBorder="1"/>
    <xf numFmtId="166" fontId="0" fillId="0" borderId="18" xfId="0" applyNumberFormat="1" applyBorder="1"/>
    <xf numFmtId="166" fontId="0" fillId="0" borderId="6" xfId="0" applyNumberFormat="1" applyBorder="1"/>
    <xf numFmtId="166" fontId="0" fillId="0" borderId="20" xfId="0" applyNumberFormat="1" applyBorder="1"/>
    <xf numFmtId="166" fontId="0" fillId="0" borderId="22" xfId="0" applyNumberFormat="1" applyBorder="1"/>
    <xf numFmtId="0" fontId="0" fillId="0" borderId="34" xfId="0" applyBorder="1"/>
    <xf numFmtId="0" fontId="3" fillId="2" borderId="31" xfId="0" applyFont="1" applyFill="1" applyBorder="1" applyAlignment="1">
      <alignment horizontal="left" vertical="center"/>
    </xf>
    <xf numFmtId="0" fontId="3" fillId="2" borderId="32" xfId="0" applyFont="1" applyFill="1" applyBorder="1" applyAlignment="1">
      <alignment horizontal="right" vertical="center"/>
    </xf>
    <xf numFmtId="0" fontId="3" fillId="2" borderId="21" xfId="0" applyFont="1" applyFill="1" applyBorder="1" applyAlignment="1">
      <alignment horizontal="right" vertical="center"/>
    </xf>
    <xf numFmtId="0" fontId="3" fillId="2" borderId="33" xfId="0" applyFont="1" applyFill="1" applyBorder="1" applyAlignment="1">
      <alignment horizontal="right" vertical="center"/>
    </xf>
    <xf numFmtId="0" fontId="0" fillId="0" borderId="5" xfId="0" applyBorder="1" applyAlignment="1">
      <alignment horizontal="left"/>
    </xf>
    <xf numFmtId="165" fontId="0" fillId="0" borderId="11" xfId="0" applyNumberFormat="1" applyBorder="1"/>
    <xf numFmtId="164" fontId="0" fillId="0" borderId="0" xfId="0" applyNumberFormat="1"/>
    <xf numFmtId="165" fontId="0" fillId="0" borderId="10" xfId="0" applyNumberFormat="1" applyBorder="1"/>
    <xf numFmtId="164" fontId="0" fillId="0" borderId="18" xfId="0" applyNumberFormat="1" applyBorder="1"/>
    <xf numFmtId="2" fontId="0" fillId="0" borderId="11" xfId="0" applyNumberFormat="1" applyBorder="1" applyAlignment="1">
      <alignment horizontal="center" vertical="center"/>
    </xf>
    <xf numFmtId="164" fontId="0" fillId="0" borderId="9" xfId="0" applyNumberFormat="1" applyBorder="1" applyAlignment="1">
      <alignment horizontal="center" vertical="center"/>
    </xf>
    <xf numFmtId="164" fontId="0" fillId="0" borderId="8" xfId="0" applyNumberFormat="1" applyBorder="1" applyAlignment="1">
      <alignment horizontal="center" vertical="center"/>
    </xf>
    <xf numFmtId="0" fontId="0" fillId="0" borderId="24" xfId="0" applyBorder="1" applyAlignment="1">
      <alignment horizontal="center"/>
    </xf>
    <xf numFmtId="0" fontId="0" fillId="0" borderId="20" xfId="0" applyBorder="1" applyAlignment="1">
      <alignment horizontal="center" vertical="center"/>
    </xf>
    <xf numFmtId="166" fontId="0" fillId="0" borderId="0" xfId="0" applyNumberFormat="1"/>
    <xf numFmtId="166" fontId="0" fillId="0" borderId="0" xfId="0" applyNumberFormat="1" applyAlignment="1">
      <alignment horizontal="right" vertical="top"/>
    </xf>
    <xf numFmtId="0" fontId="3" fillId="0" borderId="0" xfId="0" applyFont="1"/>
    <xf numFmtId="0" fontId="0" fillId="0" borderId="0" xfId="0" applyAlignment="1">
      <alignment vertical="center"/>
    </xf>
    <xf numFmtId="0" fontId="0" fillId="0" borderId="5" xfId="0" applyBorder="1" applyAlignment="1">
      <alignment vertical="center"/>
    </xf>
    <xf numFmtId="2" fontId="0" fillId="0" borderId="4" xfId="0" applyNumberFormat="1" applyBorder="1"/>
    <xf numFmtId="2" fontId="0" fillId="0" borderId="17" xfId="0" applyNumberFormat="1" applyBorder="1"/>
    <xf numFmtId="0" fontId="3" fillId="2" borderId="32" xfId="0" applyFont="1" applyFill="1" applyBorder="1" applyAlignment="1">
      <alignment horizontal="left" vertical="center"/>
    </xf>
    <xf numFmtId="169" fontId="0" fillId="0" borderId="0" xfId="0" applyNumberFormat="1"/>
    <xf numFmtId="0" fontId="3" fillId="2" borderId="21" xfId="0" applyFont="1" applyFill="1" applyBorder="1" applyAlignment="1">
      <alignment horizontal="left" vertical="center"/>
    </xf>
    <xf numFmtId="0" fontId="3" fillId="2" borderId="12" xfId="0" applyFont="1" applyFill="1" applyBorder="1" applyAlignment="1">
      <alignment horizontal="left" vertical="center"/>
    </xf>
    <xf numFmtId="0" fontId="3" fillId="2" borderId="33" xfId="0" applyFont="1" applyFill="1" applyBorder="1" applyAlignment="1">
      <alignment horizontal="left" vertical="center"/>
    </xf>
    <xf numFmtId="0" fontId="1" fillId="0" borderId="4" xfId="0" applyFont="1" applyBorder="1" applyAlignment="1">
      <alignment horizontal="left" vertical="center"/>
    </xf>
    <xf numFmtId="169" fontId="0" fillId="0" borderId="0" xfId="0" applyNumberFormat="1" applyAlignment="1">
      <alignment horizontal="left" vertical="center"/>
    </xf>
    <xf numFmtId="166" fontId="0" fillId="0" borderId="0" xfId="0" applyNumberFormat="1" applyAlignment="1">
      <alignment horizontal="left" vertical="center"/>
    </xf>
    <xf numFmtId="168" fontId="0" fillId="0" borderId="0" xfId="0" applyNumberFormat="1" applyAlignment="1">
      <alignment horizontal="left" vertical="center"/>
    </xf>
    <xf numFmtId="168" fontId="0" fillId="0" borderId="5" xfId="0" applyNumberFormat="1" applyBorder="1" applyAlignment="1">
      <alignment horizontal="left" vertical="center"/>
    </xf>
    <xf numFmtId="0" fontId="1" fillId="0" borderId="17" xfId="0" applyFont="1" applyBorder="1" applyAlignment="1">
      <alignment horizontal="left" vertical="center"/>
    </xf>
    <xf numFmtId="169" fontId="0" fillId="0" borderId="18" xfId="0" applyNumberFormat="1" applyBorder="1" applyAlignment="1">
      <alignment horizontal="left" vertical="center"/>
    </xf>
    <xf numFmtId="166" fontId="0" fillId="0" borderId="18" xfId="0" applyNumberFormat="1" applyBorder="1" applyAlignment="1">
      <alignment horizontal="left" vertical="center"/>
    </xf>
    <xf numFmtId="168" fontId="0" fillId="0" borderId="18" xfId="0" applyNumberFormat="1" applyBorder="1" applyAlignment="1">
      <alignment horizontal="left" vertical="center"/>
    </xf>
    <xf numFmtId="168" fontId="0" fillId="0" borderId="6" xfId="0" applyNumberFormat="1" applyBorder="1" applyAlignment="1">
      <alignment horizontal="left" vertical="center"/>
    </xf>
    <xf numFmtId="0" fontId="0" fillId="0" borderId="6" xfId="0" applyBorder="1"/>
    <xf numFmtId="0" fontId="3" fillId="11" borderId="7" xfId="0" applyFont="1" applyFill="1" applyBorder="1"/>
    <xf numFmtId="0" fontId="3" fillId="11" borderId="12" xfId="0" applyFont="1" applyFill="1" applyBorder="1"/>
    <xf numFmtId="0" fontId="3" fillId="11" borderId="14" xfId="0" applyFont="1" applyFill="1" applyBorder="1"/>
    <xf numFmtId="170" fontId="0" fillId="0" borderId="9" xfId="0" applyNumberFormat="1" applyBorder="1"/>
    <xf numFmtId="170" fontId="0" fillId="0" borderId="8" xfId="0" applyNumberFormat="1" applyBorder="1"/>
    <xf numFmtId="0" fontId="0" fillId="0" borderId="11" xfId="0" applyBorder="1"/>
    <xf numFmtId="0" fontId="0" fillId="0" borderId="10" xfId="0" applyBorder="1"/>
    <xf numFmtId="0" fontId="7" fillId="0" borderId="0" xfId="0" applyFont="1" applyAlignment="1">
      <alignment horizontal="center"/>
    </xf>
    <xf numFmtId="164" fontId="7" fillId="0" borderId="0" xfId="0" applyNumberFormat="1" applyFont="1"/>
    <xf numFmtId="164" fontId="7" fillId="0" borderId="0" xfId="0" applyNumberFormat="1" applyFont="1" applyAlignment="1">
      <alignment horizontal="center"/>
    </xf>
    <xf numFmtId="165" fontId="0" fillId="0" borderId="4" xfId="0" applyNumberFormat="1" applyBorder="1" applyAlignment="1">
      <alignment horizontal="right" vertical="top"/>
    </xf>
    <xf numFmtId="165" fontId="0" fillId="0" borderId="17" xfId="0" applyNumberFormat="1" applyBorder="1" applyAlignment="1">
      <alignment horizontal="right" vertical="top"/>
    </xf>
    <xf numFmtId="165" fontId="0" fillId="0" borderId="0" xfId="0" applyNumberFormat="1" applyAlignment="1">
      <alignment horizontal="right" vertical="top"/>
    </xf>
    <xf numFmtId="165" fontId="0" fillId="0" borderId="20" xfId="0" applyNumberFormat="1" applyBorder="1" applyAlignment="1">
      <alignment horizontal="right" vertical="top"/>
    </xf>
    <xf numFmtId="165" fontId="0" fillId="0" borderId="18" xfId="0" applyNumberFormat="1" applyBorder="1" applyAlignment="1">
      <alignment horizontal="right" vertical="top"/>
    </xf>
    <xf numFmtId="165" fontId="0" fillId="0" borderId="22" xfId="0" applyNumberFormat="1" applyBorder="1" applyAlignment="1">
      <alignment horizontal="right" vertical="top"/>
    </xf>
    <xf numFmtId="2" fontId="0" fillId="9" borderId="4" xfId="0" applyNumberFormat="1" applyFill="1" applyBorder="1" applyAlignment="1">
      <alignment horizontal="left" vertical="center"/>
    </xf>
    <xf numFmtId="0" fontId="4" fillId="0" borderId="37" xfId="2" applyBorder="1"/>
    <xf numFmtId="164" fontId="0" fillId="4" borderId="0" xfId="0" applyNumberFormat="1" applyFill="1" applyAlignment="1">
      <alignment horizontal="center" vertical="center"/>
    </xf>
    <xf numFmtId="0" fontId="0" fillId="16" borderId="0" xfId="0" applyFill="1" applyAlignment="1">
      <alignment horizontal="center" vertical="center"/>
    </xf>
    <xf numFmtId="166" fontId="0" fillId="4" borderId="0" xfId="0" applyNumberFormat="1" applyFill="1"/>
    <xf numFmtId="166" fontId="0" fillId="4" borderId="5" xfId="0" applyNumberFormat="1" applyFill="1" applyBorder="1"/>
    <xf numFmtId="11" fontId="7" fillId="0" borderId="0" xfId="0" applyNumberFormat="1" applyFont="1"/>
    <xf numFmtId="0" fontId="10" fillId="0" borderId="0" xfId="2" applyFont="1" applyFill="1" applyBorder="1"/>
    <xf numFmtId="11" fontId="0" fillId="0" borderId="18" xfId="0" applyNumberFormat="1" applyBorder="1" applyAlignment="1">
      <alignment horizontal="center"/>
    </xf>
    <xf numFmtId="11" fontId="0" fillId="0" borderId="23" xfId="0" applyNumberFormat="1" applyBorder="1" applyAlignment="1">
      <alignment horizontal="center" vertical="center"/>
    </xf>
    <xf numFmtId="11" fontId="0" fillId="0" borderId="30" xfId="0" applyNumberFormat="1" applyBorder="1" applyAlignment="1">
      <alignment horizontal="center" vertical="center"/>
    </xf>
    <xf numFmtId="11" fontId="0" fillId="0" borderId="26" xfId="0" applyNumberFormat="1" applyBorder="1" applyAlignment="1">
      <alignment horizontal="center" vertical="center"/>
    </xf>
    <xf numFmtId="11" fontId="0" fillId="0" borderId="27" xfId="0" applyNumberFormat="1" applyBorder="1" applyAlignment="1">
      <alignment horizontal="center" vertical="center"/>
    </xf>
    <xf numFmtId="2" fontId="0" fillId="0" borderId="23" xfId="0" applyNumberFormat="1" applyBorder="1" applyAlignment="1">
      <alignment horizontal="center" vertical="center"/>
    </xf>
    <xf numFmtId="2" fontId="0" fillId="0" borderId="10" xfId="0" applyNumberFormat="1" applyBorder="1" applyAlignment="1">
      <alignment horizontal="center" vertical="center"/>
    </xf>
    <xf numFmtId="0" fontId="11" fillId="0" borderId="0" xfId="1" applyFont="1" applyBorder="1" applyAlignment="1"/>
    <xf numFmtId="11" fontId="0" fillId="0" borderId="4" xfId="0" applyNumberFormat="1" applyBorder="1"/>
    <xf numFmtId="11" fontId="0" fillId="0" borderId="5" xfId="0" applyNumberFormat="1" applyBorder="1"/>
    <xf numFmtId="11" fontId="0" fillId="0" borderId="17" xfId="0" applyNumberFormat="1" applyBorder="1"/>
    <xf numFmtId="11" fontId="0" fillId="0" borderId="6" xfId="0" applyNumberFormat="1" applyBorder="1"/>
    <xf numFmtId="11" fontId="0" fillId="0" borderId="20" xfId="0" applyNumberFormat="1" applyBorder="1" applyAlignment="1">
      <alignment horizontal="right" vertical="top"/>
    </xf>
    <xf numFmtId="11" fontId="0" fillId="0" borderId="18" xfId="0" applyNumberFormat="1" applyBorder="1" applyAlignment="1">
      <alignment horizontal="right" vertical="top"/>
    </xf>
    <xf numFmtId="11" fontId="0" fillId="0" borderId="22" xfId="0" applyNumberFormat="1" applyBorder="1" applyAlignment="1">
      <alignment horizontal="right" vertical="top"/>
    </xf>
    <xf numFmtId="0" fontId="12" fillId="4" borderId="1" xfId="0" applyFont="1" applyFill="1" applyBorder="1" applyAlignment="1">
      <alignment vertical="center"/>
    </xf>
    <xf numFmtId="0" fontId="12" fillId="4" borderId="3" xfId="0" applyFont="1" applyFill="1" applyBorder="1" applyAlignment="1">
      <alignment vertical="center"/>
    </xf>
    <xf numFmtId="0" fontId="13" fillId="4" borderId="17" xfId="0" applyFont="1" applyFill="1" applyBorder="1" applyAlignment="1">
      <alignment horizontal="center" vertical="center"/>
    </xf>
    <xf numFmtId="0" fontId="3" fillId="0" borderId="6" xfId="0" applyFont="1" applyBorder="1" applyAlignment="1">
      <alignment horizontal="center" vertical="center"/>
    </xf>
    <xf numFmtId="0" fontId="3" fillId="0" borderId="6" xfId="0" applyFont="1" applyBorder="1" applyAlignment="1">
      <alignment horizontal="center" vertical="center" wrapText="1"/>
    </xf>
    <xf numFmtId="166" fontId="0" fillId="18" borderId="4" xfId="0" applyNumberFormat="1" applyFill="1" applyBorder="1" applyAlignment="1">
      <alignment horizontal="right" vertical="top"/>
    </xf>
    <xf numFmtId="166" fontId="0" fillId="18" borderId="0" xfId="0" applyNumberFormat="1" applyFill="1" applyAlignment="1">
      <alignment horizontal="right" vertical="top"/>
    </xf>
    <xf numFmtId="166" fontId="0" fillId="18" borderId="20" xfId="0" applyNumberFormat="1" applyFill="1" applyBorder="1" applyAlignment="1">
      <alignment horizontal="right" vertical="top"/>
    </xf>
    <xf numFmtId="166" fontId="0" fillId="18" borderId="26" xfId="0" applyNumberFormat="1" applyFill="1" applyBorder="1" applyAlignment="1">
      <alignment horizontal="right" vertical="top"/>
    </xf>
    <xf numFmtId="0" fontId="12" fillId="4" borderId="38" xfId="0" applyFont="1" applyFill="1" applyBorder="1" applyAlignment="1">
      <alignment vertical="center"/>
    </xf>
    <xf numFmtId="0" fontId="14" fillId="4" borderId="39" xfId="0" applyFont="1" applyFill="1" applyBorder="1" applyAlignment="1">
      <alignment horizontal="center" vertical="center"/>
    </xf>
    <xf numFmtId="0" fontId="3" fillId="0" borderId="40" xfId="0" applyFont="1" applyBorder="1" applyAlignment="1">
      <alignment horizontal="center" vertical="center"/>
    </xf>
    <xf numFmtId="2" fontId="0" fillId="9" borderId="17" xfId="0" applyNumberFormat="1" applyFill="1" applyBorder="1" applyAlignment="1">
      <alignment horizontal="left" vertical="center"/>
    </xf>
    <xf numFmtId="2" fontId="0" fillId="0" borderId="6" xfId="0" applyNumberFormat="1" applyBorder="1" applyAlignment="1">
      <alignment horizontal="left" vertical="center"/>
    </xf>
    <xf numFmtId="11" fontId="0" fillId="0" borderId="5" xfId="0" applyNumberFormat="1" applyBorder="1" applyAlignment="1">
      <alignment horizontal="left" vertical="center"/>
    </xf>
    <xf numFmtId="11" fontId="0" fillId="0" borderId="5" xfId="0" applyNumberFormat="1" applyBorder="1" applyAlignment="1">
      <alignment horizontal="center" vertical="center"/>
    </xf>
    <xf numFmtId="11" fontId="0" fillId="0" borderId="18" xfId="0" applyNumberFormat="1" applyBorder="1" applyAlignment="1">
      <alignment horizontal="center" vertical="center"/>
    </xf>
    <xf numFmtId="11" fontId="0" fillId="0" borderId="6" xfId="0" applyNumberFormat="1" applyBorder="1" applyAlignment="1">
      <alignment horizontal="center" vertical="center"/>
    </xf>
    <xf numFmtId="0" fontId="3" fillId="2" borderId="23" xfId="0" applyFont="1" applyFill="1" applyBorder="1" applyAlignment="1">
      <alignment horizontal="center" vertical="center"/>
    </xf>
    <xf numFmtId="11" fontId="0" fillId="0" borderId="41" xfId="0" applyNumberFormat="1" applyBorder="1" applyAlignment="1">
      <alignment horizontal="center" vertical="center"/>
    </xf>
    <xf numFmtId="0" fontId="3" fillId="0" borderId="5" xfId="0" applyFont="1" applyBorder="1"/>
    <xf numFmtId="2" fontId="0" fillId="8" borderId="23" xfId="0" applyNumberFormat="1" applyFill="1" applyBorder="1" applyAlignment="1">
      <alignment horizontal="center" vertical="center"/>
    </xf>
    <xf numFmtId="2" fontId="0" fillId="8" borderId="11" xfId="0" applyNumberFormat="1" applyFill="1" applyBorder="1" applyAlignment="1">
      <alignment horizontal="center" vertical="center"/>
    </xf>
    <xf numFmtId="2" fontId="0" fillId="8" borderId="10" xfId="0" applyNumberFormat="1" applyFill="1" applyBorder="1" applyAlignment="1">
      <alignment horizontal="center" vertical="center"/>
    </xf>
    <xf numFmtId="0" fontId="3" fillId="7" borderId="5" xfId="0" applyFont="1" applyFill="1" applyBorder="1"/>
    <xf numFmtId="11" fontId="0" fillId="13" borderId="18" xfId="0" applyNumberFormat="1" applyFill="1" applyBorder="1" applyAlignment="1">
      <alignment horizontal="left" vertical="center"/>
    </xf>
    <xf numFmtId="11" fontId="0" fillId="13" borderId="6" xfId="0" applyNumberFormat="1" applyFill="1" applyBorder="1" applyAlignment="1">
      <alignment horizontal="left" vertical="center"/>
    </xf>
    <xf numFmtId="0" fontId="12" fillId="0" borderId="0" xfId="0" applyFont="1"/>
    <xf numFmtId="0" fontId="12" fillId="0" borderId="0" xfId="0" applyFont="1" applyAlignment="1">
      <alignment horizontal="center" vertical="center"/>
    </xf>
    <xf numFmtId="0" fontId="0" fillId="0" borderId="4" xfId="0" applyBorder="1" applyAlignment="1">
      <alignment vertical="top"/>
    </xf>
    <xf numFmtId="0" fontId="0" fillId="7" borderId="0" xfId="0" applyFill="1" applyAlignment="1">
      <alignment horizontal="center"/>
    </xf>
    <xf numFmtId="0" fontId="0" fillId="5" borderId="0" xfId="0" applyFill="1" applyAlignment="1">
      <alignment horizontal="center"/>
    </xf>
    <xf numFmtId="0" fontId="0" fillId="19" borderId="0" xfId="0" applyFill="1" applyAlignment="1">
      <alignment horizontal="center"/>
    </xf>
    <xf numFmtId="0" fontId="0" fillId="19" borderId="4" xfId="0" applyFill="1" applyBorder="1" applyAlignment="1">
      <alignment horizontal="center"/>
    </xf>
    <xf numFmtId="0" fontId="0" fillId="5" borderId="5" xfId="0" applyFill="1" applyBorder="1" applyAlignment="1">
      <alignment horizontal="center"/>
    </xf>
    <xf numFmtId="11" fontId="0" fillId="0" borderId="4" xfId="0" applyNumberFormat="1" applyBorder="1" applyAlignment="1">
      <alignment horizontal="center"/>
    </xf>
    <xf numFmtId="11" fontId="0" fillId="0" borderId="5" xfId="0" applyNumberFormat="1" applyBorder="1" applyAlignment="1">
      <alignment horizontal="center"/>
    </xf>
    <xf numFmtId="11" fontId="0" fillId="0" borderId="17" xfId="0" applyNumberFormat="1" applyBorder="1" applyAlignment="1">
      <alignment horizontal="center"/>
    </xf>
    <xf numFmtId="11" fontId="0" fillId="0" borderId="6" xfId="0" applyNumberFormat="1" applyBorder="1" applyAlignment="1">
      <alignment horizontal="center"/>
    </xf>
    <xf numFmtId="0" fontId="3" fillId="17" borderId="21" xfId="0" applyFont="1" applyFill="1" applyBorder="1" applyAlignment="1">
      <alignment horizontal="center" vertical="center"/>
    </xf>
    <xf numFmtId="0" fontId="3" fillId="17" borderId="32" xfId="0" applyFont="1" applyFill="1" applyBorder="1" applyAlignment="1">
      <alignment horizontal="center" vertical="center"/>
    </xf>
    <xf numFmtId="11" fontId="0" fillId="9" borderId="0" xfId="0" applyNumberFormat="1" applyFill="1" applyAlignment="1">
      <alignment horizontal="center"/>
    </xf>
    <xf numFmtId="11" fontId="0" fillId="9" borderId="18" xfId="0" applyNumberFormat="1" applyFill="1" applyBorder="1" applyAlignment="1">
      <alignment horizontal="center"/>
    </xf>
    <xf numFmtId="0" fontId="1" fillId="4" borderId="4" xfId="0" applyFont="1" applyFill="1" applyBorder="1" applyAlignment="1">
      <alignment horizontal="left" vertical="center"/>
    </xf>
    <xf numFmtId="0" fontId="1" fillId="4" borderId="0" xfId="0" applyFont="1" applyFill="1" applyAlignment="1">
      <alignment horizontal="left" vertical="center"/>
    </xf>
    <xf numFmtId="166" fontId="0" fillId="18" borderId="5" xfId="0" applyNumberFormat="1" applyFill="1" applyBorder="1" applyAlignment="1">
      <alignment horizontal="right" vertical="top"/>
    </xf>
    <xf numFmtId="166" fontId="0" fillId="18" borderId="17" xfId="0" applyNumberFormat="1" applyFill="1" applyBorder="1" applyAlignment="1">
      <alignment horizontal="right" vertical="top"/>
    </xf>
    <xf numFmtId="166" fontId="0" fillId="18" borderId="18" xfId="0" applyNumberFormat="1" applyFill="1" applyBorder="1" applyAlignment="1">
      <alignment horizontal="right" vertical="top"/>
    </xf>
    <xf numFmtId="166" fontId="0" fillId="18" borderId="22" xfId="0" applyNumberFormat="1" applyFill="1" applyBorder="1" applyAlignment="1">
      <alignment horizontal="right" vertical="top"/>
    </xf>
    <xf numFmtId="166" fontId="0" fillId="18" borderId="27" xfId="0" applyNumberFormat="1" applyFill="1" applyBorder="1" applyAlignment="1">
      <alignment horizontal="right" vertical="top"/>
    </xf>
    <xf numFmtId="166" fontId="0" fillId="18" borderId="6" xfId="0" applyNumberFormat="1" applyFill="1" applyBorder="1" applyAlignment="1">
      <alignment horizontal="right" vertical="top"/>
    </xf>
    <xf numFmtId="0" fontId="1" fillId="0" borderId="0" xfId="0" applyFont="1" applyAlignment="1">
      <alignment horizontal="left" vertical="top"/>
    </xf>
    <xf numFmtId="11" fontId="0" fillId="0" borderId="0" xfId="0" applyNumberFormat="1" applyAlignment="1">
      <alignment horizontal="right" vertical="top"/>
    </xf>
    <xf numFmtId="169" fontId="0" fillId="13" borderId="18" xfId="0" applyNumberFormat="1" applyFill="1" applyBorder="1" applyAlignment="1">
      <alignment horizontal="left" vertical="center"/>
    </xf>
    <xf numFmtId="0" fontId="13" fillId="6" borderId="17" xfId="0" applyFont="1" applyFill="1" applyBorder="1" applyAlignment="1">
      <alignment horizontal="center" vertical="center"/>
    </xf>
    <xf numFmtId="0" fontId="7" fillId="0" borderId="0" xfId="0" applyFont="1"/>
    <xf numFmtId="0" fontId="7" fillId="0" borderId="5" xfId="0" applyFont="1" applyBorder="1"/>
    <xf numFmtId="0" fontId="7" fillId="0" borderId="4" xfId="0" applyFont="1" applyBorder="1"/>
    <xf numFmtId="0" fontId="10" fillId="0" borderId="19" xfId="2" applyFont="1" applyBorder="1"/>
    <xf numFmtId="0" fontId="10" fillId="0" borderId="13" xfId="2" applyFont="1"/>
    <xf numFmtId="0" fontId="10" fillId="0" borderId="37" xfId="2" applyFont="1" applyBorder="1"/>
    <xf numFmtId="11" fontId="7" fillId="0" borderId="4" xfId="0" applyNumberFormat="1" applyFont="1" applyBorder="1"/>
    <xf numFmtId="11" fontId="7" fillId="0" borderId="5" xfId="0" applyNumberFormat="1" applyFont="1" applyBorder="1"/>
    <xf numFmtId="11" fontId="7" fillId="0" borderId="17" xfId="0" applyNumberFormat="1" applyFont="1" applyBorder="1"/>
    <xf numFmtId="11" fontId="7" fillId="0" borderId="18" xfId="0" applyNumberFormat="1" applyFont="1" applyBorder="1"/>
    <xf numFmtId="11" fontId="7" fillId="0" borderId="6" xfId="0" applyNumberFormat="1" applyFont="1" applyBorder="1"/>
    <xf numFmtId="2" fontId="0" fillId="0" borderId="0" xfId="0" applyNumberFormat="1" applyAlignment="1">
      <alignment horizontal="right" vertical="top"/>
    </xf>
    <xf numFmtId="2" fontId="0" fillId="0" borderId="18" xfId="0" applyNumberFormat="1" applyBorder="1" applyAlignment="1">
      <alignment horizontal="right" vertical="top"/>
    </xf>
    <xf numFmtId="0" fontId="0" fillId="0" borderId="1" xfId="0" applyBorder="1"/>
    <xf numFmtId="0" fontId="0" fillId="0" borderId="2" xfId="0" applyBorder="1"/>
    <xf numFmtId="2" fontId="0" fillId="0" borderId="20" xfId="0" applyNumberFormat="1" applyBorder="1" applyAlignment="1">
      <alignment horizontal="right" vertical="top"/>
    </xf>
    <xf numFmtId="2" fontId="0" fillId="0" borderId="22" xfId="0" applyNumberFormat="1" applyBorder="1" applyAlignment="1">
      <alignment horizontal="right" vertical="top"/>
    </xf>
    <xf numFmtId="2" fontId="0" fillId="0" borderId="0" xfId="0" applyNumberFormat="1" applyAlignment="1">
      <alignment horizontal="left" vertical="center"/>
    </xf>
    <xf numFmtId="2" fontId="0" fillId="0" borderId="18" xfId="0" applyNumberFormat="1" applyBorder="1" applyAlignment="1">
      <alignment horizontal="left" vertical="center"/>
    </xf>
    <xf numFmtId="0" fontId="17" fillId="0" borderId="0" xfId="0" applyFont="1" applyAlignment="1">
      <alignment vertical="center"/>
    </xf>
    <xf numFmtId="0" fontId="17" fillId="0" borderId="0" xfId="0" applyFont="1" applyAlignment="1">
      <alignment horizontal="left" vertical="center"/>
    </xf>
    <xf numFmtId="0" fontId="4" fillId="0" borderId="0" xfId="2" applyBorder="1"/>
    <xf numFmtId="0" fontId="4" fillId="0" borderId="4" xfId="2" applyBorder="1"/>
    <xf numFmtId="0" fontId="4" fillId="0" borderId="5" xfId="2" applyBorder="1"/>
    <xf numFmtId="0" fontId="10" fillId="0" borderId="4" xfId="2" applyFont="1" applyBorder="1"/>
    <xf numFmtId="0" fontId="10" fillId="0" borderId="0" xfId="2" applyFont="1" applyBorder="1"/>
    <xf numFmtId="0" fontId="10" fillId="0" borderId="5" xfId="2" applyFont="1" applyBorder="1"/>
    <xf numFmtId="0" fontId="4" fillId="20" borderId="4" xfId="2" applyFill="1" applyBorder="1"/>
    <xf numFmtId="0" fontId="2" fillId="0" borderId="0" xfId="1" applyBorder="1" applyAlignment="1">
      <alignment vertical="center"/>
    </xf>
    <xf numFmtId="0" fontId="7" fillId="0" borderId="4" xfId="0" applyFont="1" applyBorder="1" applyAlignment="1">
      <alignment horizontal="center"/>
    </xf>
    <xf numFmtId="164" fontId="7" fillId="0" borderId="4" xfId="0" applyNumberFormat="1" applyFont="1" applyBorder="1"/>
    <xf numFmtId="164" fontId="7" fillId="0" borderId="17" xfId="0" applyNumberFormat="1" applyFont="1" applyBorder="1"/>
    <xf numFmtId="0" fontId="3" fillId="21" borderId="0" xfId="0" applyFont="1" applyFill="1" applyAlignment="1">
      <alignment horizontal="center" vertical="center"/>
    </xf>
    <xf numFmtId="0" fontId="3" fillId="0" borderId="0" xfId="0" applyFont="1" applyAlignment="1">
      <alignment vertical="center"/>
    </xf>
    <xf numFmtId="11" fontId="0" fillId="0" borderId="0" xfId="0" applyNumberFormat="1" applyAlignment="1">
      <alignment vertical="center"/>
    </xf>
    <xf numFmtId="11" fontId="0" fillId="0" borderId="20" xfId="0" applyNumberFormat="1" applyBorder="1" applyAlignment="1">
      <alignment horizontal="left" vertical="top"/>
    </xf>
    <xf numFmtId="0" fontId="7" fillId="0" borderId="20" xfId="0" applyFont="1" applyBorder="1" applyAlignment="1">
      <alignment vertical="top"/>
    </xf>
    <xf numFmtId="0" fontId="7" fillId="0" borderId="20" xfId="0" applyFont="1" applyBorder="1" applyAlignment="1">
      <alignment horizontal="left" vertical="top"/>
    </xf>
    <xf numFmtId="11" fontId="0" fillId="0" borderId="20" xfId="0" applyNumberFormat="1" applyBorder="1" applyAlignment="1">
      <alignment horizontal="left"/>
    </xf>
    <xf numFmtId="11" fontId="0" fillId="0" borderId="20" xfId="0" applyNumberFormat="1" applyBorder="1" applyAlignment="1">
      <alignment horizontal="left" vertical="center"/>
    </xf>
    <xf numFmtId="2" fontId="0" fillId="0" borderId="11" xfId="0" applyNumberFormat="1" applyBorder="1" applyAlignment="1">
      <alignment horizontal="center"/>
    </xf>
    <xf numFmtId="2" fontId="0" fillId="0" borderId="10" xfId="0" applyNumberFormat="1" applyBorder="1" applyAlignment="1">
      <alignment horizontal="center"/>
    </xf>
    <xf numFmtId="2" fontId="0" fillId="0" borderId="15" xfId="0" applyNumberFormat="1" applyBorder="1" applyAlignment="1">
      <alignment horizontal="center"/>
    </xf>
    <xf numFmtId="2" fontId="0" fillId="0" borderId="16" xfId="0" applyNumberFormat="1" applyBorder="1" applyAlignment="1">
      <alignment horizontal="center"/>
    </xf>
    <xf numFmtId="164" fontId="0" fillId="0" borderId="9" xfId="0" applyNumberFormat="1" applyBorder="1"/>
    <xf numFmtId="164" fontId="0" fillId="0" borderId="8" xfId="0" applyNumberFormat="1" applyBorder="1"/>
    <xf numFmtId="11" fontId="0" fillId="0" borderId="42" xfId="0" applyNumberFormat="1" applyBorder="1" applyAlignment="1">
      <alignment horizontal="center" vertical="center"/>
    </xf>
    <xf numFmtId="11" fontId="7" fillId="0" borderId="20" xfId="0" applyNumberFormat="1" applyFont="1" applyBorder="1" applyAlignment="1">
      <alignment vertical="top"/>
    </xf>
    <xf numFmtId="11" fontId="0" fillId="0" borderId="23" xfId="0" applyNumberFormat="1" applyBorder="1" applyAlignment="1">
      <alignment horizontal="right" vertical="top"/>
    </xf>
    <xf numFmtId="11" fontId="0" fillId="0" borderId="11" xfId="0" applyNumberFormat="1" applyBorder="1" applyAlignment="1">
      <alignment horizontal="right" vertical="top"/>
    </xf>
    <xf numFmtId="11" fontId="0" fillId="0" borderId="10" xfId="0" applyNumberFormat="1" applyBorder="1" applyAlignment="1">
      <alignment horizontal="right" vertical="top"/>
    </xf>
    <xf numFmtId="0" fontId="18" fillId="0" borderId="4" xfId="0" applyFont="1" applyBorder="1" applyAlignment="1">
      <alignment horizontal="left" vertical="top"/>
    </xf>
    <xf numFmtId="0" fontId="7" fillId="0" borderId="0" xfId="0" applyFont="1" applyAlignment="1">
      <alignment horizontal="left" vertical="top"/>
    </xf>
    <xf numFmtId="11" fontId="7" fillId="0" borderId="0" xfId="0" applyNumberFormat="1" applyFont="1" applyAlignment="1">
      <alignment vertical="top"/>
    </xf>
    <xf numFmtId="11" fontId="7" fillId="0" borderId="5" xfId="0" applyNumberFormat="1" applyFont="1" applyBorder="1" applyAlignment="1">
      <alignment vertical="top"/>
    </xf>
    <xf numFmtId="11" fontId="0" fillId="0" borderId="0" xfId="0" applyNumberFormat="1" applyAlignment="1">
      <alignment horizontal="left" vertical="center"/>
    </xf>
    <xf numFmtId="11" fontId="0" fillId="0" borderId="0" xfId="0" applyNumberFormat="1" applyAlignment="1">
      <alignment horizontal="left" vertical="top"/>
    </xf>
    <xf numFmtId="11" fontId="0" fillId="0" borderId="5" xfId="0" applyNumberFormat="1" applyBorder="1" applyAlignment="1">
      <alignment horizontal="left"/>
    </xf>
    <xf numFmtId="0" fontId="3" fillId="2" borderId="4" xfId="0" applyFont="1" applyFill="1" applyBorder="1" applyAlignment="1">
      <alignment horizontal="center" vertical="center"/>
    </xf>
    <xf numFmtId="0" fontId="3" fillId="12" borderId="0" xfId="0" applyFont="1" applyFill="1" applyAlignment="1">
      <alignment horizontal="center" vertical="center"/>
    </xf>
    <xf numFmtId="0" fontId="3" fillId="6" borderId="0" xfId="0" applyFont="1" applyFill="1" applyAlignment="1">
      <alignment horizontal="center" vertical="center"/>
    </xf>
    <xf numFmtId="0" fontId="1" fillId="17" borderId="17" xfId="0" applyFont="1" applyFill="1" applyBorder="1" applyAlignment="1">
      <alignment horizontal="center" vertical="center"/>
    </xf>
    <xf numFmtId="0" fontId="1" fillId="17" borderId="17" xfId="0" applyFont="1" applyFill="1" applyBorder="1" applyAlignment="1">
      <alignment horizontal="left" vertical="center"/>
    </xf>
    <xf numFmtId="2" fontId="0" fillId="6" borderId="0" xfId="0" applyNumberFormat="1" applyFill="1" applyAlignment="1">
      <alignment horizontal="left" vertical="center"/>
    </xf>
    <xf numFmtId="0" fontId="0" fillId="6" borderId="18" xfId="0" applyFill="1" applyBorder="1" applyAlignment="1">
      <alignment horizontal="left"/>
    </xf>
    <xf numFmtId="0" fontId="17" fillId="0" borderId="0" xfId="0" applyFont="1"/>
    <xf numFmtId="0" fontId="17" fillId="0" borderId="0" xfId="0" applyFont="1" applyAlignment="1">
      <alignment horizontal="center"/>
    </xf>
    <xf numFmtId="0" fontId="6" fillId="3" borderId="0" xfId="0" applyFont="1" applyFill="1" applyAlignment="1">
      <alignment vertical="center"/>
    </xf>
    <xf numFmtId="0" fontId="6" fillId="2" borderId="0" xfId="0" applyFont="1" applyFill="1" applyAlignment="1">
      <alignment vertical="center"/>
    </xf>
    <xf numFmtId="0" fontId="6" fillId="20" borderId="0" xfId="0" applyFont="1" applyFill="1" applyAlignment="1">
      <alignment vertical="center"/>
    </xf>
    <xf numFmtId="0" fontId="6" fillId="0" borderId="0" xfId="0" applyFont="1" applyAlignment="1">
      <alignment horizontal="center"/>
    </xf>
    <xf numFmtId="0" fontId="6" fillId="0" borderId="5" xfId="0" applyFont="1" applyBorder="1" applyAlignment="1">
      <alignment horizontal="center"/>
    </xf>
    <xf numFmtId="0" fontId="19" fillId="0" borderId="0" xfId="0" applyFont="1"/>
    <xf numFmtId="11" fontId="19" fillId="0" borderId="0" xfId="0" applyNumberFormat="1" applyFont="1" applyAlignment="1">
      <alignment horizontal="left"/>
    </xf>
    <xf numFmtId="170" fontId="0" fillId="0" borderId="0" xfId="0" applyNumberFormat="1"/>
    <xf numFmtId="0" fontId="3" fillId="11" borderId="7" xfId="0" applyFont="1" applyFill="1" applyBorder="1" applyAlignment="1">
      <alignment horizontal="left"/>
    </xf>
    <xf numFmtId="0" fontId="0" fillId="0" borderId="4" xfId="0" applyBorder="1" applyAlignment="1">
      <alignment horizontal="left"/>
    </xf>
    <xf numFmtId="170" fontId="0" fillId="0" borderId="0" xfId="0" applyNumberFormat="1" applyAlignment="1">
      <alignment horizontal="left"/>
    </xf>
    <xf numFmtId="166" fontId="0" fillId="0" borderId="0" xfId="0" applyNumberFormat="1" applyAlignment="1">
      <alignment horizontal="left"/>
    </xf>
    <xf numFmtId="166" fontId="0" fillId="0" borderId="5" xfId="0" applyNumberFormat="1" applyBorder="1" applyAlignment="1">
      <alignment horizontal="left"/>
    </xf>
    <xf numFmtId="0" fontId="0" fillId="0" borderId="18" xfId="0" applyBorder="1" applyAlignment="1">
      <alignment horizontal="center"/>
    </xf>
    <xf numFmtId="0" fontId="0" fillId="0" borderId="6" xfId="0" applyBorder="1" applyAlignment="1">
      <alignment horizontal="center"/>
    </xf>
    <xf numFmtId="0" fontId="0" fillId="0" borderId="3" xfId="0" applyBorder="1"/>
    <xf numFmtId="0" fontId="1" fillId="0" borderId="4" xfId="0" applyFont="1" applyBorder="1"/>
    <xf numFmtId="0" fontId="1" fillId="0" borderId="17" xfId="0" applyFont="1" applyBorder="1"/>
    <xf numFmtId="0" fontId="1" fillId="0" borderId="4" xfId="0" applyFont="1" applyBorder="1" applyAlignment="1">
      <alignment horizontal="center"/>
    </xf>
    <xf numFmtId="0" fontId="1" fillId="0" borderId="2" xfId="0" applyFont="1" applyBorder="1"/>
    <xf numFmtId="0" fontId="1" fillId="0" borderId="0" xfId="0" applyFont="1"/>
    <xf numFmtId="0" fontId="3" fillId="0" borderId="2" xfId="0" applyFont="1" applyBorder="1"/>
    <xf numFmtId="0" fontId="0" fillId="4" borderId="5" xfId="0" applyFill="1" applyBorder="1"/>
    <xf numFmtId="0" fontId="0" fillId="4" borderId="6" xfId="0" applyFill="1" applyBorder="1"/>
    <xf numFmtId="0" fontId="20" fillId="0" borderId="0" xfId="2" applyFont="1" applyFill="1" applyBorder="1"/>
    <xf numFmtId="0" fontId="1" fillId="0" borderId="0" xfId="0" applyFont="1" applyAlignment="1">
      <alignment horizontal="left"/>
    </xf>
    <xf numFmtId="0" fontId="21" fillId="0" borderId="0" xfId="2" applyFont="1" applyFill="1" applyBorder="1"/>
    <xf numFmtId="0" fontId="7" fillId="0" borderId="0" xfId="0" applyFont="1" applyAlignment="1">
      <alignment horizontal="left"/>
    </xf>
    <xf numFmtId="165" fontId="0" fillId="0" borderId="18" xfId="0" applyNumberFormat="1" applyBorder="1" applyAlignment="1">
      <alignment horizontal="center"/>
    </xf>
    <xf numFmtId="170" fontId="0" fillId="0" borderId="18" xfId="0" applyNumberFormat="1" applyBorder="1" applyAlignment="1">
      <alignment horizontal="center"/>
    </xf>
    <xf numFmtId="170" fontId="0" fillId="0" borderId="0" xfId="0" applyNumberFormat="1" applyAlignment="1">
      <alignment horizontal="center"/>
    </xf>
    <xf numFmtId="165" fontId="0" fillId="0" borderId="0" xfId="0" applyNumberFormat="1" applyAlignment="1">
      <alignment horizontal="center"/>
    </xf>
    <xf numFmtId="170" fontId="0" fillId="0" borderId="5" xfId="0" applyNumberFormat="1" applyBorder="1"/>
    <xf numFmtId="0" fontId="0" fillId="7" borderId="0" xfId="0" applyFill="1"/>
    <xf numFmtId="0" fontId="1" fillId="0" borderId="17" xfId="0" applyFont="1" applyBorder="1" applyAlignment="1">
      <alignment horizontal="center"/>
    </xf>
    <xf numFmtId="170" fontId="7" fillId="0" borderId="18" xfId="0" applyNumberFormat="1" applyFont="1" applyBorder="1" applyAlignment="1">
      <alignment horizontal="center"/>
    </xf>
    <xf numFmtId="0" fontId="6" fillId="0" borderId="0" xfId="0" applyFont="1"/>
    <xf numFmtId="0" fontId="0" fillId="0" borderId="7" xfId="0" applyBorder="1"/>
    <xf numFmtId="0" fontId="3" fillId="13" borderId="7" xfId="0" applyFont="1" applyFill="1" applyBorder="1"/>
    <xf numFmtId="0" fontId="0" fillId="0" borderId="7" xfId="0" applyBorder="1" applyAlignment="1">
      <alignment horizontal="left"/>
    </xf>
    <xf numFmtId="4" fontId="0" fillId="0" borderId="0" xfId="0" applyNumberFormat="1"/>
    <xf numFmtId="0" fontId="2" fillId="0" borderId="0" xfId="1" applyBorder="1"/>
    <xf numFmtId="4" fontId="0" fillId="0" borderId="5" xfId="0" applyNumberFormat="1" applyBorder="1"/>
    <xf numFmtId="0" fontId="0" fillId="4" borderId="0" xfId="0" applyFill="1"/>
    <xf numFmtId="170" fontId="0" fillId="4" borderId="0" xfId="0" applyNumberFormat="1" applyFill="1"/>
    <xf numFmtId="0" fontId="3" fillId="0" borderId="4" xfId="0" applyFont="1" applyBorder="1"/>
    <xf numFmtId="0" fontId="7" fillId="0" borderId="17" xfId="0" applyFont="1" applyBorder="1" applyAlignment="1">
      <alignment horizontal="center"/>
    </xf>
    <xf numFmtId="0" fontId="22" fillId="0" borderId="7" xfId="0" applyFont="1" applyBorder="1"/>
    <xf numFmtId="0" fontId="5" fillId="0" borderId="7" xfId="0" applyFont="1" applyBorder="1"/>
    <xf numFmtId="169" fontId="3" fillId="0" borderId="0" xfId="0" applyNumberFormat="1" applyFont="1"/>
    <xf numFmtId="0" fontId="1" fillId="0" borderId="0" xfId="0" applyFont="1" applyAlignment="1">
      <alignment horizontal="center"/>
    </xf>
    <xf numFmtId="0" fontId="5" fillId="0" borderId="0" xfId="0" applyFont="1"/>
    <xf numFmtId="0" fontId="7" fillId="0" borderId="18" xfId="0" applyFont="1" applyBorder="1" applyAlignment="1">
      <alignment horizontal="center"/>
    </xf>
    <xf numFmtId="0" fontId="2" fillId="0" borderId="5" xfId="1" applyBorder="1" applyAlignment="1"/>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2" fillId="0" borderId="0" xfId="1" applyBorder="1" applyAlignment="1">
      <alignment horizontal="center"/>
    </xf>
    <xf numFmtId="0" fontId="2" fillId="0" borderId="5" xfId="1" applyBorder="1" applyAlignment="1">
      <alignment horizont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12" borderId="1" xfId="0" applyFont="1" applyFill="1" applyBorder="1" applyAlignment="1">
      <alignment horizontal="center"/>
    </xf>
    <xf numFmtId="0" fontId="3" fillId="12" borderId="2" xfId="0" applyFont="1" applyFill="1" applyBorder="1" applyAlignment="1">
      <alignment horizontal="center"/>
    </xf>
    <xf numFmtId="0" fontId="3" fillId="12" borderId="3" xfId="0" applyFont="1" applyFill="1" applyBorder="1" applyAlignment="1">
      <alignment horizontal="center"/>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5" xfId="0" applyFont="1" applyBorder="1" applyAlignment="1">
      <alignment horizontal="center" vertical="center"/>
    </xf>
    <xf numFmtId="0" fontId="3" fillId="5" borderId="1" xfId="0" applyFont="1" applyFill="1" applyBorder="1" applyAlignment="1">
      <alignment horizontal="center" vertical="center"/>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11" borderId="1" xfId="0" applyFont="1" applyFill="1" applyBorder="1" applyAlignment="1">
      <alignment horizontal="center"/>
    </xf>
    <xf numFmtId="0" fontId="3" fillId="11" borderId="2" xfId="0" applyFont="1" applyFill="1" applyBorder="1" applyAlignment="1">
      <alignment horizontal="center"/>
    </xf>
    <xf numFmtId="0" fontId="3" fillId="11" borderId="3" xfId="0" applyFont="1" applyFill="1" applyBorder="1" applyAlignment="1">
      <alignment horizontal="center"/>
    </xf>
    <xf numFmtId="0" fontId="0" fillId="0" borderId="0" xfId="0" applyAlignment="1">
      <alignment horizontal="center"/>
    </xf>
    <xf numFmtId="0" fontId="0" fillId="4" borderId="4" xfId="0" applyFill="1" applyBorder="1" applyAlignment="1">
      <alignment horizontal="center"/>
    </xf>
    <xf numFmtId="0" fontId="0" fillId="4" borderId="0" xfId="0" applyFill="1" applyAlignment="1">
      <alignment horizontal="center"/>
    </xf>
    <xf numFmtId="0" fontId="0" fillId="4" borderId="5" xfId="0" applyFill="1" applyBorder="1" applyAlignment="1">
      <alignment horizontal="center"/>
    </xf>
    <xf numFmtId="0" fontId="3" fillId="17" borderId="24" xfId="0" applyFont="1" applyFill="1" applyBorder="1" applyAlignment="1">
      <alignment horizontal="center"/>
    </xf>
    <xf numFmtId="0" fontId="3" fillId="17" borderId="25" xfId="0" applyFont="1" applyFill="1" applyBorder="1" applyAlignment="1">
      <alignment horizontal="center"/>
    </xf>
    <xf numFmtId="0" fontId="0" fillId="0" borderId="36" xfId="0" applyBorder="1" applyAlignment="1">
      <alignment horizontal="center"/>
    </xf>
    <xf numFmtId="0" fontId="0" fillId="0" borderId="24" xfId="0" applyBorder="1" applyAlignment="1">
      <alignment horizontal="center"/>
    </xf>
    <xf numFmtId="0" fontId="0" fillId="0" borderId="34" xfId="0" applyBorder="1" applyAlignment="1">
      <alignment horizontal="center"/>
    </xf>
    <xf numFmtId="0" fontId="0" fillId="0" borderId="35" xfId="0" applyBorder="1" applyAlignment="1">
      <alignment horizontal="center"/>
    </xf>
    <xf numFmtId="0" fontId="0" fillId="0" borderId="25" xfId="0" applyBorder="1" applyAlignment="1">
      <alignment horizontal="center"/>
    </xf>
    <xf numFmtId="0" fontId="5" fillId="4" borderId="35" xfId="0" applyFont="1" applyFill="1" applyBorder="1" applyAlignment="1">
      <alignment horizontal="center"/>
    </xf>
    <xf numFmtId="0" fontId="5" fillId="4" borderId="24" xfId="0" applyFont="1" applyFill="1" applyBorder="1" applyAlignment="1">
      <alignment horizontal="center"/>
    </xf>
    <xf numFmtId="0" fontId="5" fillId="4" borderId="34" xfId="0" applyFont="1" applyFill="1" applyBorder="1" applyAlignment="1">
      <alignment horizontal="center"/>
    </xf>
    <xf numFmtId="0" fontId="5" fillId="0" borderId="36" xfId="0" applyFont="1" applyBorder="1" applyAlignment="1">
      <alignment horizontal="center"/>
    </xf>
    <xf numFmtId="0" fontId="5" fillId="0" borderId="24" xfId="0" applyFont="1" applyBorder="1" applyAlignment="1">
      <alignment horizontal="center"/>
    </xf>
    <xf numFmtId="0" fontId="5" fillId="0" borderId="25" xfId="0" applyFont="1" applyBorder="1" applyAlignment="1">
      <alignment horizontal="center"/>
    </xf>
    <xf numFmtId="0" fontId="5" fillId="0" borderId="35" xfId="0" applyFont="1" applyBorder="1" applyAlignment="1">
      <alignment horizontal="center"/>
    </xf>
    <xf numFmtId="0" fontId="0" fillId="0" borderId="0" xfId="0" applyAlignment="1">
      <alignment horizontal="left" vertical="center"/>
    </xf>
    <xf numFmtId="0" fontId="3" fillId="12" borderId="0" xfId="0" applyFont="1" applyFill="1" applyAlignment="1">
      <alignment horizontal="center" vertical="center"/>
    </xf>
    <xf numFmtId="0" fontId="17" fillId="0" borderId="0" xfId="0" applyFont="1" applyAlignment="1">
      <alignment horizontal="left"/>
    </xf>
    <xf numFmtId="0" fontId="6" fillId="13" borderId="0" xfId="0" applyFont="1" applyFill="1" applyAlignment="1">
      <alignment horizontal="center" vertical="center"/>
    </xf>
    <xf numFmtId="0" fontId="0" fillId="0" borderId="0" xfId="0" applyAlignment="1">
      <alignment horizontal="left"/>
    </xf>
    <xf numFmtId="0" fontId="3" fillId="7" borderId="0" xfId="0" applyFont="1" applyFill="1" applyAlignment="1">
      <alignment horizontal="center"/>
    </xf>
    <xf numFmtId="0" fontId="3" fillId="10" borderId="0" xfId="0" applyFont="1" applyFill="1" applyAlignment="1">
      <alignment horizontal="center" vertical="center"/>
    </xf>
    <xf numFmtId="0" fontId="2" fillId="0" borderId="0" xfId="1" applyBorder="1" applyAlignment="1">
      <alignment horizontal="left"/>
    </xf>
    <xf numFmtId="0" fontId="5" fillId="9" borderId="4" xfId="0" applyFont="1" applyFill="1" applyBorder="1" applyAlignment="1">
      <alignment horizontal="center" vertical="center"/>
    </xf>
    <xf numFmtId="0" fontId="5" fillId="9" borderId="0" xfId="0" applyFont="1" applyFill="1" applyAlignment="1">
      <alignment horizontal="center" vertical="center"/>
    </xf>
    <xf numFmtId="0" fontId="5" fillId="9" borderId="5" xfId="0" applyFont="1" applyFill="1" applyBorder="1" applyAlignment="1">
      <alignment horizontal="center" vertical="center"/>
    </xf>
    <xf numFmtId="0" fontId="3" fillId="5" borderId="1" xfId="0" applyFont="1" applyFill="1" applyBorder="1" applyAlignment="1">
      <alignment horizontal="center"/>
    </xf>
    <xf numFmtId="0" fontId="3" fillId="5" borderId="2" xfId="0" applyFont="1" applyFill="1" applyBorder="1" applyAlignment="1">
      <alignment horizontal="center"/>
    </xf>
    <xf numFmtId="0" fontId="3" fillId="5" borderId="3" xfId="0" applyFont="1" applyFill="1" applyBorder="1" applyAlignment="1">
      <alignment horizontal="center"/>
    </xf>
    <xf numFmtId="0" fontId="5" fillId="9" borderId="20" xfId="0" applyFont="1" applyFill="1" applyBorder="1" applyAlignment="1">
      <alignment horizontal="center" vertical="center"/>
    </xf>
    <xf numFmtId="0" fontId="0" fillId="0" borderId="0" xfId="0" applyAlignment="1">
      <alignment horizontal="left" vertical="top"/>
    </xf>
    <xf numFmtId="0" fontId="3" fillId="22" borderId="7" xfId="0" applyFont="1" applyFill="1" applyBorder="1" applyAlignment="1">
      <alignment horizontal="left"/>
    </xf>
    <xf numFmtId="0" fontId="3" fillId="9" borderId="7" xfId="0" applyFont="1" applyFill="1" applyBorder="1" applyAlignment="1">
      <alignment horizontal="center"/>
    </xf>
    <xf numFmtId="0" fontId="3" fillId="9" borderId="14" xfId="0" applyFont="1" applyFill="1" applyBorder="1" applyAlignment="1">
      <alignment horizontal="center"/>
    </xf>
    <xf numFmtId="0" fontId="3" fillId="3" borderId="1" xfId="0" applyFont="1" applyFill="1" applyBorder="1" applyAlignment="1">
      <alignment horizontal="center"/>
    </xf>
    <xf numFmtId="0" fontId="3" fillId="3" borderId="2" xfId="0" applyFont="1" applyFill="1" applyBorder="1" applyAlignment="1">
      <alignment horizontal="center"/>
    </xf>
    <xf numFmtId="0" fontId="3" fillId="3" borderId="3" xfId="0" applyFont="1" applyFill="1" applyBorder="1" applyAlignment="1">
      <alignment horizontal="center"/>
    </xf>
    <xf numFmtId="0" fontId="0" fillId="0" borderId="5" xfId="0" applyBorder="1" applyAlignment="1">
      <alignment horizontal="left" vertical="center"/>
    </xf>
    <xf numFmtId="0" fontId="0" fillId="0" borderId="5" xfId="0" applyBorder="1" applyAlignment="1">
      <alignment horizontal="left"/>
    </xf>
    <xf numFmtId="0" fontId="2" fillId="0" borderId="5" xfId="1" applyBorder="1" applyAlignment="1">
      <alignment horizontal="left"/>
    </xf>
    <xf numFmtId="0" fontId="0" fillId="0" borderId="0" xfId="0"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3" fillId="20" borderId="1" xfId="0" applyFont="1" applyFill="1" applyBorder="1" applyAlignment="1">
      <alignment horizontal="center" vertical="center"/>
    </xf>
    <xf numFmtId="0" fontId="3" fillId="20" borderId="2" xfId="0" applyFont="1" applyFill="1" applyBorder="1" applyAlignment="1">
      <alignment horizontal="center" vertical="center"/>
    </xf>
    <xf numFmtId="0" fontId="3" fillId="20" borderId="3" xfId="0" applyFont="1" applyFill="1" applyBorder="1" applyAlignment="1">
      <alignment horizontal="center" vertical="center"/>
    </xf>
    <xf numFmtId="0" fontId="3" fillId="8" borderId="0" xfId="0" applyFont="1" applyFill="1" applyAlignment="1">
      <alignment horizontal="center"/>
    </xf>
    <xf numFmtId="0" fontId="3" fillId="20" borderId="1" xfId="0" applyFont="1" applyFill="1" applyBorder="1" applyAlignment="1">
      <alignment horizontal="center"/>
    </xf>
    <xf numFmtId="0" fontId="3" fillId="20" borderId="2" xfId="0" applyFont="1" applyFill="1" applyBorder="1" applyAlignment="1">
      <alignment horizontal="center"/>
    </xf>
    <xf numFmtId="0" fontId="3" fillId="20" borderId="3" xfId="0" applyFont="1" applyFill="1" applyBorder="1" applyAlignment="1">
      <alignment horizontal="center"/>
    </xf>
    <xf numFmtId="0" fontId="3" fillId="7" borderId="0" xfId="0" applyFont="1" applyFill="1" applyAlignment="1">
      <alignment horizontal="center" vertical="center"/>
    </xf>
    <xf numFmtId="0" fontId="3" fillId="17" borderId="0" xfId="0" applyFont="1" applyFill="1" applyAlignment="1">
      <alignment horizontal="center"/>
    </xf>
    <xf numFmtId="0" fontId="3" fillId="17" borderId="5" xfId="0" applyFont="1" applyFill="1" applyBorder="1" applyAlignment="1">
      <alignment horizontal="center"/>
    </xf>
    <xf numFmtId="0" fontId="6" fillId="14" borderId="1" xfId="0" applyFont="1" applyFill="1" applyBorder="1" applyAlignment="1">
      <alignment horizontal="center"/>
    </xf>
    <xf numFmtId="0" fontId="6" fillId="14" borderId="2" xfId="0" applyFont="1" applyFill="1" applyBorder="1" applyAlignment="1">
      <alignment horizontal="center"/>
    </xf>
    <xf numFmtId="0" fontId="6" fillId="14" borderId="3" xfId="0" applyFont="1" applyFill="1" applyBorder="1" applyAlignment="1">
      <alignment horizontal="center"/>
    </xf>
    <xf numFmtId="0" fontId="6" fillId="0" borderId="35" xfId="0" applyFont="1" applyBorder="1" applyAlignment="1">
      <alignment horizontal="left"/>
    </xf>
    <xf numFmtId="0" fontId="6" fillId="0" borderId="24" xfId="0" applyFont="1" applyBorder="1" applyAlignment="1">
      <alignment horizontal="left"/>
    </xf>
    <xf numFmtId="0" fontId="1" fillId="0" borderId="1" xfId="0" applyFont="1" applyBorder="1" applyAlignment="1">
      <alignment horizontal="left"/>
    </xf>
    <xf numFmtId="0" fontId="1" fillId="0" borderId="2" xfId="0" applyFont="1" applyBorder="1" applyAlignment="1">
      <alignment horizontal="left"/>
    </xf>
    <xf numFmtId="170" fontId="0" fillId="0" borderId="18" xfId="0" applyNumberFormat="1" applyBorder="1" applyAlignment="1">
      <alignment horizontal="center"/>
    </xf>
    <xf numFmtId="170" fontId="0" fillId="0" borderId="6" xfId="0" applyNumberFormat="1" applyBorder="1" applyAlignment="1">
      <alignment horizontal="center"/>
    </xf>
    <xf numFmtId="0" fontId="0" fillId="0" borderId="18" xfId="0" applyBorder="1" applyAlignment="1">
      <alignment horizontal="left"/>
    </xf>
    <xf numFmtId="0" fontId="0" fillId="0" borderId="6" xfId="0" applyBorder="1" applyAlignment="1">
      <alignment horizontal="left"/>
    </xf>
  </cellXfs>
  <cellStyles count="5">
    <cellStyle name="Επικεφαλίδα 2" xfId="2" builtinId="17"/>
    <cellStyle name="Καλό 2" xfId="4" xr:uid="{1D564BB4-415C-40B5-BDD8-77D36FF79549}"/>
    <cellStyle name="Κανονικό" xfId="0" builtinId="0"/>
    <cellStyle name="Κανονικό 2" xfId="3" xr:uid="{5A08C768-B760-4C0A-BE6B-C2CB6C7CE5BC}"/>
    <cellStyle name="Υπερ-σύνδεση" xfId="1" builtinId="8"/>
  </cellStyles>
  <dxfs count="0"/>
  <tableStyles count="0" defaultTableStyle="TableStyleMedium2" defaultPivotStyle="PivotStyleLight16"/>
  <colors>
    <mruColors>
      <color rgb="FFFE4402"/>
      <color rgb="FFEC7E34"/>
      <color rgb="FF1407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0.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2.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5.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6.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7.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8.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9.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40.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1.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2.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3.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4.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7.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8.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9.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50.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52.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53.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54.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55.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6.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7.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8.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9.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60.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61.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62.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63.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64.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65.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66.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67.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8.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9.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70.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71.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72.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73.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74.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75.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76.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77.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8.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9.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80.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81.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82.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83.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84.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85.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86.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87.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8.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9.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90.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91.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92.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93.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94.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95.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97.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98.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9.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100.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101.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102.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103.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104.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105.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106.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107.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108.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9.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10.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11.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12.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13.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14.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15.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16.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17.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18.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19.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20.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21.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22.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23.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_rels/chart124.xml.rels><?xml version="1.0" encoding="UTF-8" standalone="yes"?>
<Relationships xmlns="http://schemas.openxmlformats.org/package/2006/relationships"><Relationship Id="rId2" Type="http://schemas.microsoft.com/office/2011/relationships/chartColorStyle" Target="colors115.xml"/><Relationship Id="rId1" Type="http://schemas.microsoft.com/office/2011/relationships/chartStyle" Target="style115.xml"/></Relationships>
</file>

<file path=xl/charts/_rels/chart125.xml.rels><?xml version="1.0" encoding="UTF-8" standalone="yes"?>
<Relationships xmlns="http://schemas.openxmlformats.org/package/2006/relationships"><Relationship Id="rId2" Type="http://schemas.microsoft.com/office/2011/relationships/chartColorStyle" Target="colors116.xml"/><Relationship Id="rId1" Type="http://schemas.microsoft.com/office/2011/relationships/chartStyle" Target="style116.xml"/></Relationships>
</file>

<file path=xl/charts/_rels/chart126.xml.rels><?xml version="1.0" encoding="UTF-8" standalone="yes"?>
<Relationships xmlns="http://schemas.openxmlformats.org/package/2006/relationships"><Relationship Id="rId2" Type="http://schemas.microsoft.com/office/2011/relationships/chartColorStyle" Target="colors117.xml"/><Relationship Id="rId1" Type="http://schemas.microsoft.com/office/2011/relationships/chartStyle" Target="style117.xml"/></Relationships>
</file>

<file path=xl/charts/_rels/chart127.xml.rels><?xml version="1.0" encoding="UTF-8" standalone="yes"?>
<Relationships xmlns="http://schemas.openxmlformats.org/package/2006/relationships"><Relationship Id="rId2" Type="http://schemas.microsoft.com/office/2011/relationships/chartColorStyle" Target="colors118.xml"/><Relationship Id="rId1" Type="http://schemas.microsoft.com/office/2011/relationships/chartStyle" Target="style118.xml"/></Relationships>
</file>

<file path=xl/charts/_rels/chart128.xml.rels><?xml version="1.0" encoding="UTF-8" standalone="yes"?>
<Relationships xmlns="http://schemas.openxmlformats.org/package/2006/relationships"><Relationship Id="rId2" Type="http://schemas.microsoft.com/office/2011/relationships/chartColorStyle" Target="colors119.xml"/><Relationship Id="rId1" Type="http://schemas.microsoft.com/office/2011/relationships/chartStyle" Target="style119.xml"/></Relationships>
</file>

<file path=xl/charts/_rels/chart129.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_rels/chart130.xml.rels><?xml version="1.0" encoding="UTF-8" standalone="yes"?>
<Relationships xmlns="http://schemas.openxmlformats.org/package/2006/relationships"><Relationship Id="rId2" Type="http://schemas.microsoft.com/office/2011/relationships/chartColorStyle" Target="colors121.xml"/><Relationship Id="rId1" Type="http://schemas.microsoft.com/office/2011/relationships/chartStyle" Target="style121.xml"/></Relationships>
</file>

<file path=xl/charts/_rels/chart131.xml.rels><?xml version="1.0" encoding="UTF-8" standalone="yes"?>
<Relationships xmlns="http://schemas.openxmlformats.org/package/2006/relationships"><Relationship Id="rId2" Type="http://schemas.microsoft.com/office/2011/relationships/chartColorStyle" Target="colors122.xml"/><Relationship Id="rId1" Type="http://schemas.microsoft.com/office/2011/relationships/chartStyle" Target="style122.xml"/></Relationships>
</file>

<file path=xl/charts/_rels/chart132.xml.rels><?xml version="1.0" encoding="UTF-8" standalone="yes"?>
<Relationships xmlns="http://schemas.openxmlformats.org/package/2006/relationships"><Relationship Id="rId2" Type="http://schemas.microsoft.com/office/2011/relationships/chartColorStyle" Target="colors123.xml"/><Relationship Id="rId1" Type="http://schemas.microsoft.com/office/2011/relationships/chartStyle" Target="style123.xml"/></Relationships>
</file>

<file path=xl/charts/_rels/chart133.xml.rels><?xml version="1.0" encoding="UTF-8" standalone="yes"?>
<Relationships xmlns="http://schemas.openxmlformats.org/package/2006/relationships"><Relationship Id="rId2" Type="http://schemas.microsoft.com/office/2011/relationships/chartColorStyle" Target="colors124.xml"/><Relationship Id="rId1" Type="http://schemas.microsoft.com/office/2011/relationships/chartStyle" Target="style124.xml"/></Relationships>
</file>

<file path=xl/charts/_rels/chart134.xml.rels><?xml version="1.0" encoding="UTF-8" standalone="yes"?>
<Relationships xmlns="http://schemas.openxmlformats.org/package/2006/relationships"><Relationship Id="rId2" Type="http://schemas.microsoft.com/office/2011/relationships/chartColorStyle" Target="colors125.xml"/><Relationship Id="rId1" Type="http://schemas.microsoft.com/office/2011/relationships/chartStyle" Target="style125.xml"/></Relationships>
</file>

<file path=xl/charts/_rels/chart135.xml.rels><?xml version="1.0" encoding="UTF-8" standalone="yes"?>
<Relationships xmlns="http://schemas.openxmlformats.org/package/2006/relationships"><Relationship Id="rId2" Type="http://schemas.microsoft.com/office/2011/relationships/chartColorStyle" Target="colors126.xml"/><Relationship Id="rId1" Type="http://schemas.microsoft.com/office/2011/relationships/chartStyle" Target="style126.xml"/></Relationships>
</file>

<file path=xl/charts/_rels/chart136.xml.rels><?xml version="1.0" encoding="UTF-8" standalone="yes"?>
<Relationships xmlns="http://schemas.openxmlformats.org/package/2006/relationships"><Relationship Id="rId2" Type="http://schemas.microsoft.com/office/2011/relationships/chartColorStyle" Target="colors127.xml"/><Relationship Id="rId1" Type="http://schemas.microsoft.com/office/2011/relationships/chartStyle" Target="style127.xml"/></Relationships>
</file>

<file path=xl/charts/_rels/chart137.xml.rels><?xml version="1.0" encoding="UTF-8" standalone="yes"?>
<Relationships xmlns="http://schemas.openxmlformats.org/package/2006/relationships"><Relationship Id="rId2" Type="http://schemas.microsoft.com/office/2011/relationships/chartColorStyle" Target="colors128.xml"/><Relationship Id="rId1" Type="http://schemas.microsoft.com/office/2011/relationships/chartStyle" Target="style128.xml"/></Relationships>
</file>

<file path=xl/charts/_rels/chart138.xml.rels><?xml version="1.0" encoding="UTF-8" standalone="yes"?>
<Relationships xmlns="http://schemas.openxmlformats.org/package/2006/relationships"><Relationship Id="rId2" Type="http://schemas.microsoft.com/office/2011/relationships/chartColorStyle" Target="colors129.xml"/><Relationship Id="rId1" Type="http://schemas.microsoft.com/office/2011/relationships/chartStyle" Target="style129.xml"/></Relationships>
</file>

<file path=xl/charts/_rels/chart139.xml.rels><?xml version="1.0" encoding="UTF-8" standalone="yes"?>
<Relationships xmlns="http://schemas.openxmlformats.org/package/2006/relationships"><Relationship Id="rId2" Type="http://schemas.microsoft.com/office/2011/relationships/chartColorStyle" Target="colors130.xml"/><Relationship Id="rId1" Type="http://schemas.microsoft.com/office/2011/relationships/chartStyle" Target="style130.xml"/></Relationships>
</file>

<file path=xl/charts/_rels/chart140.xml.rels><?xml version="1.0" encoding="UTF-8" standalone="yes"?>
<Relationships xmlns="http://schemas.openxmlformats.org/package/2006/relationships"><Relationship Id="rId2" Type="http://schemas.microsoft.com/office/2011/relationships/chartColorStyle" Target="colors131.xml"/><Relationship Id="rId1" Type="http://schemas.microsoft.com/office/2011/relationships/chartStyle" Target="style131.xml"/></Relationships>
</file>

<file path=xl/charts/_rels/chart141.xml.rels><?xml version="1.0" encoding="UTF-8" standalone="yes"?>
<Relationships xmlns="http://schemas.openxmlformats.org/package/2006/relationships"><Relationship Id="rId2" Type="http://schemas.microsoft.com/office/2011/relationships/chartColorStyle" Target="colors132.xml"/><Relationship Id="rId1" Type="http://schemas.microsoft.com/office/2011/relationships/chartStyle" Target="style132.xml"/></Relationships>
</file>

<file path=xl/charts/_rels/chart142.xml.rels><?xml version="1.0" encoding="UTF-8" standalone="yes"?>
<Relationships xmlns="http://schemas.openxmlformats.org/package/2006/relationships"><Relationship Id="rId2" Type="http://schemas.microsoft.com/office/2011/relationships/chartColorStyle" Target="colors133.xml"/><Relationship Id="rId1" Type="http://schemas.microsoft.com/office/2011/relationships/chartStyle" Target="style133.xml"/></Relationships>
</file>

<file path=xl/charts/_rels/chart143.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44.xml.rels><?xml version="1.0" encoding="UTF-8" standalone="yes"?>
<Relationships xmlns="http://schemas.openxmlformats.org/package/2006/relationships"><Relationship Id="rId2" Type="http://schemas.microsoft.com/office/2011/relationships/chartColorStyle" Target="colors134.xml"/><Relationship Id="rId1" Type="http://schemas.microsoft.com/office/2011/relationships/chartStyle" Target="style134.xml"/></Relationships>
</file>

<file path=xl/charts/_rels/chart145.xml.rels><?xml version="1.0" encoding="UTF-8" standalone="yes"?>
<Relationships xmlns="http://schemas.openxmlformats.org/package/2006/relationships"><Relationship Id="rId2" Type="http://schemas.microsoft.com/office/2011/relationships/chartColorStyle" Target="colors135.xml"/><Relationship Id="rId1" Type="http://schemas.microsoft.com/office/2011/relationships/chartStyle" Target="style135.xml"/></Relationships>
</file>

<file path=xl/charts/_rels/chart146.xml.rels><?xml version="1.0" encoding="UTF-8" standalone="yes"?>
<Relationships xmlns="http://schemas.openxmlformats.org/package/2006/relationships"><Relationship Id="rId2" Type="http://schemas.microsoft.com/office/2011/relationships/chartColorStyle" Target="colors136.xml"/><Relationship Id="rId1" Type="http://schemas.microsoft.com/office/2011/relationships/chartStyle" Target="style136.xml"/></Relationships>
</file>

<file path=xl/charts/_rels/chart147.xml.rels><?xml version="1.0" encoding="UTF-8" standalone="yes"?>
<Relationships xmlns="http://schemas.openxmlformats.org/package/2006/relationships"><Relationship Id="rId2" Type="http://schemas.microsoft.com/office/2011/relationships/chartColorStyle" Target="colors137.xml"/><Relationship Id="rId1" Type="http://schemas.microsoft.com/office/2011/relationships/chartStyle" Target="style137.xml"/></Relationships>
</file>

<file path=xl/charts/_rels/chart148.xml.rels><?xml version="1.0" encoding="UTF-8" standalone="yes"?>
<Relationships xmlns="http://schemas.openxmlformats.org/package/2006/relationships"><Relationship Id="rId2" Type="http://schemas.microsoft.com/office/2011/relationships/chartColorStyle" Target="colors138.xml"/><Relationship Id="rId1" Type="http://schemas.microsoft.com/office/2011/relationships/chartStyle" Target="style138.xml"/></Relationships>
</file>

<file path=xl/charts/_rels/chart149.xml.rels><?xml version="1.0" encoding="UTF-8" standalone="yes"?>
<Relationships xmlns="http://schemas.openxmlformats.org/package/2006/relationships"><Relationship Id="rId2" Type="http://schemas.microsoft.com/office/2011/relationships/chartColorStyle" Target="colors139.xml"/><Relationship Id="rId1" Type="http://schemas.microsoft.com/office/2011/relationships/chartStyle" Target="style139.xml"/></Relationships>
</file>

<file path=xl/charts/_rels/chart150.xml.rels><?xml version="1.0" encoding="UTF-8" standalone="yes"?>
<Relationships xmlns="http://schemas.openxmlformats.org/package/2006/relationships"><Relationship Id="rId2" Type="http://schemas.microsoft.com/office/2011/relationships/chartColorStyle" Target="colors140.xml"/><Relationship Id="rId1" Type="http://schemas.microsoft.com/office/2011/relationships/chartStyle" Target="style140.xml"/></Relationships>
</file>

<file path=xl/charts/_rels/chart151.xml.rels><?xml version="1.0" encoding="UTF-8" standalone="yes"?>
<Relationships xmlns="http://schemas.openxmlformats.org/package/2006/relationships"><Relationship Id="rId2" Type="http://schemas.microsoft.com/office/2011/relationships/chartColorStyle" Target="colors141.xml"/><Relationship Id="rId1" Type="http://schemas.microsoft.com/office/2011/relationships/chartStyle" Target="style141.xml"/></Relationships>
</file>

<file path=xl/charts/_rels/chart152.xml.rels><?xml version="1.0" encoding="UTF-8" standalone="yes"?>
<Relationships xmlns="http://schemas.openxmlformats.org/package/2006/relationships"><Relationship Id="rId2" Type="http://schemas.microsoft.com/office/2011/relationships/chartColorStyle" Target="colors142.xml"/><Relationship Id="rId1" Type="http://schemas.microsoft.com/office/2011/relationships/chartStyle" Target="style142.xml"/></Relationships>
</file>

<file path=xl/charts/_rels/chart153.xml.rels><?xml version="1.0" encoding="UTF-8" standalone="yes"?>
<Relationships xmlns="http://schemas.openxmlformats.org/package/2006/relationships"><Relationship Id="rId2" Type="http://schemas.microsoft.com/office/2011/relationships/chartColorStyle" Target="colors143.xml"/><Relationship Id="rId1" Type="http://schemas.microsoft.com/office/2011/relationships/chartStyle" Target="style143.xml"/></Relationships>
</file>

<file path=xl/charts/_rels/chart154.xml.rels><?xml version="1.0" encoding="UTF-8" standalone="yes"?>
<Relationships xmlns="http://schemas.openxmlformats.org/package/2006/relationships"><Relationship Id="rId2" Type="http://schemas.microsoft.com/office/2011/relationships/chartColorStyle" Target="colors144.xml"/><Relationship Id="rId1" Type="http://schemas.microsoft.com/office/2011/relationships/chartStyle" Target="style144.xml"/></Relationships>
</file>

<file path=xl/charts/_rels/chart155.xml.rels><?xml version="1.0" encoding="UTF-8" standalone="yes"?>
<Relationships xmlns="http://schemas.openxmlformats.org/package/2006/relationships"><Relationship Id="rId2" Type="http://schemas.microsoft.com/office/2011/relationships/chartColorStyle" Target="colors145.xml"/><Relationship Id="rId1" Type="http://schemas.microsoft.com/office/2011/relationships/chartStyle" Target="style145.xml"/></Relationships>
</file>

<file path=xl/charts/_rels/chart156.xml.rels><?xml version="1.0" encoding="UTF-8" standalone="yes"?>
<Relationships xmlns="http://schemas.openxmlformats.org/package/2006/relationships"><Relationship Id="rId2" Type="http://schemas.microsoft.com/office/2011/relationships/chartColorStyle" Target="colors146.xml"/><Relationship Id="rId1" Type="http://schemas.microsoft.com/office/2011/relationships/chartStyle" Target="style146.xml"/></Relationships>
</file>

<file path=xl/charts/_rels/chart157.xml.rels><?xml version="1.0" encoding="UTF-8" standalone="yes"?>
<Relationships xmlns="http://schemas.openxmlformats.org/package/2006/relationships"><Relationship Id="rId2" Type="http://schemas.microsoft.com/office/2011/relationships/chartColorStyle" Target="colors147.xml"/><Relationship Id="rId1" Type="http://schemas.microsoft.com/office/2011/relationships/chartStyle" Target="style147.xml"/></Relationships>
</file>

<file path=xl/charts/_rels/chart158.xml.rels><?xml version="1.0" encoding="UTF-8" standalone="yes"?>
<Relationships xmlns="http://schemas.openxmlformats.org/package/2006/relationships"><Relationship Id="rId2" Type="http://schemas.microsoft.com/office/2011/relationships/chartColorStyle" Target="colors148.xml"/><Relationship Id="rId1" Type="http://schemas.microsoft.com/office/2011/relationships/chartStyle" Target="style148.xml"/></Relationships>
</file>

<file path=xl/charts/_rels/chart159.xml.rels><?xml version="1.0" encoding="UTF-8" standalone="yes"?>
<Relationships xmlns="http://schemas.openxmlformats.org/package/2006/relationships"><Relationship Id="rId2" Type="http://schemas.microsoft.com/office/2011/relationships/chartColorStyle" Target="colors149.xml"/><Relationship Id="rId1" Type="http://schemas.microsoft.com/office/2011/relationships/chartStyle" Target="style149.xml"/></Relationships>
</file>

<file path=xl/charts/_rels/chart160.xml.rels><?xml version="1.0" encoding="UTF-8" standalone="yes"?>
<Relationships xmlns="http://schemas.openxmlformats.org/package/2006/relationships"><Relationship Id="rId2" Type="http://schemas.microsoft.com/office/2011/relationships/chartColorStyle" Target="colors150.xml"/><Relationship Id="rId1" Type="http://schemas.microsoft.com/office/2011/relationships/chartStyle" Target="style150.xml"/></Relationships>
</file>

<file path=xl/charts/_rels/chart161.xml.rels><?xml version="1.0" encoding="UTF-8" standalone="yes"?>
<Relationships xmlns="http://schemas.openxmlformats.org/package/2006/relationships"><Relationship Id="rId2" Type="http://schemas.microsoft.com/office/2011/relationships/chartColorStyle" Target="colors151.xml"/><Relationship Id="rId1" Type="http://schemas.microsoft.com/office/2011/relationships/chartStyle" Target="style151.xml"/></Relationships>
</file>

<file path=xl/charts/_rels/chart162.xml.rels><?xml version="1.0" encoding="UTF-8" standalone="yes"?>
<Relationships xmlns="http://schemas.openxmlformats.org/package/2006/relationships"><Relationship Id="rId2" Type="http://schemas.microsoft.com/office/2011/relationships/chartColorStyle" Target="colors152.xml"/><Relationship Id="rId1" Type="http://schemas.microsoft.com/office/2011/relationships/chartStyle" Target="style152.xml"/></Relationships>
</file>

<file path=xl/charts/_rels/chart163.xml.rels><?xml version="1.0" encoding="UTF-8" standalone="yes"?>
<Relationships xmlns="http://schemas.openxmlformats.org/package/2006/relationships"><Relationship Id="rId2" Type="http://schemas.microsoft.com/office/2011/relationships/chartColorStyle" Target="colors153.xml"/><Relationship Id="rId1" Type="http://schemas.microsoft.com/office/2011/relationships/chartStyle" Target="style153.xml"/></Relationships>
</file>

<file path=xl/charts/_rels/chart165.xml.rels><?xml version="1.0" encoding="UTF-8" standalone="yes"?>
<Relationships xmlns="http://schemas.openxmlformats.org/package/2006/relationships"><Relationship Id="rId2" Type="http://schemas.microsoft.com/office/2011/relationships/chartColorStyle" Target="colors154.xml"/><Relationship Id="rId1" Type="http://schemas.microsoft.com/office/2011/relationships/chartStyle" Target="style154.xml"/></Relationships>
</file>

<file path=xl/charts/_rels/chart166.xml.rels><?xml version="1.0" encoding="UTF-8" standalone="yes"?>
<Relationships xmlns="http://schemas.openxmlformats.org/package/2006/relationships"><Relationship Id="rId2" Type="http://schemas.microsoft.com/office/2011/relationships/chartColorStyle" Target="colors155.xml"/><Relationship Id="rId1" Type="http://schemas.microsoft.com/office/2011/relationships/chartStyle" Target="style155.xml"/></Relationships>
</file>

<file path=xl/charts/_rels/chart167.xml.rels><?xml version="1.0" encoding="UTF-8" standalone="yes"?>
<Relationships xmlns="http://schemas.openxmlformats.org/package/2006/relationships"><Relationship Id="rId2" Type="http://schemas.microsoft.com/office/2011/relationships/chartColorStyle" Target="colors156.xml"/><Relationship Id="rId1" Type="http://schemas.microsoft.com/office/2011/relationships/chartStyle" Target="style156.xml"/></Relationships>
</file>

<file path=xl/charts/_rels/chart168.xml.rels><?xml version="1.0" encoding="UTF-8" standalone="yes"?>
<Relationships xmlns="http://schemas.openxmlformats.org/package/2006/relationships"><Relationship Id="rId2" Type="http://schemas.microsoft.com/office/2011/relationships/chartColorStyle" Target="colors157.xml"/><Relationship Id="rId1" Type="http://schemas.microsoft.com/office/2011/relationships/chartStyle" Target="style157.xml"/></Relationships>
</file>

<file path=xl/charts/_rels/chart169.xml.rels><?xml version="1.0" encoding="UTF-8" standalone="yes"?>
<Relationships xmlns="http://schemas.openxmlformats.org/package/2006/relationships"><Relationship Id="rId2" Type="http://schemas.microsoft.com/office/2011/relationships/chartColorStyle" Target="colors158.xml"/><Relationship Id="rId1" Type="http://schemas.microsoft.com/office/2011/relationships/chartStyle" Target="style158.xml"/></Relationships>
</file>

<file path=xl/charts/_rels/chart170.xml.rels><?xml version="1.0" encoding="UTF-8" standalone="yes"?>
<Relationships xmlns="http://schemas.openxmlformats.org/package/2006/relationships"><Relationship Id="rId2" Type="http://schemas.microsoft.com/office/2011/relationships/chartColorStyle" Target="colors159.xml"/><Relationship Id="rId1" Type="http://schemas.microsoft.com/office/2011/relationships/chartStyle" Target="style159.xml"/></Relationships>
</file>

<file path=xl/charts/_rels/chart171.xml.rels><?xml version="1.0" encoding="UTF-8" standalone="yes"?>
<Relationships xmlns="http://schemas.openxmlformats.org/package/2006/relationships"><Relationship Id="rId2" Type="http://schemas.microsoft.com/office/2011/relationships/chartColorStyle" Target="colors160.xml"/><Relationship Id="rId1" Type="http://schemas.microsoft.com/office/2011/relationships/chartStyle" Target="style160.xml"/></Relationships>
</file>

<file path=xl/charts/_rels/chart172.xml.rels><?xml version="1.0" encoding="UTF-8" standalone="yes"?>
<Relationships xmlns="http://schemas.openxmlformats.org/package/2006/relationships"><Relationship Id="rId2" Type="http://schemas.microsoft.com/office/2011/relationships/chartColorStyle" Target="colors161.xml"/><Relationship Id="rId1" Type="http://schemas.microsoft.com/office/2011/relationships/chartStyle" Target="style161.xml"/></Relationships>
</file>

<file path=xl/charts/_rels/chart173.xml.rels><?xml version="1.0" encoding="UTF-8" standalone="yes"?>
<Relationships xmlns="http://schemas.openxmlformats.org/package/2006/relationships"><Relationship Id="rId2" Type="http://schemas.microsoft.com/office/2011/relationships/chartColorStyle" Target="colors162.xml"/><Relationship Id="rId1" Type="http://schemas.microsoft.com/office/2011/relationships/chartStyle" Target="style162.xml"/></Relationships>
</file>

<file path=xl/charts/_rels/chart174.xml.rels><?xml version="1.0" encoding="UTF-8" standalone="yes"?>
<Relationships xmlns="http://schemas.openxmlformats.org/package/2006/relationships"><Relationship Id="rId2" Type="http://schemas.microsoft.com/office/2011/relationships/chartColorStyle" Target="colors163.xml"/><Relationship Id="rId1" Type="http://schemas.microsoft.com/office/2011/relationships/chartStyle" Target="style163.xml"/></Relationships>
</file>

<file path=xl/charts/_rels/chart175.xml.rels><?xml version="1.0" encoding="UTF-8" standalone="yes"?>
<Relationships xmlns="http://schemas.openxmlformats.org/package/2006/relationships"><Relationship Id="rId2" Type="http://schemas.microsoft.com/office/2011/relationships/chartColorStyle" Target="colors164.xml"/><Relationship Id="rId1" Type="http://schemas.microsoft.com/office/2011/relationships/chartStyle" Target="style164.xml"/></Relationships>
</file>

<file path=xl/charts/_rels/chart176.xml.rels><?xml version="1.0" encoding="UTF-8" standalone="yes"?>
<Relationships xmlns="http://schemas.openxmlformats.org/package/2006/relationships"><Relationship Id="rId2" Type="http://schemas.microsoft.com/office/2011/relationships/chartColorStyle" Target="colors165.xml"/><Relationship Id="rId1" Type="http://schemas.microsoft.com/office/2011/relationships/chartStyle" Target="style165.xml"/></Relationships>
</file>

<file path=xl/charts/_rels/chart177.xml.rels><?xml version="1.0" encoding="UTF-8" standalone="yes"?>
<Relationships xmlns="http://schemas.openxmlformats.org/package/2006/relationships"><Relationship Id="rId2" Type="http://schemas.microsoft.com/office/2011/relationships/chartColorStyle" Target="colors166.xml"/><Relationship Id="rId1" Type="http://schemas.microsoft.com/office/2011/relationships/chartStyle" Target="style166.xml"/></Relationships>
</file>

<file path=xl/charts/_rels/chart178.xml.rels><?xml version="1.0" encoding="UTF-8" standalone="yes"?>
<Relationships xmlns="http://schemas.openxmlformats.org/package/2006/relationships"><Relationship Id="rId2" Type="http://schemas.microsoft.com/office/2011/relationships/chartColorStyle" Target="colors167.xml"/><Relationship Id="rId1" Type="http://schemas.microsoft.com/office/2011/relationships/chartStyle" Target="style167.xml"/></Relationships>
</file>

<file path=xl/charts/_rels/chart179.xml.rels><?xml version="1.0" encoding="UTF-8" standalone="yes"?>
<Relationships xmlns="http://schemas.openxmlformats.org/package/2006/relationships"><Relationship Id="rId2" Type="http://schemas.microsoft.com/office/2011/relationships/chartColorStyle" Target="colors168.xml"/><Relationship Id="rId1" Type="http://schemas.microsoft.com/office/2011/relationships/chartStyle" Target="style168.xml"/></Relationships>
</file>

<file path=xl/charts/_rels/chart180.xml.rels><?xml version="1.0" encoding="UTF-8" standalone="yes"?>
<Relationships xmlns="http://schemas.openxmlformats.org/package/2006/relationships"><Relationship Id="rId2" Type="http://schemas.microsoft.com/office/2011/relationships/chartColorStyle" Target="colors169.xml"/><Relationship Id="rId1" Type="http://schemas.microsoft.com/office/2011/relationships/chartStyle" Target="style169.xml"/></Relationships>
</file>

<file path=xl/charts/_rels/chart181.xml.rels><?xml version="1.0" encoding="UTF-8" standalone="yes"?>
<Relationships xmlns="http://schemas.openxmlformats.org/package/2006/relationships"><Relationship Id="rId2" Type="http://schemas.microsoft.com/office/2011/relationships/chartColorStyle" Target="colors170.xml"/><Relationship Id="rId1" Type="http://schemas.microsoft.com/office/2011/relationships/chartStyle" Target="style170.xml"/></Relationships>
</file>

<file path=xl/charts/_rels/chart182.xml.rels><?xml version="1.0" encoding="UTF-8" standalone="yes"?>
<Relationships xmlns="http://schemas.openxmlformats.org/package/2006/relationships"><Relationship Id="rId2" Type="http://schemas.microsoft.com/office/2011/relationships/chartColorStyle" Target="colors171.xml"/><Relationship Id="rId1" Type="http://schemas.microsoft.com/office/2011/relationships/chartStyle" Target="style171.xml"/></Relationships>
</file>

<file path=xl/charts/_rels/chart183.xml.rels><?xml version="1.0" encoding="UTF-8" standalone="yes"?>
<Relationships xmlns="http://schemas.openxmlformats.org/package/2006/relationships"><Relationship Id="rId2" Type="http://schemas.microsoft.com/office/2011/relationships/chartColorStyle" Target="colors172.xml"/><Relationship Id="rId1" Type="http://schemas.microsoft.com/office/2011/relationships/chartStyle" Target="style172.xml"/></Relationships>
</file>

<file path=xl/charts/_rels/chart184.xml.rels><?xml version="1.0" encoding="UTF-8" standalone="yes"?>
<Relationships xmlns="http://schemas.openxmlformats.org/package/2006/relationships"><Relationship Id="rId2" Type="http://schemas.microsoft.com/office/2011/relationships/chartColorStyle" Target="colors173.xml"/><Relationship Id="rId1" Type="http://schemas.microsoft.com/office/2011/relationships/chartStyle" Target="style173.xml"/></Relationships>
</file>

<file path=xl/charts/_rels/chart185.xml.rels><?xml version="1.0" encoding="UTF-8" standalone="yes"?>
<Relationships xmlns="http://schemas.openxmlformats.org/package/2006/relationships"><Relationship Id="rId2" Type="http://schemas.microsoft.com/office/2011/relationships/chartColorStyle" Target="colors174.xml"/><Relationship Id="rId1" Type="http://schemas.microsoft.com/office/2011/relationships/chartStyle" Target="style174.xml"/></Relationships>
</file>

<file path=xl/charts/_rels/chart186.xml.rels><?xml version="1.0" encoding="UTF-8" standalone="yes"?>
<Relationships xmlns="http://schemas.openxmlformats.org/package/2006/relationships"><Relationship Id="rId2" Type="http://schemas.microsoft.com/office/2011/relationships/chartColorStyle" Target="colors175.xml"/><Relationship Id="rId1" Type="http://schemas.microsoft.com/office/2011/relationships/chartStyle" Target="style175.xml"/></Relationships>
</file>

<file path=xl/charts/_rels/chart187.xml.rels><?xml version="1.0" encoding="UTF-8" standalone="yes"?>
<Relationships xmlns="http://schemas.openxmlformats.org/package/2006/relationships"><Relationship Id="rId2" Type="http://schemas.microsoft.com/office/2011/relationships/chartColorStyle" Target="colors176.xml"/><Relationship Id="rId1" Type="http://schemas.microsoft.com/office/2011/relationships/chartStyle" Target="style176.xml"/></Relationships>
</file>

<file path=xl/charts/_rels/chart188.xml.rels><?xml version="1.0" encoding="UTF-8" standalone="yes"?>
<Relationships xmlns="http://schemas.openxmlformats.org/package/2006/relationships"><Relationship Id="rId2" Type="http://schemas.microsoft.com/office/2011/relationships/chartColorStyle" Target="colors177.xml"/><Relationship Id="rId1" Type="http://schemas.microsoft.com/office/2011/relationships/chartStyle" Target="style177.xml"/></Relationships>
</file>

<file path=xl/charts/_rels/chart189.xml.rels><?xml version="1.0" encoding="UTF-8" standalone="yes"?>
<Relationships xmlns="http://schemas.openxmlformats.org/package/2006/relationships"><Relationship Id="rId2" Type="http://schemas.microsoft.com/office/2011/relationships/chartColorStyle" Target="colors178.xml"/><Relationship Id="rId1" Type="http://schemas.microsoft.com/office/2011/relationships/chartStyle" Target="style178.xml"/></Relationships>
</file>

<file path=xl/charts/_rels/chart190.xml.rels><?xml version="1.0" encoding="UTF-8" standalone="yes"?>
<Relationships xmlns="http://schemas.openxmlformats.org/package/2006/relationships"><Relationship Id="rId2" Type="http://schemas.microsoft.com/office/2011/relationships/chartColorStyle" Target="colors179.xml"/><Relationship Id="rId1" Type="http://schemas.microsoft.com/office/2011/relationships/chartStyle" Target="style179.xml"/></Relationships>
</file>

<file path=xl/charts/_rels/chart191.xml.rels><?xml version="1.0" encoding="UTF-8" standalone="yes"?>
<Relationships xmlns="http://schemas.openxmlformats.org/package/2006/relationships"><Relationship Id="rId2" Type="http://schemas.microsoft.com/office/2011/relationships/chartColorStyle" Target="colors180.xml"/><Relationship Id="rId1" Type="http://schemas.microsoft.com/office/2011/relationships/chartStyle" Target="style180.xml"/></Relationships>
</file>

<file path=xl/charts/_rels/chart192.xml.rels><?xml version="1.0" encoding="UTF-8" standalone="yes"?>
<Relationships xmlns="http://schemas.openxmlformats.org/package/2006/relationships"><Relationship Id="rId2" Type="http://schemas.microsoft.com/office/2011/relationships/chartColorStyle" Target="colors181.xml"/><Relationship Id="rId1" Type="http://schemas.microsoft.com/office/2011/relationships/chartStyle" Target="style181.xml"/></Relationships>
</file>

<file path=xl/charts/_rels/chart193.xml.rels><?xml version="1.0" encoding="UTF-8" standalone="yes"?>
<Relationships xmlns="http://schemas.openxmlformats.org/package/2006/relationships"><Relationship Id="rId2" Type="http://schemas.microsoft.com/office/2011/relationships/chartColorStyle" Target="colors182.xml"/><Relationship Id="rId1" Type="http://schemas.microsoft.com/office/2011/relationships/chartStyle" Target="style182.xml"/></Relationships>
</file>

<file path=xl/charts/_rels/chart194.xml.rels><?xml version="1.0" encoding="UTF-8" standalone="yes"?>
<Relationships xmlns="http://schemas.openxmlformats.org/package/2006/relationships"><Relationship Id="rId2" Type="http://schemas.microsoft.com/office/2011/relationships/chartColorStyle" Target="colors183.xml"/><Relationship Id="rId1" Type="http://schemas.microsoft.com/office/2011/relationships/chartStyle" Target="style183.xml"/></Relationships>
</file>

<file path=xl/charts/_rels/chart195.xml.rels><?xml version="1.0" encoding="UTF-8" standalone="yes"?>
<Relationships xmlns="http://schemas.openxmlformats.org/package/2006/relationships"><Relationship Id="rId2" Type="http://schemas.microsoft.com/office/2011/relationships/chartColorStyle" Target="colors184.xml"/><Relationship Id="rId1" Type="http://schemas.microsoft.com/office/2011/relationships/chartStyle" Target="style184.xml"/></Relationships>
</file>

<file path=xl/charts/_rels/chart196.xml.rels><?xml version="1.0" encoding="UTF-8" standalone="yes"?>
<Relationships xmlns="http://schemas.openxmlformats.org/package/2006/relationships"><Relationship Id="rId2" Type="http://schemas.microsoft.com/office/2011/relationships/chartColorStyle" Target="colors185.xml"/><Relationship Id="rId1" Type="http://schemas.microsoft.com/office/2011/relationships/chartStyle" Target="style185.xml"/></Relationships>
</file>

<file path=xl/charts/_rels/chart197.xml.rels><?xml version="1.0" encoding="UTF-8" standalone="yes"?>
<Relationships xmlns="http://schemas.openxmlformats.org/package/2006/relationships"><Relationship Id="rId2" Type="http://schemas.microsoft.com/office/2011/relationships/chartColorStyle" Target="colors186.xml"/><Relationship Id="rId1" Type="http://schemas.microsoft.com/office/2011/relationships/chartStyle" Target="style186.xml"/></Relationships>
</file>

<file path=xl/charts/_rels/chart198.xml.rels><?xml version="1.0" encoding="UTF-8" standalone="yes"?>
<Relationships xmlns="http://schemas.openxmlformats.org/package/2006/relationships"><Relationship Id="rId2" Type="http://schemas.microsoft.com/office/2011/relationships/chartColorStyle" Target="colors187.xml"/><Relationship Id="rId1" Type="http://schemas.microsoft.com/office/2011/relationships/chartStyle" Target="style187.xml"/></Relationships>
</file>

<file path=xl/charts/_rels/chart199.xml.rels><?xml version="1.0" encoding="UTF-8" standalone="yes"?>
<Relationships xmlns="http://schemas.openxmlformats.org/package/2006/relationships"><Relationship Id="rId2" Type="http://schemas.microsoft.com/office/2011/relationships/chartColorStyle" Target="colors188.xml"/><Relationship Id="rId1" Type="http://schemas.microsoft.com/office/2011/relationships/chartStyle" Target="style188.xml"/></Relationships>
</file>

<file path=xl/charts/_rels/chart200.xml.rels><?xml version="1.0" encoding="UTF-8" standalone="yes"?>
<Relationships xmlns="http://schemas.openxmlformats.org/package/2006/relationships"><Relationship Id="rId2" Type="http://schemas.microsoft.com/office/2011/relationships/chartColorStyle" Target="colors189.xml"/><Relationship Id="rId1" Type="http://schemas.microsoft.com/office/2011/relationships/chartStyle" Target="style189.xml"/></Relationships>
</file>

<file path=xl/charts/_rels/chart201.xml.rels><?xml version="1.0" encoding="UTF-8" standalone="yes"?>
<Relationships xmlns="http://schemas.openxmlformats.org/package/2006/relationships"><Relationship Id="rId2" Type="http://schemas.microsoft.com/office/2011/relationships/chartColorStyle" Target="colors190.xml"/><Relationship Id="rId1" Type="http://schemas.microsoft.com/office/2011/relationships/chartStyle" Target="style190.xml"/></Relationships>
</file>

<file path=xl/charts/_rels/chart202.xml.rels><?xml version="1.0" encoding="UTF-8" standalone="yes"?>
<Relationships xmlns="http://schemas.openxmlformats.org/package/2006/relationships"><Relationship Id="rId2" Type="http://schemas.microsoft.com/office/2011/relationships/chartColorStyle" Target="colors191.xml"/><Relationship Id="rId1" Type="http://schemas.microsoft.com/office/2011/relationships/chartStyle" Target="style191.xml"/></Relationships>
</file>

<file path=xl/charts/_rels/chart203.xml.rels><?xml version="1.0" encoding="UTF-8" standalone="yes"?>
<Relationships xmlns="http://schemas.openxmlformats.org/package/2006/relationships"><Relationship Id="rId2" Type="http://schemas.microsoft.com/office/2011/relationships/chartColorStyle" Target="colors192.xml"/><Relationship Id="rId1" Type="http://schemas.microsoft.com/office/2011/relationships/chartStyle" Target="style19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912728529979765E-2"/>
          <c:y val="3.4938007808668882E-2"/>
          <c:w val="0.86335546930898666"/>
          <c:h val="0.83383054352299002"/>
        </c:manualLayout>
      </c:layout>
      <c:scatterChart>
        <c:scatterStyle val="lineMarker"/>
        <c:varyColors val="0"/>
        <c:ser>
          <c:idx val="1"/>
          <c:order val="0"/>
          <c:tx>
            <c:strRef>
              <c:f>HAWC2!$X$5</c:f>
              <c:strCache>
                <c:ptCount val="1"/>
                <c:pt idx="0">
                  <c:v>GAx_[N]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HAWC2!$A$6:$A$200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HAWC2!$X$6:$X$200</c:f>
              <c:numCache>
                <c:formatCode>0.00E+00</c:formatCode>
                <c:ptCount val="195"/>
                <c:pt idx="0">
                  <c:v>6726578906.8092747</c:v>
                </c:pt>
                <c:pt idx="1">
                  <c:v>6387072651.9375973</c:v>
                </c:pt>
                <c:pt idx="2">
                  <c:v>6058036462.4861584</c:v>
                </c:pt>
                <c:pt idx="3">
                  <c:v>5757842375.7919512</c:v>
                </c:pt>
                <c:pt idx="4">
                  <c:v>5468430157.6896486</c:v>
                </c:pt>
                <c:pt idx="5">
                  <c:v>5195489354.7874584</c:v>
                </c:pt>
                <c:pt idx="6">
                  <c:v>4551448943.8275681</c:v>
                </c:pt>
                <c:pt idx="7">
                  <c:v>3992732073.0293841</c:v>
                </c:pt>
                <c:pt idx="8">
                  <c:v>2318915187.918016</c:v>
                </c:pt>
                <c:pt idx="9">
                  <c:v>967852298.77010691</c:v>
                </c:pt>
                <c:pt idx="10">
                  <c:v>481872798.2782535</c:v>
                </c:pt>
                <c:pt idx="11">
                  <c:v>347041020.81529826</c:v>
                </c:pt>
                <c:pt idx="12">
                  <c:v>324136037.78844279</c:v>
                </c:pt>
                <c:pt idx="13">
                  <c:v>317596278.27247268</c:v>
                </c:pt>
                <c:pt idx="14">
                  <c:v>309183316.20123261</c:v>
                </c:pt>
                <c:pt idx="15">
                  <c:v>303218955.99740571</c:v>
                </c:pt>
                <c:pt idx="16">
                  <c:v>292899945.10481781</c:v>
                </c:pt>
                <c:pt idx="17">
                  <c:v>300239704.62118661</c:v>
                </c:pt>
                <c:pt idx="18">
                  <c:v>334613710.79666442</c:v>
                </c:pt>
                <c:pt idx="19">
                  <c:v>376312874.30739796</c:v>
                </c:pt>
                <c:pt idx="20">
                  <c:v>395983028.68535846</c:v>
                </c:pt>
                <c:pt idx="21">
                  <c:v>375195741.98049039</c:v>
                </c:pt>
                <c:pt idx="22">
                  <c:v>239647369.91266671</c:v>
                </c:pt>
                <c:pt idx="23">
                  <c:v>144288624.60866451</c:v>
                </c:pt>
                <c:pt idx="24">
                  <c:v>86927254.95647873</c:v>
                </c:pt>
                <c:pt idx="25">
                  <c:v>15912682.357750608</c:v>
                </c:pt>
              </c:numCache>
            </c:numRef>
          </c:yVal>
          <c:smooth val="0"/>
          <c:extLst>
            <c:ext xmlns:c16="http://schemas.microsoft.com/office/drawing/2014/chart" uri="{C3380CC4-5D6E-409C-BE32-E72D297353CC}">
              <c16:uniqueId val="{00000002-1D15-489C-97D7-D86D5BE18125}"/>
            </c:ext>
          </c:extLst>
        </c:ser>
        <c:ser>
          <c:idx val="0"/>
          <c:order val="1"/>
          <c:tx>
            <c:strRef>
              <c:f>HAWC2!$AS$5</c:f>
              <c:strCache>
                <c:ptCount val="1"/>
                <c:pt idx="0">
                  <c:v>K11                 </c:v>
                </c:pt>
              </c:strCache>
            </c:strRef>
          </c:tx>
          <c:spPr>
            <a:ln w="19050" cap="rnd">
              <a:solidFill>
                <a:schemeClr val="accent1"/>
              </a:solidFill>
              <a:round/>
            </a:ln>
            <a:effectLst/>
          </c:spPr>
          <c:marker>
            <c:symbol val="triangle"/>
            <c:size val="5"/>
            <c:spPr>
              <a:solidFill>
                <a:schemeClr val="accent1"/>
              </a:solidFill>
              <a:ln w="9525">
                <a:solidFill>
                  <a:schemeClr val="accent1"/>
                </a:solidFill>
              </a:ln>
              <a:effectLst/>
            </c:spPr>
          </c:marker>
          <c:xVal>
            <c:numRef>
              <c:f>HAWC2!$AJ$6:$AJ$200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HAWC2!$AS$6:$AS$200</c:f>
              <c:numCache>
                <c:formatCode>0.00E+00</c:formatCode>
                <c:ptCount val="195"/>
                <c:pt idx="0">
                  <c:v>6726980630.0528002</c:v>
                </c:pt>
                <c:pt idx="1">
                  <c:v>6386637420.4778996</c:v>
                </c:pt>
                <c:pt idx="2">
                  <c:v>6057828519.5988998</c:v>
                </c:pt>
                <c:pt idx="3">
                  <c:v>5723816001.3711996</c:v>
                </c:pt>
                <c:pt idx="4">
                  <c:v>5429070386.4212999</c:v>
                </c:pt>
                <c:pt idx="5">
                  <c:v>5136725009.7319002</c:v>
                </c:pt>
                <c:pt idx="6">
                  <c:v>4396050445.2171001</c:v>
                </c:pt>
                <c:pt idx="7">
                  <c:v>3915354081.8017998</c:v>
                </c:pt>
                <c:pt idx="8">
                  <c:v>2286720299.1329002</c:v>
                </c:pt>
                <c:pt idx="9">
                  <c:v>959227031.09658003</c:v>
                </c:pt>
                <c:pt idx="10">
                  <c:v>481856239.92690998</c:v>
                </c:pt>
                <c:pt idx="11">
                  <c:v>347040917.62948</c:v>
                </c:pt>
                <c:pt idx="12">
                  <c:v>324075299.41096002</c:v>
                </c:pt>
                <c:pt idx="13">
                  <c:v>317546307.64543998</c:v>
                </c:pt>
                <c:pt idx="14">
                  <c:v>309156273.36511999</c:v>
                </c:pt>
                <c:pt idx="15">
                  <c:v>303211116.86508</c:v>
                </c:pt>
                <c:pt idx="16">
                  <c:v>292897526.74466002</c:v>
                </c:pt>
                <c:pt idx="17">
                  <c:v>300232240.59469998</c:v>
                </c:pt>
                <c:pt idx="18">
                  <c:v>334515368.47275001</c:v>
                </c:pt>
                <c:pt idx="19">
                  <c:v>376210664.64635998</c:v>
                </c:pt>
                <c:pt idx="20">
                  <c:v>395929102.23181999</c:v>
                </c:pt>
                <c:pt idx="21">
                  <c:v>375106214.78106999</c:v>
                </c:pt>
                <c:pt idx="22">
                  <c:v>239607024.33403</c:v>
                </c:pt>
                <c:pt idx="23">
                  <c:v>144279033.0679</c:v>
                </c:pt>
                <c:pt idx="24">
                  <c:v>86925747.281425998</c:v>
                </c:pt>
                <c:pt idx="25">
                  <c:v>15912682.356975</c:v>
                </c:pt>
              </c:numCache>
            </c:numRef>
          </c:yVal>
          <c:smooth val="0"/>
          <c:extLst>
            <c:ext xmlns:c16="http://schemas.microsoft.com/office/drawing/2014/chart" uri="{C3380CC4-5D6E-409C-BE32-E72D297353CC}">
              <c16:uniqueId val="{00000000-1D15-489C-97D7-D86D5BE18125}"/>
            </c:ext>
          </c:extLst>
        </c:ser>
        <c:dLbls>
          <c:showLegendKey val="0"/>
          <c:showVal val="0"/>
          <c:showCatName val="0"/>
          <c:showSerName val="0"/>
          <c:showPercent val="0"/>
          <c:showBubbleSize val="0"/>
        </c:dLbls>
        <c:axId val="1326495215"/>
        <c:axId val="1326499055"/>
      </c:scatterChart>
      <c:valAx>
        <c:axId val="1326495215"/>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26499055"/>
        <c:crosses val="autoZero"/>
        <c:crossBetween val="midCat"/>
      </c:valAx>
      <c:valAx>
        <c:axId val="132649905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264952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strRef>
              <c:f>HAWC2!$Y$5</c:f>
              <c:strCache>
                <c:ptCount val="1"/>
                <c:pt idx="0">
                  <c:v>GAy_[N]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HAWC2!$A$6:$A$200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HAWC2!$Y$6:$Y$200</c:f>
              <c:numCache>
                <c:formatCode>0.00E+00</c:formatCode>
                <c:ptCount val="195"/>
                <c:pt idx="0">
                  <c:v>6739106466.3705902</c:v>
                </c:pt>
                <c:pt idx="1">
                  <c:v>6381906603.6026392</c:v>
                </c:pt>
                <c:pt idx="2">
                  <c:v>6022550111.0310869</c:v>
                </c:pt>
                <c:pt idx="3">
                  <c:v>5398661440.4321337</c:v>
                </c:pt>
                <c:pt idx="4">
                  <c:v>4799387131.5289183</c:v>
                </c:pt>
                <c:pt idx="5">
                  <c:v>4244449183.4458151</c:v>
                </c:pt>
                <c:pt idx="6">
                  <c:v>3014577447.5217948</c:v>
                </c:pt>
                <c:pt idx="7">
                  <c:v>2411414197.0414362</c:v>
                </c:pt>
                <c:pt idx="8">
                  <c:v>931245265.40498245</c:v>
                </c:pt>
                <c:pt idx="9">
                  <c:v>453999879.20844334</c:v>
                </c:pt>
                <c:pt idx="10">
                  <c:v>279474017.19179809</c:v>
                </c:pt>
                <c:pt idx="11">
                  <c:v>224516196.57726672</c:v>
                </c:pt>
                <c:pt idx="12">
                  <c:v>187628197.68772462</c:v>
                </c:pt>
                <c:pt idx="13">
                  <c:v>161538434.88240257</c:v>
                </c:pt>
                <c:pt idx="14">
                  <c:v>137926154.79045644</c:v>
                </c:pt>
                <c:pt idx="15">
                  <c:v>116590078.37491183</c:v>
                </c:pt>
                <c:pt idx="16">
                  <c:v>97421280.828468934</c:v>
                </c:pt>
                <c:pt idx="17">
                  <c:v>81367517.056990013</c:v>
                </c:pt>
                <c:pt idx="18">
                  <c:v>67078674.416759819</c:v>
                </c:pt>
                <c:pt idx="19">
                  <c:v>55544661.501566052</c:v>
                </c:pt>
                <c:pt idx="20">
                  <c:v>44982951.399189442</c:v>
                </c:pt>
                <c:pt idx="21">
                  <c:v>36499525.081054993</c:v>
                </c:pt>
                <c:pt idx="22">
                  <c:v>27276327.526721708</c:v>
                </c:pt>
                <c:pt idx="23">
                  <c:v>19750744.503006149</c:v>
                </c:pt>
                <c:pt idx="24">
                  <c:v>9183308.3347532414</c:v>
                </c:pt>
                <c:pt idx="25">
                  <c:v>957315.60057056136</c:v>
                </c:pt>
              </c:numCache>
            </c:numRef>
          </c:yVal>
          <c:smooth val="0"/>
          <c:extLst>
            <c:ext xmlns:c16="http://schemas.microsoft.com/office/drawing/2014/chart" uri="{C3380CC4-5D6E-409C-BE32-E72D297353CC}">
              <c16:uniqueId val="{00000001-E73C-4E37-A893-4110EA640391}"/>
            </c:ext>
          </c:extLst>
        </c:ser>
        <c:ser>
          <c:idx val="0"/>
          <c:order val="1"/>
          <c:tx>
            <c:strRef>
              <c:f>HAWC2!$AY$5</c:f>
              <c:strCache>
                <c:ptCount val="1"/>
                <c:pt idx="0">
                  <c:v>K22                 </c:v>
                </c:pt>
              </c:strCache>
            </c:strRef>
          </c:tx>
          <c:spPr>
            <a:ln w="19050" cap="rnd">
              <a:solidFill>
                <a:schemeClr val="accent1"/>
              </a:solidFill>
              <a:round/>
            </a:ln>
            <a:effectLst/>
          </c:spPr>
          <c:marker>
            <c:symbol val="triangle"/>
            <c:size val="5"/>
            <c:spPr>
              <a:solidFill>
                <a:schemeClr val="accent1"/>
              </a:solidFill>
              <a:ln w="9525">
                <a:solidFill>
                  <a:schemeClr val="accent1"/>
                </a:solidFill>
              </a:ln>
              <a:effectLst/>
            </c:spPr>
          </c:marker>
          <c:xVal>
            <c:numRef>
              <c:f>HAWC2!$AJ$6:$AJ$200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HAWC2!$AY$6:$AY$200</c:f>
              <c:numCache>
                <c:formatCode>0.00E+00</c:formatCode>
                <c:ptCount val="195"/>
                <c:pt idx="0">
                  <c:v>6738704743.1269999</c:v>
                </c:pt>
                <c:pt idx="1">
                  <c:v>6382341835.0623999</c:v>
                </c:pt>
                <c:pt idx="2">
                  <c:v>6022758053.9181995</c:v>
                </c:pt>
                <c:pt idx="3">
                  <c:v>5432687814.8528004</c:v>
                </c:pt>
                <c:pt idx="4">
                  <c:v>4838746902.7973003</c:v>
                </c:pt>
                <c:pt idx="5">
                  <c:v>4303213528.5014</c:v>
                </c:pt>
                <c:pt idx="6">
                  <c:v>3169975946.1321998</c:v>
                </c:pt>
                <c:pt idx="7">
                  <c:v>2488792188.2690001</c:v>
                </c:pt>
                <c:pt idx="8">
                  <c:v>963440154.19000006</c:v>
                </c:pt>
                <c:pt idx="9">
                  <c:v>462625146.88195997</c:v>
                </c:pt>
                <c:pt idx="10">
                  <c:v>279490575.54315001</c:v>
                </c:pt>
                <c:pt idx="11">
                  <c:v>224516299.76309001</c:v>
                </c:pt>
                <c:pt idx="12">
                  <c:v>187688936.06522</c:v>
                </c:pt>
                <c:pt idx="13">
                  <c:v>161588405.50944</c:v>
                </c:pt>
                <c:pt idx="14">
                  <c:v>137953197.62656</c:v>
                </c:pt>
                <c:pt idx="15">
                  <c:v>116597917.50724</c:v>
                </c:pt>
                <c:pt idx="16">
                  <c:v>97423699.188617006</c:v>
                </c:pt>
                <c:pt idx="17">
                  <c:v>81374981.083487004</c:v>
                </c:pt>
                <c:pt idx="18">
                  <c:v>67177016.740669996</c:v>
                </c:pt>
                <c:pt idx="19">
                  <c:v>55646871.162606999</c:v>
                </c:pt>
                <c:pt idx="20">
                  <c:v>45036877.852718003</c:v>
                </c:pt>
                <c:pt idx="21">
                  <c:v>36589052.280470997</c:v>
                </c:pt>
                <c:pt idx="22">
                  <c:v>27316673.105358999</c:v>
                </c:pt>
                <c:pt idx="23">
                  <c:v>19760336.043772001</c:v>
                </c:pt>
                <c:pt idx="24">
                  <c:v>9184816.0098064002</c:v>
                </c:pt>
                <c:pt idx="25">
                  <c:v>957315.60134580999</c:v>
                </c:pt>
              </c:numCache>
            </c:numRef>
          </c:yVal>
          <c:smooth val="0"/>
          <c:extLst>
            <c:ext xmlns:c16="http://schemas.microsoft.com/office/drawing/2014/chart" uri="{C3380CC4-5D6E-409C-BE32-E72D297353CC}">
              <c16:uniqueId val="{00000000-E73C-4E37-A893-4110EA640391}"/>
            </c:ext>
          </c:extLst>
        </c:ser>
        <c:dLbls>
          <c:showLegendKey val="0"/>
          <c:showVal val="0"/>
          <c:showCatName val="0"/>
          <c:showSerName val="0"/>
          <c:showPercent val="0"/>
          <c:showBubbleSize val="0"/>
        </c:dLbls>
        <c:axId val="1326495215"/>
        <c:axId val="1326499055"/>
      </c:scatterChart>
      <c:valAx>
        <c:axId val="1326495215"/>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26499055"/>
        <c:crosses val="autoZero"/>
        <c:crossBetween val="midCat"/>
      </c:valAx>
      <c:valAx>
        <c:axId val="132649905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264952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03706134032592"/>
          <c:y val="3.1623969573221236E-2"/>
          <c:w val="0.8586240734648739"/>
          <c:h val="0.87098785246570365"/>
        </c:manualLayout>
      </c:layout>
      <c:scatterChart>
        <c:scatterStyle val="lineMarker"/>
        <c:varyColors val="0"/>
        <c:ser>
          <c:idx val="1"/>
          <c:order val="0"/>
          <c:tx>
            <c:strRef>
              <c:f>HAWC2!$AA$5</c:f>
              <c:strCache>
                <c:ptCount val="1"/>
                <c:pt idx="0">
                  <c:v> - GAxX_[Nm]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HAWC2!$A$6:$A$200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HAWC2!$AA$6:$AA$200</c:f>
              <c:numCache>
                <c:formatCode>0.00E+00</c:formatCode>
                <c:ptCount val="195"/>
                <c:pt idx="0">
                  <c:v>-40230560.044845968</c:v>
                </c:pt>
                <c:pt idx="1">
                  <c:v>-18557190.696079735</c:v>
                </c:pt>
                <c:pt idx="2">
                  <c:v>67873.579797344515</c:v>
                </c:pt>
                <c:pt idx="3">
                  <c:v>-736383.3465043559</c:v>
                </c:pt>
                <c:pt idx="4">
                  <c:v>-5682511.1092110313</c:v>
                </c:pt>
                <c:pt idx="5">
                  <c:v>-15249354.608629961</c:v>
                </c:pt>
                <c:pt idx="6">
                  <c:v>-65346427.163984612</c:v>
                </c:pt>
                <c:pt idx="7">
                  <c:v>-170309340.17799062</c:v>
                </c:pt>
                <c:pt idx="8">
                  <c:v>-185303156.41514933</c:v>
                </c:pt>
                <c:pt idx="9">
                  <c:v>-99060605.267695785</c:v>
                </c:pt>
                <c:pt idx="10">
                  <c:v>-38231661.89876546</c:v>
                </c:pt>
                <c:pt idx="11">
                  <c:v>-24457124.485481378</c:v>
                </c:pt>
                <c:pt idx="12">
                  <c:v>-18923121.072729453</c:v>
                </c:pt>
                <c:pt idx="13">
                  <c:v>-16942336.414763868</c:v>
                </c:pt>
                <c:pt idx="14">
                  <c:v>-14094549.092647621</c:v>
                </c:pt>
                <c:pt idx="15">
                  <c:v>-10257658.279204326</c:v>
                </c:pt>
                <c:pt idx="16">
                  <c:v>-8260664.3686215747</c:v>
                </c:pt>
                <c:pt idx="17">
                  <c:v>-7486850.0330116795</c:v>
                </c:pt>
                <c:pt idx="18">
                  <c:v>-7380991.3615481611</c:v>
                </c:pt>
                <c:pt idx="19">
                  <c:v>-6591810.6718458561</c:v>
                </c:pt>
                <c:pt idx="20">
                  <c:v>-5210092.1584647065</c:v>
                </c:pt>
                <c:pt idx="21">
                  <c:v>-3977391.2941914736</c:v>
                </c:pt>
                <c:pt idx="22">
                  <c:v>-2688488.2328784023</c:v>
                </c:pt>
                <c:pt idx="23">
                  <c:v>-1650101.4432064518</c:v>
                </c:pt>
                <c:pt idx="24">
                  <c:v>-1048968.2823743846</c:v>
                </c:pt>
                <c:pt idx="25">
                  <c:v>12167.446128735801</c:v>
                </c:pt>
              </c:numCache>
            </c:numRef>
          </c:yVal>
          <c:smooth val="0"/>
          <c:extLst>
            <c:ext xmlns:c16="http://schemas.microsoft.com/office/drawing/2014/chart" uri="{C3380CC4-5D6E-409C-BE32-E72D297353CC}">
              <c16:uniqueId val="{00000000-9B58-4E6C-8B70-7485C4E4BFF3}"/>
            </c:ext>
          </c:extLst>
        </c:ser>
        <c:ser>
          <c:idx val="2"/>
          <c:order val="1"/>
          <c:tx>
            <c:strRef>
              <c:f>HAWC2!$M$36</c:f>
              <c:strCache>
                <c:ptCount val="1"/>
                <c:pt idx="0">
                  <c:v>direct method</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HAWC2!$E$38:$E$400</c:f>
              <c:numCache>
                <c:formatCode>0.00E+00</c:formatCode>
                <c:ptCount val="363"/>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HAWC2!$N$38:$N$400</c:f>
              <c:numCache>
                <c:formatCode>0.00E+00</c:formatCode>
                <c:ptCount val="363"/>
                <c:pt idx="0">
                  <c:v>-40232699.793539867</c:v>
                </c:pt>
                <c:pt idx="1">
                  <c:v>-18558752.563838519</c:v>
                </c:pt>
                <c:pt idx="2">
                  <c:v>65624.776351830093</c:v>
                </c:pt>
                <c:pt idx="3">
                  <c:v>-825571.01281738363</c:v>
                </c:pt>
                <c:pt idx="4">
                  <c:v>-6631140.3447650168</c:v>
                </c:pt>
                <c:pt idx="5">
                  <c:v>-18905295.235195659</c:v>
                </c:pt>
                <c:pt idx="6">
                  <c:v>-96110545.836373806</c:v>
                </c:pt>
                <c:pt idx="7">
                  <c:v>-264612659.43836415</c:v>
                </c:pt>
                <c:pt idx="8">
                  <c:v>-354462344.81007946</c:v>
                </c:pt>
                <c:pt idx="9">
                  <c:v>-161583291.7091125</c:v>
                </c:pt>
                <c:pt idx="10">
                  <c:v>-48216811.778967895</c:v>
                </c:pt>
                <c:pt idx="11">
                  <c:v>-26441203.740265589</c:v>
                </c:pt>
                <c:pt idx="12">
                  <c:v>-18875311.86420266</c:v>
                </c:pt>
                <c:pt idx="13">
                  <c:v>-16732422.589852555</c:v>
                </c:pt>
                <c:pt idx="14">
                  <c:v>-13920994.900916202</c:v>
                </c:pt>
                <c:pt idx="15">
                  <c:v>-10174489.554569947</c:v>
                </c:pt>
                <c:pt idx="16">
                  <c:v>-8157752.5487872707</c:v>
                </c:pt>
                <c:pt idx="17">
                  <c:v>-7168408.1298851175</c:v>
                </c:pt>
                <c:pt idx="18">
                  <c:v>-6444768.3390526231</c:v>
                </c:pt>
                <c:pt idx="19">
                  <c:v>-5771754.5787062319</c:v>
                </c:pt>
                <c:pt idx="20">
                  <c:v>-4751396.8439950068</c:v>
                </c:pt>
                <c:pt idx="21">
                  <c:v>-3260159.8838936384</c:v>
                </c:pt>
                <c:pt idx="22">
                  <c:v>-2341473.4368883041</c:v>
                </c:pt>
                <c:pt idx="23">
                  <c:v>-1556256.7968908984</c:v>
                </c:pt>
                <c:pt idx="24">
                  <c:v>-1040285.3258647352</c:v>
                </c:pt>
                <c:pt idx="25">
                  <c:v>-14143.865738641907</c:v>
                </c:pt>
              </c:numCache>
            </c:numRef>
          </c:yVal>
          <c:smooth val="0"/>
          <c:extLst>
            <c:ext xmlns:c16="http://schemas.microsoft.com/office/drawing/2014/chart" uri="{C3380CC4-5D6E-409C-BE32-E72D297353CC}">
              <c16:uniqueId val="{00000000-A581-41D3-9F00-C056DAC292CE}"/>
            </c:ext>
          </c:extLst>
        </c:ser>
        <c:ser>
          <c:idx val="0"/>
          <c:order val="2"/>
          <c:tx>
            <c:strRef>
              <c:f>HAWC2!$AX$5</c:f>
              <c:strCache>
                <c:ptCount val="1"/>
                <c:pt idx="0">
                  <c:v>K16                 </c:v>
                </c:pt>
              </c:strCache>
            </c:strRef>
          </c:tx>
          <c:spPr>
            <a:ln w="19050" cap="rnd">
              <a:solidFill>
                <a:schemeClr val="accent1"/>
              </a:solidFill>
              <a:round/>
            </a:ln>
            <a:effectLst/>
          </c:spPr>
          <c:marker>
            <c:symbol val="triangle"/>
            <c:size val="5"/>
            <c:spPr>
              <a:solidFill>
                <a:schemeClr val="accent1"/>
              </a:solidFill>
              <a:ln w="9525">
                <a:solidFill>
                  <a:schemeClr val="accent1"/>
                </a:solidFill>
              </a:ln>
              <a:effectLst/>
            </c:spPr>
          </c:marker>
          <c:xVal>
            <c:numRef>
              <c:f>HAWC2!$AJ$6:$AJ$200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HAWC2!$AX$6:$AX$200</c:f>
              <c:numCache>
                <c:formatCode>0.00E+00</c:formatCode>
                <c:ptCount val="195"/>
                <c:pt idx="0">
                  <c:v>-40229939.372056</c:v>
                </c:pt>
                <c:pt idx="1">
                  <c:v>-18558603.313329998</c:v>
                </c:pt>
                <c:pt idx="2">
                  <c:v>64891.036515248998</c:v>
                </c:pt>
                <c:pt idx="3">
                  <c:v>-736631.02056929003</c:v>
                </c:pt>
                <c:pt idx="4">
                  <c:v>-5707919.8554956</c:v>
                </c:pt>
                <c:pt idx="5">
                  <c:v>-15307447.516295999</c:v>
                </c:pt>
                <c:pt idx="6">
                  <c:v>-64603261.722142003</c:v>
                </c:pt>
                <c:pt idx="7">
                  <c:v>-192506876.56560001</c:v>
                </c:pt>
                <c:pt idx="8">
                  <c:v>-232216148.35784</c:v>
                </c:pt>
                <c:pt idx="9">
                  <c:v>-126348976.23006</c:v>
                </c:pt>
                <c:pt idx="10">
                  <c:v>-49258531.385297999</c:v>
                </c:pt>
                <c:pt idx="11">
                  <c:v>-26495915.757043</c:v>
                </c:pt>
                <c:pt idx="12">
                  <c:v>-17599129.933897</c:v>
                </c:pt>
                <c:pt idx="13">
                  <c:v>-15587999.253838001</c:v>
                </c:pt>
                <c:pt idx="14">
                  <c:v>-13099121.47505</c:v>
                </c:pt>
                <c:pt idx="15">
                  <c:v>-9737880.7550994996</c:v>
                </c:pt>
                <c:pt idx="16">
                  <c:v>-7923959.8492582999</c:v>
                </c:pt>
                <c:pt idx="17">
                  <c:v>-7532689.4479657998</c:v>
                </c:pt>
                <c:pt idx="18">
                  <c:v>-7652226.7124503003</c:v>
                </c:pt>
                <c:pt idx="19">
                  <c:v>-7011499.7561526997</c:v>
                </c:pt>
                <c:pt idx="20">
                  <c:v>-5670631.6250136001</c:v>
                </c:pt>
                <c:pt idx="21">
                  <c:v>-4435035.4020645004</c:v>
                </c:pt>
                <c:pt idx="22">
                  <c:v>-2866395.3498481</c:v>
                </c:pt>
                <c:pt idx="23">
                  <c:v>-1731941.2180218</c:v>
                </c:pt>
                <c:pt idx="24">
                  <c:v>-1126169.6294670999</c:v>
                </c:pt>
                <c:pt idx="25">
                  <c:v>-14131.13364029</c:v>
                </c:pt>
              </c:numCache>
            </c:numRef>
          </c:yVal>
          <c:smooth val="0"/>
          <c:extLst>
            <c:ext xmlns:c16="http://schemas.microsoft.com/office/drawing/2014/chart" uri="{C3380CC4-5D6E-409C-BE32-E72D297353CC}">
              <c16:uniqueId val="{00000001-9B58-4E6C-8B70-7485C4E4BFF3}"/>
            </c:ext>
          </c:extLst>
        </c:ser>
        <c:dLbls>
          <c:showLegendKey val="0"/>
          <c:showVal val="0"/>
          <c:showCatName val="0"/>
          <c:showSerName val="0"/>
          <c:showPercent val="0"/>
          <c:showBubbleSize val="0"/>
        </c:dLbls>
        <c:axId val="1326495215"/>
        <c:axId val="1326499055"/>
        <c:extLst>
          <c:ext xmlns:c15="http://schemas.microsoft.com/office/drawing/2012/chart" uri="{02D57815-91ED-43cb-92C2-25804820EDAC}">
            <c15:filteredScatterSeries>
              <c15:ser>
                <c:idx val="3"/>
                <c:order val="3"/>
                <c:tx>
                  <c:strRef>
                    <c:extLst>
                      <c:ext uri="{02D57815-91ED-43cb-92C2-25804820EDAC}">
                        <c15:formulaRef>
                          <c15:sqref>HAWC2!$Q$36</c15:sqref>
                        </c15:formulaRef>
                      </c:ext>
                    </c:extLst>
                    <c:strCache>
                      <c:ptCount val="1"/>
                      <c:pt idx="0">
                        <c:v>GA_use</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c:ext uri="{02D57815-91ED-43cb-92C2-25804820EDAC}">
                        <c15:formulaRef>
                          <c15:sqref>HAWC2!$E$38:$E$400</c15:sqref>
                        </c15:formulaRef>
                      </c:ext>
                    </c:extLst>
                    <c:numCache>
                      <c:formatCode>0.00E+00</c:formatCode>
                      <c:ptCount val="363"/>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extLst>
                      <c:ext uri="{02D57815-91ED-43cb-92C2-25804820EDAC}">
                        <c15:formulaRef>
                          <c15:sqref>HAWC2!$R$38:$R$400</c15:sqref>
                        </c15:formulaRef>
                      </c:ext>
                    </c:extLst>
                    <c:numCache>
                      <c:formatCode>0.00E+00</c:formatCode>
                      <c:ptCount val="363"/>
                      <c:pt idx="0">
                        <c:v>-56336999.98721835</c:v>
                      </c:pt>
                      <c:pt idx="1">
                        <c:v>-25937237.542851288</c:v>
                      </c:pt>
                      <c:pt idx="2">
                        <c:v>91489.555681663347</c:v>
                      </c:pt>
                      <c:pt idx="3">
                        <c:v>-1143751.6482339723</c:v>
                      </c:pt>
                      <c:pt idx="4">
                        <c:v>-9093417.4621270429</c:v>
                      </c:pt>
                      <c:pt idx="5">
                        <c:v>-25592054.699832261</c:v>
                      </c:pt>
                      <c:pt idx="6">
                        <c:v>-127719886.04922378</c:v>
                      </c:pt>
                      <c:pt idx="7">
                        <c:v>-340373323.42693216</c:v>
                      </c:pt>
                      <c:pt idx="8">
                        <c:v>-493372556.5525406</c:v>
                      </c:pt>
                      <c:pt idx="9">
                        <c:v>-330447514.12680918</c:v>
                      </c:pt>
                      <c:pt idx="10">
                        <c:v>-161489515.49054712</c:v>
                      </c:pt>
                      <c:pt idx="11">
                        <c:v>-116266166.6543493</c:v>
                      </c:pt>
                      <c:pt idx="12">
                        <c:v>-89152501.198892981</c:v>
                      </c:pt>
                      <c:pt idx="13">
                        <c:v>-78693523.620319813</c:v>
                      </c:pt>
                      <c:pt idx="14">
                        <c:v>-63981399.59176971</c:v>
                      </c:pt>
                      <c:pt idx="15">
                        <c:v>-44659975.394187704</c:v>
                      </c:pt>
                      <c:pt idx="16">
                        <c:v>-34748521.361452565</c:v>
                      </c:pt>
                      <c:pt idx="17">
                        <c:v>-27764515.389932085</c:v>
                      </c:pt>
                      <c:pt idx="18">
                        <c:v>-20617906.289339483</c:v>
                      </c:pt>
                      <c:pt idx="19">
                        <c:v>-14727825.927363241</c:v>
                      </c:pt>
                      <c:pt idx="20">
                        <c:v>-9294257.9464955796</c:v>
                      </c:pt>
                      <c:pt idx="21">
                        <c:v>-4852949.0077014463</c:v>
                      </c:pt>
                      <c:pt idx="22">
                        <c:v>-3419057.9932154478</c:v>
                      </c:pt>
                      <c:pt idx="23">
                        <c:v>-2252250.5438889083</c:v>
                      </c:pt>
                      <c:pt idx="24">
                        <c:v>-1427515.2712861949</c:v>
                      </c:pt>
                      <c:pt idx="25">
                        <c:v>-18525.531951806952</c:v>
                      </c:pt>
                    </c:numCache>
                  </c:numRef>
                </c:yVal>
                <c:smooth val="0"/>
                <c:extLst>
                  <c:ext xmlns:c16="http://schemas.microsoft.com/office/drawing/2014/chart" uri="{C3380CC4-5D6E-409C-BE32-E72D297353CC}">
                    <c16:uniqueId val="{00000000-2E48-4AF7-B57C-9584B6AD2B02}"/>
                  </c:ext>
                </c:extLst>
              </c15:ser>
            </c15:filteredScatterSeries>
          </c:ext>
        </c:extLst>
      </c:scatterChart>
      <c:valAx>
        <c:axId val="1326495215"/>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26499055"/>
        <c:crosses val="autoZero"/>
        <c:crossBetween val="midCat"/>
      </c:valAx>
      <c:valAx>
        <c:axId val="132649905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264952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2231636633171993E-2"/>
          <c:y val="3.1702099069189048E-2"/>
          <c:w val="0.8802393065134313"/>
          <c:h val="0.87066914535259998"/>
        </c:manualLayout>
      </c:layout>
      <c:scatterChart>
        <c:scatterStyle val="lineMarker"/>
        <c:varyColors val="0"/>
        <c:ser>
          <c:idx val="1"/>
          <c:order val="0"/>
          <c:tx>
            <c:strRef>
              <c:f>HAWC2!$AB$5</c:f>
              <c:strCache>
                <c:ptCount val="1"/>
                <c:pt idx="0">
                  <c:v>GAyY_[Nm]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HAWC2!$A$6:$A$200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HAWC2!$AB$6:$AB$200</c:f>
              <c:numCache>
                <c:formatCode>0.00E+00</c:formatCode>
                <c:ptCount val="195"/>
                <c:pt idx="0">
                  <c:v>-15757161.525031183</c:v>
                </c:pt>
                <c:pt idx="1">
                  <c:v>-4957887.1080781892</c:v>
                </c:pt>
                <c:pt idx="2">
                  <c:v>-1627265.3528864749</c:v>
                </c:pt>
                <c:pt idx="3">
                  <c:v>4330050.3988183588</c:v>
                </c:pt>
                <c:pt idx="4">
                  <c:v>26751384.953099556</c:v>
                </c:pt>
                <c:pt idx="5">
                  <c:v>62877450.282789186</c:v>
                </c:pt>
                <c:pt idx="6">
                  <c:v>184158704.5958091</c:v>
                </c:pt>
                <c:pt idx="7">
                  <c:v>473268650.16532522</c:v>
                </c:pt>
                <c:pt idx="8">
                  <c:v>517521804.30301881</c:v>
                </c:pt>
                <c:pt idx="9">
                  <c:v>228490246.31238663</c:v>
                </c:pt>
                <c:pt idx="10">
                  <c:v>158494883.63670015</c:v>
                </c:pt>
                <c:pt idx="11">
                  <c:v>109025563.42948537</c:v>
                </c:pt>
                <c:pt idx="12">
                  <c:v>82951609.558609828</c:v>
                </c:pt>
                <c:pt idx="13">
                  <c:v>66086772.452314414</c:v>
                </c:pt>
                <c:pt idx="14">
                  <c:v>52621700.944056556</c:v>
                </c:pt>
                <c:pt idx="15">
                  <c:v>42068700.718643561</c:v>
                </c:pt>
                <c:pt idx="16">
                  <c:v>33125697.814308237</c:v>
                </c:pt>
                <c:pt idx="17">
                  <c:v>23230492.468367048</c:v>
                </c:pt>
                <c:pt idx="18">
                  <c:v>15910099.623170497</c:v>
                </c:pt>
                <c:pt idx="19">
                  <c:v>12112188.591128828</c:v>
                </c:pt>
                <c:pt idx="20">
                  <c:v>9540878.600719206</c:v>
                </c:pt>
                <c:pt idx="21">
                  <c:v>7830698.0249401601</c:v>
                </c:pt>
                <c:pt idx="22">
                  <c:v>4917943.0956924241</c:v>
                </c:pt>
                <c:pt idx="23">
                  <c:v>3183611.1050071432</c:v>
                </c:pt>
                <c:pt idx="24">
                  <c:v>2304624.05556738</c:v>
                </c:pt>
                <c:pt idx="25">
                  <c:v>113430.4593511369</c:v>
                </c:pt>
                <c:pt idx="26" formatCode="General">
                  <c:v>0</c:v>
                </c:pt>
              </c:numCache>
            </c:numRef>
          </c:yVal>
          <c:smooth val="0"/>
          <c:extLst>
            <c:ext xmlns:c16="http://schemas.microsoft.com/office/drawing/2014/chart" uri="{C3380CC4-5D6E-409C-BE32-E72D297353CC}">
              <c16:uniqueId val="{00000000-6CC0-4AF0-8298-BA3F6E71FDD6}"/>
            </c:ext>
          </c:extLst>
        </c:ser>
        <c:ser>
          <c:idx val="2"/>
          <c:order val="1"/>
          <c:tx>
            <c:strRef>
              <c:f>HAWC2!$M$36</c:f>
              <c:strCache>
                <c:ptCount val="1"/>
                <c:pt idx="0">
                  <c:v>direct method</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HAWC2!$E$38:$E$400</c:f>
              <c:numCache>
                <c:formatCode>0.00E+00</c:formatCode>
                <c:ptCount val="363"/>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HAWC2!$O$38:$O$400</c:f>
              <c:numCache>
                <c:formatCode>0.00E+00</c:formatCode>
                <c:ptCount val="363"/>
                <c:pt idx="0">
                  <c:v>-15765285.726329921</c:v>
                </c:pt>
                <c:pt idx="1">
                  <c:v>-4960770.8545746272</c:v>
                </c:pt>
                <c:pt idx="2">
                  <c:v>-1626530.4904519066</c:v>
                </c:pt>
                <c:pt idx="3">
                  <c:v>4314485.6620260375</c:v>
                </c:pt>
                <c:pt idx="4">
                  <c:v>26690123.677517537</c:v>
                </c:pt>
                <c:pt idx="5">
                  <c:v>62725958.979391471</c:v>
                </c:pt>
                <c:pt idx="6">
                  <c:v>183644676.09021127</c:v>
                </c:pt>
                <c:pt idx="7">
                  <c:v>473454076.17218298</c:v>
                </c:pt>
                <c:pt idx="8">
                  <c:v>523016455.05533415</c:v>
                </c:pt>
                <c:pt idx="9">
                  <c:v>232418057.84752512</c:v>
                </c:pt>
                <c:pt idx="10">
                  <c:v>159289717.62533277</c:v>
                </c:pt>
                <c:pt idx="11">
                  <c:v>109262440.591784</c:v>
                </c:pt>
                <c:pt idx="12">
                  <c:v>82945269.368725941</c:v>
                </c:pt>
                <c:pt idx="13">
                  <c:v>66058954.81876114</c:v>
                </c:pt>
                <c:pt idx="14">
                  <c:v>52600695.470565468</c:v>
                </c:pt>
                <c:pt idx="15">
                  <c:v>42060850.860422239</c:v>
                </c:pt>
                <c:pt idx="16">
                  <c:v>33117089.299175646</c:v>
                </c:pt>
                <c:pt idx="17">
                  <c:v>23202025.701807518</c:v>
                </c:pt>
                <c:pt idx="18">
                  <c:v>15818184.606368534</c:v>
                </c:pt>
                <c:pt idx="19">
                  <c:v>12043456.1711249</c:v>
                </c:pt>
                <c:pt idx="20">
                  <c:v>9511714.8516799286</c:v>
                </c:pt>
                <c:pt idx="21">
                  <c:v>7793656.5960881505</c:v>
                </c:pt>
                <c:pt idx="22">
                  <c:v>4895558.5490716854</c:v>
                </c:pt>
                <c:pt idx="23">
                  <c:v>3176831.5236741826</c:v>
                </c:pt>
                <c:pt idx="24">
                  <c:v>2304205.6539864251</c:v>
                </c:pt>
                <c:pt idx="25">
                  <c:v>113197.06062926084</c:v>
                </c:pt>
              </c:numCache>
            </c:numRef>
          </c:yVal>
          <c:smooth val="0"/>
          <c:extLst>
            <c:ext xmlns:c16="http://schemas.microsoft.com/office/drawing/2014/chart" uri="{C3380CC4-5D6E-409C-BE32-E72D297353CC}">
              <c16:uniqueId val="{00000000-9721-4C06-BF10-2D994DA923DD}"/>
            </c:ext>
          </c:extLst>
        </c:ser>
        <c:ser>
          <c:idx val="0"/>
          <c:order val="2"/>
          <c:tx>
            <c:strRef>
              <c:f>HAWC2!$BC$5</c:f>
              <c:strCache>
                <c:ptCount val="1"/>
                <c:pt idx="0">
                  <c:v>K26                 </c:v>
                </c:pt>
              </c:strCache>
            </c:strRef>
          </c:tx>
          <c:spPr>
            <a:ln w="19050" cap="rnd">
              <a:solidFill>
                <a:schemeClr val="accent1"/>
              </a:solidFill>
              <a:round/>
            </a:ln>
            <a:effectLst/>
          </c:spPr>
          <c:marker>
            <c:symbol val="triangle"/>
            <c:size val="5"/>
            <c:spPr>
              <a:solidFill>
                <a:schemeClr val="accent1"/>
              </a:solidFill>
              <a:ln w="9525">
                <a:solidFill>
                  <a:schemeClr val="accent1"/>
                </a:solidFill>
              </a:ln>
              <a:effectLst/>
            </c:spPr>
          </c:marker>
          <c:xVal>
            <c:numRef>
              <c:f>HAWC2!$AJ$6:$AJ$200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HAWC2!$BC$6:$BC$200</c:f>
              <c:numCache>
                <c:formatCode>0.00E+00</c:formatCode>
                <c:ptCount val="195"/>
                <c:pt idx="0">
                  <c:v>-15751145.000197999</c:v>
                </c:pt>
                <c:pt idx="1">
                  <c:v>-4965278.5836115004</c:v>
                </c:pt>
                <c:pt idx="2">
                  <c:v>-1626557.3100258999</c:v>
                </c:pt>
                <c:pt idx="3">
                  <c:v>4326597.1550596999</c:v>
                </c:pt>
                <c:pt idx="4">
                  <c:v>26718106.300646</c:v>
                </c:pt>
                <c:pt idx="5">
                  <c:v>62761171.732348002</c:v>
                </c:pt>
                <c:pt idx="6">
                  <c:v>183327388.78659001</c:v>
                </c:pt>
                <c:pt idx="7">
                  <c:v>466038257.01082999</c:v>
                </c:pt>
                <c:pt idx="8">
                  <c:v>509166232.71083999</c:v>
                </c:pt>
                <c:pt idx="9">
                  <c:v>225812728.85479999</c:v>
                </c:pt>
                <c:pt idx="10">
                  <c:v>159482327.99043</c:v>
                </c:pt>
                <c:pt idx="11">
                  <c:v>109271057.68071</c:v>
                </c:pt>
                <c:pt idx="12">
                  <c:v>82804479.010646001</c:v>
                </c:pt>
                <c:pt idx="13">
                  <c:v>65932289.154166996</c:v>
                </c:pt>
                <c:pt idx="14">
                  <c:v>52514120.661606997</c:v>
                </c:pt>
                <c:pt idx="15">
                  <c:v>42023093.423211001</c:v>
                </c:pt>
                <c:pt idx="16">
                  <c:v>33098761.832513001</c:v>
                </c:pt>
                <c:pt idx="17">
                  <c:v>23234670.178713001</c:v>
                </c:pt>
                <c:pt idx="18">
                  <c:v>15940149.620474</c:v>
                </c:pt>
                <c:pt idx="19">
                  <c:v>12153425.172413999</c:v>
                </c:pt>
                <c:pt idx="20">
                  <c:v>9575317.1310971994</c:v>
                </c:pt>
                <c:pt idx="21">
                  <c:v>7860614.7882850999</c:v>
                </c:pt>
                <c:pt idx="22">
                  <c:v>4931396.8086449997</c:v>
                </c:pt>
                <c:pt idx="23">
                  <c:v>3190161.9398542</c:v>
                </c:pt>
                <c:pt idx="24">
                  <c:v>2308681.0756452</c:v>
                </c:pt>
                <c:pt idx="25">
                  <c:v>113196.96501371999</c:v>
                </c:pt>
              </c:numCache>
            </c:numRef>
          </c:yVal>
          <c:smooth val="0"/>
          <c:extLst>
            <c:ext xmlns:c16="http://schemas.microsoft.com/office/drawing/2014/chart" uri="{C3380CC4-5D6E-409C-BE32-E72D297353CC}">
              <c16:uniqueId val="{00000001-6CC0-4AF0-8298-BA3F6E71FDD6}"/>
            </c:ext>
          </c:extLst>
        </c:ser>
        <c:dLbls>
          <c:showLegendKey val="0"/>
          <c:showVal val="0"/>
          <c:showCatName val="0"/>
          <c:showSerName val="0"/>
          <c:showPercent val="0"/>
          <c:showBubbleSize val="0"/>
        </c:dLbls>
        <c:axId val="1326495215"/>
        <c:axId val="1326499055"/>
        <c:extLst>
          <c:ext xmlns:c15="http://schemas.microsoft.com/office/drawing/2012/chart" uri="{02D57815-91ED-43cb-92C2-25804820EDAC}">
            <c15:filteredScatterSeries>
              <c15:ser>
                <c:idx val="3"/>
                <c:order val="3"/>
                <c:tx>
                  <c:strRef>
                    <c:extLst>
                      <c:ext uri="{02D57815-91ED-43cb-92C2-25804820EDAC}">
                        <c15:formulaRef>
                          <c15:sqref>HAWC2!$Q$36</c15:sqref>
                        </c15:formulaRef>
                      </c:ext>
                    </c:extLst>
                    <c:strCache>
                      <c:ptCount val="1"/>
                      <c:pt idx="0">
                        <c:v>GA_use</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c:ext uri="{02D57815-91ED-43cb-92C2-25804820EDAC}">
                        <c15:formulaRef>
                          <c15:sqref>HAWC2!$E$38:$E$400</c15:sqref>
                        </c15:formulaRef>
                      </c:ext>
                    </c:extLst>
                    <c:numCache>
                      <c:formatCode>0.00E+00</c:formatCode>
                      <c:ptCount val="363"/>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extLst>
                      <c:ext uri="{02D57815-91ED-43cb-92C2-25804820EDAC}">
                        <c15:formulaRef>
                          <c15:sqref>HAWC2!$S$38:$S$400</c15:sqref>
                        </c15:formulaRef>
                      </c:ext>
                    </c:extLst>
                    <c:numCache>
                      <c:formatCode>0.00E+00</c:formatCode>
                      <c:ptCount val="363"/>
                      <c:pt idx="0">
                        <c:v>-22034759.243806995</c:v>
                      </c:pt>
                      <c:pt idx="1">
                        <c:v>-6938658.5545466142</c:v>
                      </c:pt>
                      <c:pt idx="2">
                        <c:v>-2280958.3314331654</c:v>
                      </c:pt>
                      <c:pt idx="3">
                        <c:v>6374997.3114443645</c:v>
                      </c:pt>
                      <c:pt idx="4">
                        <c:v>41702912.114415988</c:v>
                      </c:pt>
                      <c:pt idx="5">
                        <c:v>103937944.0660314</c:v>
                      </c:pt>
                      <c:pt idx="6">
                        <c:v>368458899.62084532</c:v>
                      </c:pt>
                      <c:pt idx="7">
                        <c:v>1008372776.7922331</c:v>
                      </c:pt>
                      <c:pt idx="8">
                        <c:v>1812762976.0128279</c:v>
                      </c:pt>
                      <c:pt idx="9">
                        <c:v>1013279495.2407963</c:v>
                      </c:pt>
                      <c:pt idx="10">
                        <c:v>919865979.48538768</c:v>
                      </c:pt>
                      <c:pt idx="11">
                        <c:v>742636283.52277422</c:v>
                      </c:pt>
                      <c:pt idx="12">
                        <c:v>676799813.0655117</c:v>
                      </c:pt>
                      <c:pt idx="13">
                        <c:v>610817398.8727144</c:v>
                      </c:pt>
                      <c:pt idx="14">
                        <c:v>541931468.59329343</c:v>
                      </c:pt>
                      <c:pt idx="15">
                        <c:v>480151905.76738787</c:v>
                      </c:pt>
                      <c:pt idx="16">
                        <c:v>424114788.02526063</c:v>
                      </c:pt>
                      <c:pt idx="17">
                        <c:v>331596805.40533966</c:v>
                      </c:pt>
                      <c:pt idx="18">
                        <c:v>252437081.54403037</c:v>
                      </c:pt>
                      <c:pt idx="19">
                        <c:v>208203811.11323652</c:v>
                      </c:pt>
                      <c:pt idx="20">
                        <c:v>163787541.87779671</c:v>
                      </c:pt>
                      <c:pt idx="21">
                        <c:v>119255600.13467492</c:v>
                      </c:pt>
                      <c:pt idx="22">
                        <c:v>62806739.924909115</c:v>
                      </c:pt>
                      <c:pt idx="23">
                        <c:v>33587543.778305136</c:v>
                      </c:pt>
                      <c:pt idx="24">
                        <c:v>29929973.177531984</c:v>
                      </c:pt>
                      <c:pt idx="25">
                        <c:v>2464483.8093354148</c:v>
                      </c:pt>
                    </c:numCache>
                  </c:numRef>
                </c:yVal>
                <c:smooth val="0"/>
                <c:extLst>
                  <c:ext xmlns:c16="http://schemas.microsoft.com/office/drawing/2014/chart" uri="{C3380CC4-5D6E-409C-BE32-E72D297353CC}">
                    <c16:uniqueId val="{00000000-428A-4402-B2BD-4DA38171F0BC}"/>
                  </c:ext>
                </c:extLst>
              </c15:ser>
            </c15:filteredScatterSeries>
          </c:ext>
        </c:extLst>
      </c:scatterChart>
      <c:valAx>
        <c:axId val="1326495215"/>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26499055"/>
        <c:crosses val="autoZero"/>
        <c:crossBetween val="midCat"/>
      </c:valAx>
      <c:valAx>
        <c:axId val="132649905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264952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042337707343233E-2"/>
          <c:y val="3.1624064351009458E-2"/>
          <c:w val="0.87449572987573121"/>
          <c:h val="0.83591887035310741"/>
        </c:manualLayout>
      </c:layout>
      <c:scatterChart>
        <c:scatterStyle val="lineMarker"/>
        <c:varyColors val="0"/>
        <c:ser>
          <c:idx val="1"/>
          <c:order val="0"/>
          <c:tx>
            <c:strRef>
              <c:f>HAWC2!$Z$5</c:f>
              <c:strCache>
                <c:ptCount val="1"/>
                <c:pt idx="0">
                  <c:v>EA_[N]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HAWC2!$A$6:$A$200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HAWC2!$Z$6:$Z$200</c:f>
              <c:numCache>
                <c:formatCode>0.00E+00</c:formatCode>
                <c:ptCount val="195"/>
                <c:pt idx="0">
                  <c:v>45425027079.501411</c:v>
                </c:pt>
                <c:pt idx="1">
                  <c:v>43175079643.270416</c:v>
                </c:pt>
                <c:pt idx="2">
                  <c:v>40973814834.253098</c:v>
                </c:pt>
                <c:pt idx="3">
                  <c:v>38821232652.454018</c:v>
                </c:pt>
                <c:pt idx="4">
                  <c:v>36697450258.054245</c:v>
                </c:pt>
                <c:pt idx="5">
                  <c:v>34614553231.524094</c:v>
                </c:pt>
                <c:pt idx="6">
                  <c:v>30449984515.937202</c:v>
                </c:pt>
                <c:pt idx="7">
                  <c:v>26552201161.168037</c:v>
                </c:pt>
                <c:pt idx="8">
                  <c:v>21650282843.635921</c:v>
                </c:pt>
                <c:pt idx="9">
                  <c:v>20023942045.906162</c:v>
                </c:pt>
                <c:pt idx="10">
                  <c:v>20478191111.86039</c:v>
                </c:pt>
                <c:pt idx="11">
                  <c:v>21605205379.031071</c:v>
                </c:pt>
                <c:pt idx="12">
                  <c:v>22301259174.440727</c:v>
                </c:pt>
                <c:pt idx="13">
                  <c:v>22245034236.43428</c:v>
                </c:pt>
                <c:pt idx="14">
                  <c:v>21373342611.346939</c:v>
                </c:pt>
                <c:pt idx="15">
                  <c:v>20169801352.69186</c:v>
                </c:pt>
                <c:pt idx="16">
                  <c:v>19040930938.217033</c:v>
                </c:pt>
                <c:pt idx="17">
                  <c:v>17844165410.47913</c:v>
                </c:pt>
                <c:pt idx="18">
                  <c:v>16463562913.572857</c:v>
                </c:pt>
                <c:pt idx="19">
                  <c:v>14683875772.933516</c:v>
                </c:pt>
                <c:pt idx="20">
                  <c:v>11097970855.025244</c:v>
                </c:pt>
                <c:pt idx="21">
                  <c:v>7525623352.5272207</c:v>
                </c:pt>
                <c:pt idx="22">
                  <c:v>4560192635.9715786</c:v>
                </c:pt>
                <c:pt idx="23">
                  <c:v>2638948052.1155648</c:v>
                </c:pt>
                <c:pt idx="24">
                  <c:v>1151497668.268846</c:v>
                </c:pt>
                <c:pt idx="25">
                  <c:v>128301361.19634382</c:v>
                </c:pt>
              </c:numCache>
            </c:numRef>
          </c:yVal>
          <c:smooth val="0"/>
          <c:extLst>
            <c:ext xmlns:c16="http://schemas.microsoft.com/office/drawing/2014/chart" uri="{C3380CC4-5D6E-409C-BE32-E72D297353CC}">
              <c16:uniqueId val="{00000000-AB5F-44A7-B569-6BAD52ADBE4D}"/>
            </c:ext>
          </c:extLst>
        </c:ser>
        <c:ser>
          <c:idx val="0"/>
          <c:order val="1"/>
          <c:tx>
            <c:strRef>
              <c:f>HAWC2!$BD$5</c:f>
              <c:strCache>
                <c:ptCount val="1"/>
                <c:pt idx="0">
                  <c:v>K33                 </c:v>
                </c:pt>
              </c:strCache>
            </c:strRef>
          </c:tx>
          <c:spPr>
            <a:ln w="19050" cap="rnd">
              <a:solidFill>
                <a:schemeClr val="accent1"/>
              </a:solidFill>
              <a:round/>
            </a:ln>
            <a:effectLst/>
          </c:spPr>
          <c:marker>
            <c:symbol val="triangle"/>
            <c:size val="5"/>
            <c:spPr>
              <a:solidFill>
                <a:schemeClr val="accent1"/>
              </a:solidFill>
              <a:ln w="9525">
                <a:solidFill>
                  <a:schemeClr val="accent1"/>
                </a:solidFill>
              </a:ln>
              <a:effectLst/>
            </c:spPr>
          </c:marker>
          <c:xVal>
            <c:numRef>
              <c:f>HAWC2!$AJ$6:$AJ$200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HAWC2!$BD$6:$BD$200</c:f>
              <c:numCache>
                <c:formatCode>0.00E+00</c:formatCode>
                <c:ptCount val="195"/>
                <c:pt idx="0">
                  <c:v>46038157334.468002</c:v>
                </c:pt>
                <c:pt idx="1">
                  <c:v>43737323418.711998</c:v>
                </c:pt>
                <c:pt idx="2">
                  <c:v>41541387998.32</c:v>
                </c:pt>
                <c:pt idx="3">
                  <c:v>38662607778.833</c:v>
                </c:pt>
                <c:pt idx="4">
                  <c:v>36029912070.844002</c:v>
                </c:pt>
                <c:pt idx="5">
                  <c:v>33734996105.957001</c:v>
                </c:pt>
                <c:pt idx="6">
                  <c:v>29196543065.632</c:v>
                </c:pt>
                <c:pt idx="7">
                  <c:v>27318853266.752998</c:v>
                </c:pt>
                <c:pt idx="8">
                  <c:v>22658899871.013</c:v>
                </c:pt>
                <c:pt idx="9">
                  <c:v>20430790087.723</c:v>
                </c:pt>
                <c:pt idx="10">
                  <c:v>20472143497.801998</c:v>
                </c:pt>
                <c:pt idx="11">
                  <c:v>21366358754.346001</c:v>
                </c:pt>
                <c:pt idx="12">
                  <c:v>21784935457.766998</c:v>
                </c:pt>
                <c:pt idx="13">
                  <c:v>21620511472.025002</c:v>
                </c:pt>
                <c:pt idx="14">
                  <c:v>20778606816.737999</c:v>
                </c:pt>
                <c:pt idx="15">
                  <c:v>19922595948.782001</c:v>
                </c:pt>
                <c:pt idx="16">
                  <c:v>18923963088.004002</c:v>
                </c:pt>
                <c:pt idx="17">
                  <c:v>17536942879.245998</c:v>
                </c:pt>
                <c:pt idx="18">
                  <c:v>15851882737.655001</c:v>
                </c:pt>
                <c:pt idx="19">
                  <c:v>14060187430.174999</c:v>
                </c:pt>
                <c:pt idx="20">
                  <c:v>11002268931.906</c:v>
                </c:pt>
                <c:pt idx="21">
                  <c:v>7309964470.2692003</c:v>
                </c:pt>
                <c:pt idx="22">
                  <c:v>4521160052.5857</c:v>
                </c:pt>
                <c:pt idx="23">
                  <c:v>2675579949.2893</c:v>
                </c:pt>
                <c:pt idx="24">
                  <c:v>1203066820.9560001</c:v>
                </c:pt>
                <c:pt idx="25">
                  <c:v>118659133.18948001</c:v>
                </c:pt>
              </c:numCache>
            </c:numRef>
          </c:yVal>
          <c:smooth val="0"/>
          <c:extLst>
            <c:ext xmlns:c16="http://schemas.microsoft.com/office/drawing/2014/chart" uri="{C3380CC4-5D6E-409C-BE32-E72D297353CC}">
              <c16:uniqueId val="{00000001-AB5F-44A7-B569-6BAD52ADBE4D}"/>
            </c:ext>
          </c:extLst>
        </c:ser>
        <c:dLbls>
          <c:showLegendKey val="0"/>
          <c:showVal val="0"/>
          <c:showCatName val="0"/>
          <c:showSerName val="0"/>
          <c:showPercent val="0"/>
          <c:showBubbleSize val="0"/>
        </c:dLbls>
        <c:axId val="1326495215"/>
        <c:axId val="1326499055"/>
      </c:scatterChart>
      <c:valAx>
        <c:axId val="1326495215"/>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26499055"/>
        <c:crosses val="autoZero"/>
        <c:crossBetween val="midCat"/>
      </c:valAx>
      <c:valAx>
        <c:axId val="132649905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264952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strRef>
              <c:f>HAWC2!$AE$5</c:f>
              <c:strCache>
                <c:ptCount val="1"/>
                <c:pt idx="0">
                  <c:v>GJ_[Nm2]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HAWC2!$A$6:$A$200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HAWC2!$AE$6:$AE$200</c:f>
              <c:numCache>
                <c:formatCode>0.00E+00</c:formatCode>
                <c:ptCount val="195"/>
                <c:pt idx="0">
                  <c:v>87412031645.663239</c:v>
                </c:pt>
                <c:pt idx="1">
                  <c:v>83204063903.041794</c:v>
                </c:pt>
                <c:pt idx="2">
                  <c:v>78929418567.731689</c:v>
                </c:pt>
                <c:pt idx="3">
                  <c:v>69914965295.374405</c:v>
                </c:pt>
                <c:pt idx="4">
                  <c:v>61467995492.322052</c:v>
                </c:pt>
                <c:pt idx="5">
                  <c:v>54063694485.969772</c:v>
                </c:pt>
                <c:pt idx="6">
                  <c:v>38365259850.259117</c:v>
                </c:pt>
                <c:pt idx="7">
                  <c:v>25411519302.458824</c:v>
                </c:pt>
                <c:pt idx="8">
                  <c:v>8075358885.5546999</c:v>
                </c:pt>
                <c:pt idx="9">
                  <c:v>2759034343.8498516</c:v>
                </c:pt>
                <c:pt idx="10">
                  <c:v>1017877207.3452502</c:v>
                </c:pt>
                <c:pt idx="11">
                  <c:v>622761261.17226601</c:v>
                </c:pt>
                <c:pt idx="12">
                  <c:v>458450338.63597113</c:v>
                </c:pt>
                <c:pt idx="13">
                  <c:v>362356032.64153761</c:v>
                </c:pt>
                <c:pt idx="14">
                  <c:v>284126949.72065514</c:v>
                </c:pt>
                <c:pt idx="15">
                  <c:v>219203779.28932115</c:v>
                </c:pt>
                <c:pt idx="16">
                  <c:v>166972507.81426692</c:v>
                </c:pt>
                <c:pt idx="17">
                  <c:v>126958400.74831855</c:v>
                </c:pt>
                <c:pt idx="18">
                  <c:v>93649914.99674885</c:v>
                </c:pt>
                <c:pt idx="19">
                  <c:v>69432734.628852144</c:v>
                </c:pt>
                <c:pt idx="20">
                  <c:v>50483031.897767052</c:v>
                </c:pt>
                <c:pt idx="21">
                  <c:v>36269952.243815504</c:v>
                </c:pt>
                <c:pt idx="22">
                  <c:v>22461540.012799889</c:v>
                </c:pt>
                <c:pt idx="23">
                  <c:v>13007385.879878281</c:v>
                </c:pt>
                <c:pt idx="24">
                  <c:v>6505044.6655939408</c:v>
                </c:pt>
                <c:pt idx="25">
                  <c:v>62120.087918870981</c:v>
                </c:pt>
              </c:numCache>
            </c:numRef>
          </c:yVal>
          <c:smooth val="0"/>
          <c:extLst>
            <c:ext xmlns:c16="http://schemas.microsoft.com/office/drawing/2014/chart" uri="{C3380CC4-5D6E-409C-BE32-E72D297353CC}">
              <c16:uniqueId val="{00000000-8257-4AC3-8E5D-1246D057437F}"/>
            </c:ext>
          </c:extLst>
        </c:ser>
        <c:ser>
          <c:idx val="0"/>
          <c:order val="1"/>
          <c:tx>
            <c:strRef>
              <c:f>HAWC2!$BM$5</c:f>
              <c:strCache>
                <c:ptCount val="1"/>
                <c:pt idx="0">
                  <c:v>K66                 </c:v>
                </c:pt>
              </c:strCache>
            </c:strRef>
          </c:tx>
          <c:spPr>
            <a:ln w="19050" cap="rnd">
              <a:solidFill>
                <a:schemeClr val="accent1"/>
              </a:solidFill>
              <a:round/>
            </a:ln>
            <a:effectLst/>
          </c:spPr>
          <c:marker>
            <c:symbol val="triangle"/>
            <c:size val="5"/>
            <c:spPr>
              <a:solidFill>
                <a:schemeClr val="accent1"/>
              </a:solidFill>
              <a:ln w="9525">
                <a:solidFill>
                  <a:schemeClr val="accent1"/>
                </a:solidFill>
              </a:ln>
              <a:effectLst/>
            </c:spPr>
          </c:marker>
          <c:xVal>
            <c:numRef>
              <c:f>HAWC2!$AJ$6:$AJ$200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HAWC2!$BM$6:$BM$200</c:f>
              <c:numCache>
                <c:formatCode>0.00E+00</c:formatCode>
                <c:ptCount val="195"/>
                <c:pt idx="0">
                  <c:v>87412309114.908005</c:v>
                </c:pt>
                <c:pt idx="1">
                  <c:v>83204121687.897003</c:v>
                </c:pt>
                <c:pt idx="2">
                  <c:v>78929419007.725006</c:v>
                </c:pt>
                <c:pt idx="3">
                  <c:v>69914968858.709</c:v>
                </c:pt>
                <c:pt idx="4">
                  <c:v>61468150997.336998</c:v>
                </c:pt>
                <c:pt idx="5">
                  <c:v>54064677693.170998</c:v>
                </c:pt>
                <c:pt idx="6">
                  <c:v>38377792142.102997</c:v>
                </c:pt>
                <c:pt idx="7">
                  <c:v>25515778796.923</c:v>
                </c:pt>
                <c:pt idx="8">
                  <c:v>8396818416.5444002</c:v>
                </c:pt>
                <c:pt idx="9">
                  <c:v>2895729606.3357</c:v>
                </c:pt>
                <c:pt idx="10">
                  <c:v>1113705030.322</c:v>
                </c:pt>
                <c:pt idx="11">
                  <c:v>677957551.57221997</c:v>
                </c:pt>
                <c:pt idx="12">
                  <c:v>496080767.57770997</c:v>
                </c:pt>
                <c:pt idx="13">
                  <c:v>390139396.20267999</c:v>
                </c:pt>
                <c:pt idx="14">
                  <c:v>304743971.56457001</c:v>
                </c:pt>
                <c:pt idx="15">
                  <c:v>234690717.36456999</c:v>
                </c:pt>
                <c:pt idx="16">
                  <c:v>178444694.19236001</c:v>
                </c:pt>
                <c:pt idx="17">
                  <c:v>133763636.89025</c:v>
                </c:pt>
                <c:pt idx="18">
                  <c:v>97556232.157782003</c:v>
                </c:pt>
                <c:pt idx="19">
                  <c:v>72175437.665371999</c:v>
                </c:pt>
                <c:pt idx="20">
                  <c:v>52575789.417029001</c:v>
                </c:pt>
                <c:pt idx="21">
                  <c:v>37986947.600749999</c:v>
                </c:pt>
                <c:pt idx="22">
                  <c:v>23374633.80737</c:v>
                </c:pt>
                <c:pt idx="23">
                  <c:v>13539191.430116</c:v>
                </c:pt>
                <c:pt idx="24">
                  <c:v>7097798.524681</c:v>
                </c:pt>
                <c:pt idx="25">
                  <c:v>75517.537958222994</c:v>
                </c:pt>
              </c:numCache>
            </c:numRef>
          </c:yVal>
          <c:smooth val="0"/>
          <c:extLst>
            <c:ext xmlns:c16="http://schemas.microsoft.com/office/drawing/2014/chart" uri="{C3380CC4-5D6E-409C-BE32-E72D297353CC}">
              <c16:uniqueId val="{00000001-8257-4AC3-8E5D-1246D057437F}"/>
            </c:ext>
          </c:extLst>
        </c:ser>
        <c:dLbls>
          <c:showLegendKey val="0"/>
          <c:showVal val="0"/>
          <c:showCatName val="0"/>
          <c:showSerName val="0"/>
          <c:showPercent val="0"/>
          <c:showBubbleSize val="0"/>
        </c:dLbls>
        <c:axId val="1326495215"/>
        <c:axId val="1326499055"/>
      </c:scatterChart>
      <c:valAx>
        <c:axId val="1326495215"/>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26499055"/>
        <c:crosses val="autoZero"/>
        <c:crossBetween val="midCat"/>
      </c:valAx>
      <c:valAx>
        <c:axId val="132649905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264952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015850622384754E-2"/>
          <c:y val="3.88370527178818E-2"/>
          <c:w val="0.87147905658740743"/>
          <c:h val="0.84024913686989855"/>
        </c:manualLayout>
      </c:layout>
      <c:scatterChart>
        <c:scatterStyle val="lineMarker"/>
        <c:varyColors val="0"/>
        <c:ser>
          <c:idx val="1"/>
          <c:order val="0"/>
          <c:tx>
            <c:strRef>
              <c:f>HAWC2!$AC$5</c:f>
              <c:strCache>
                <c:ptCount val="1"/>
                <c:pt idx="0">
                  <c:v>EIxx_[Nm2]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HAWC2!$A$6:$A$200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HAWC2!$AC$6:$AC$200</c:f>
              <c:numCache>
                <c:formatCode>0.00E+00</c:formatCode>
                <c:ptCount val="195"/>
                <c:pt idx="0">
                  <c:v>149616971839.99152</c:v>
                </c:pt>
                <c:pt idx="1">
                  <c:v>143054830525.52521</c:v>
                </c:pt>
                <c:pt idx="2">
                  <c:v>136780833271.80937</c:v>
                </c:pt>
                <c:pt idx="3">
                  <c:v>118996837359.37305</c:v>
                </c:pt>
                <c:pt idx="4">
                  <c:v>103733581646.68517</c:v>
                </c:pt>
                <c:pt idx="5">
                  <c:v>91119871496.995255</c:v>
                </c:pt>
                <c:pt idx="6">
                  <c:v>67012928553.572426</c:v>
                </c:pt>
                <c:pt idx="7">
                  <c:v>50351348295.557655</c:v>
                </c:pt>
                <c:pt idx="8">
                  <c:v>26890673424.317596</c:v>
                </c:pt>
                <c:pt idx="9">
                  <c:v>21008867695.283436</c:v>
                </c:pt>
                <c:pt idx="10">
                  <c:v>15484888580.601536</c:v>
                </c:pt>
                <c:pt idx="11">
                  <c:v>13342686603.791294</c:v>
                </c:pt>
                <c:pt idx="12">
                  <c:v>10661691586.453033</c:v>
                </c:pt>
                <c:pt idx="13">
                  <c:v>8536395788.6174641</c:v>
                </c:pt>
                <c:pt idx="14">
                  <c:v>6548647282.2084265</c:v>
                </c:pt>
                <c:pt idx="15">
                  <c:v>4892129195.5158043</c:v>
                </c:pt>
                <c:pt idx="16">
                  <c:v>3601564832.0703468</c:v>
                </c:pt>
                <c:pt idx="17">
                  <c:v>2649800620.7454295</c:v>
                </c:pt>
                <c:pt idx="18">
                  <c:v>1909315032.4967895</c:v>
                </c:pt>
                <c:pt idx="19">
                  <c:v>1339730976.795434</c:v>
                </c:pt>
                <c:pt idx="20">
                  <c:v>824497615.84972227</c:v>
                </c:pt>
                <c:pt idx="21">
                  <c:v>456877580.78064728</c:v>
                </c:pt>
                <c:pt idx="22">
                  <c:v>238243229.76567465</c:v>
                </c:pt>
                <c:pt idx="23">
                  <c:v>110931739.50178647</c:v>
                </c:pt>
                <c:pt idx="24">
                  <c:v>35574493.996245198</c:v>
                </c:pt>
                <c:pt idx="25">
                  <c:v>189075.93388286245</c:v>
                </c:pt>
              </c:numCache>
            </c:numRef>
          </c:yVal>
          <c:smooth val="0"/>
          <c:extLst>
            <c:ext xmlns:c16="http://schemas.microsoft.com/office/drawing/2014/chart" uri="{C3380CC4-5D6E-409C-BE32-E72D297353CC}">
              <c16:uniqueId val="{00000000-2C60-44EE-BE23-1FE453A09C17}"/>
            </c:ext>
          </c:extLst>
        </c:ser>
        <c:ser>
          <c:idx val="0"/>
          <c:order val="1"/>
          <c:tx>
            <c:strRef>
              <c:f>HAWC2!$BH$5</c:f>
              <c:strCache>
                <c:ptCount val="1"/>
                <c:pt idx="0">
                  <c:v>K44                 </c:v>
                </c:pt>
              </c:strCache>
            </c:strRef>
          </c:tx>
          <c:spPr>
            <a:ln w="19050" cap="rnd">
              <a:solidFill>
                <a:schemeClr val="accent1"/>
              </a:solidFill>
              <a:round/>
            </a:ln>
            <a:effectLst/>
          </c:spPr>
          <c:marker>
            <c:symbol val="triangle"/>
            <c:size val="5"/>
            <c:spPr>
              <a:solidFill>
                <a:schemeClr val="accent1"/>
              </a:solidFill>
              <a:ln w="9525">
                <a:solidFill>
                  <a:schemeClr val="accent1"/>
                </a:solidFill>
              </a:ln>
              <a:effectLst/>
            </c:spPr>
          </c:marker>
          <c:xVal>
            <c:numRef>
              <c:f>HAWC2!$AJ$6:$AJ$200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HAWC2!$BH$6:$BH$200</c:f>
              <c:numCache>
                <c:formatCode>0.00E+00</c:formatCode>
                <c:ptCount val="195"/>
                <c:pt idx="0">
                  <c:v>149616971840.26999</c:v>
                </c:pt>
                <c:pt idx="1">
                  <c:v>143054830525.54999</c:v>
                </c:pt>
                <c:pt idx="2">
                  <c:v>136780833274.12</c:v>
                </c:pt>
                <c:pt idx="3">
                  <c:v>118996837359.38</c:v>
                </c:pt>
                <c:pt idx="4">
                  <c:v>103733581646.69</c:v>
                </c:pt>
                <c:pt idx="5">
                  <c:v>91119871496.996994</c:v>
                </c:pt>
                <c:pt idx="6">
                  <c:v>67012928553.578003</c:v>
                </c:pt>
                <c:pt idx="7">
                  <c:v>50351348295.558998</c:v>
                </c:pt>
                <c:pt idx="8">
                  <c:v>26890673424.265999</c:v>
                </c:pt>
                <c:pt idx="9">
                  <c:v>21008867695.283001</c:v>
                </c:pt>
                <c:pt idx="10">
                  <c:v>15484888580.601</c:v>
                </c:pt>
                <c:pt idx="11">
                  <c:v>13342686603.791</c:v>
                </c:pt>
                <c:pt idx="12">
                  <c:v>10661691586.462999</c:v>
                </c:pt>
                <c:pt idx="13">
                  <c:v>8536395788.6173</c:v>
                </c:pt>
                <c:pt idx="14">
                  <c:v>6548647282.2084999</c:v>
                </c:pt>
                <c:pt idx="15">
                  <c:v>4892129195.5583</c:v>
                </c:pt>
                <c:pt idx="16">
                  <c:v>3601564832.1606998</c:v>
                </c:pt>
                <c:pt idx="17">
                  <c:v>2649800620.7454</c:v>
                </c:pt>
                <c:pt idx="18">
                  <c:v>1909315032.4967999</c:v>
                </c:pt>
                <c:pt idx="19">
                  <c:v>1339730976.7955</c:v>
                </c:pt>
                <c:pt idx="20">
                  <c:v>824497615.84970999</c:v>
                </c:pt>
                <c:pt idx="21">
                  <c:v>456877580.78065002</c:v>
                </c:pt>
                <c:pt idx="22">
                  <c:v>238243229.76567999</c:v>
                </c:pt>
                <c:pt idx="23">
                  <c:v>110931739.50179</c:v>
                </c:pt>
                <c:pt idx="24">
                  <c:v>35574493.996258996</c:v>
                </c:pt>
                <c:pt idx="25">
                  <c:v>189075.93388286</c:v>
                </c:pt>
              </c:numCache>
            </c:numRef>
          </c:yVal>
          <c:smooth val="0"/>
          <c:extLst>
            <c:ext xmlns:c16="http://schemas.microsoft.com/office/drawing/2014/chart" uri="{C3380CC4-5D6E-409C-BE32-E72D297353CC}">
              <c16:uniqueId val="{00000001-2C60-44EE-BE23-1FE453A09C17}"/>
            </c:ext>
          </c:extLst>
        </c:ser>
        <c:dLbls>
          <c:showLegendKey val="0"/>
          <c:showVal val="0"/>
          <c:showCatName val="0"/>
          <c:showSerName val="0"/>
          <c:showPercent val="0"/>
          <c:showBubbleSize val="0"/>
        </c:dLbls>
        <c:axId val="1326495215"/>
        <c:axId val="1326499055"/>
      </c:scatterChart>
      <c:valAx>
        <c:axId val="1326495215"/>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26499055"/>
        <c:crosses val="autoZero"/>
        <c:crossBetween val="midCat"/>
      </c:valAx>
      <c:valAx>
        <c:axId val="132649905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264952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651215813794819E-2"/>
          <c:y val="3.2729474144886847E-2"/>
          <c:w val="0.88264348723758745"/>
          <c:h val="0.83018346311104785"/>
        </c:manualLayout>
      </c:layout>
      <c:scatterChart>
        <c:scatterStyle val="lineMarker"/>
        <c:varyColors val="0"/>
        <c:ser>
          <c:idx val="1"/>
          <c:order val="0"/>
          <c:tx>
            <c:strRef>
              <c:f>HAWC2!$AD$5</c:f>
              <c:strCache>
                <c:ptCount val="1"/>
                <c:pt idx="0">
                  <c:v>EIyy_[Nm2]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HAWC2!$A$6:$A$200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HAWC2!$AD$6:$AD$200</c:f>
              <c:numCache>
                <c:formatCode>0.00E+00</c:formatCode>
                <c:ptCount val="195"/>
                <c:pt idx="0">
                  <c:v>149463299863.20862</c:v>
                </c:pt>
                <c:pt idx="1">
                  <c:v>142129593466.95914</c:v>
                </c:pt>
                <c:pt idx="2">
                  <c:v>134778772730.93974</c:v>
                </c:pt>
                <c:pt idx="3">
                  <c:v>123479405572.71846</c:v>
                </c:pt>
                <c:pt idx="4">
                  <c:v>112409469442.12189</c:v>
                </c:pt>
                <c:pt idx="5">
                  <c:v>102924821467.55766</c:v>
                </c:pt>
                <c:pt idx="6">
                  <c:v>83014849460.41954</c:v>
                </c:pt>
                <c:pt idx="7">
                  <c:v>71832653076.758743</c:v>
                </c:pt>
                <c:pt idx="8">
                  <c:v>50181438271.545334</c:v>
                </c:pt>
                <c:pt idx="9">
                  <c:v>35725661870.66674</c:v>
                </c:pt>
                <c:pt idx="10">
                  <c:v>31444995360.567692</c:v>
                </c:pt>
                <c:pt idx="11">
                  <c:v>27836786547.742142</c:v>
                </c:pt>
                <c:pt idx="12">
                  <c:v>23230901350.88924</c:v>
                </c:pt>
                <c:pt idx="13">
                  <c:v>20005227435.67107</c:v>
                </c:pt>
                <c:pt idx="14">
                  <c:v>16754819089.645853</c:v>
                </c:pt>
                <c:pt idx="15">
                  <c:v>14059462827.665625</c:v>
                </c:pt>
                <c:pt idx="16">
                  <c:v>11447097068.455275</c:v>
                </c:pt>
                <c:pt idx="17">
                  <c:v>7739782023.7553968</c:v>
                </c:pt>
                <c:pt idx="18">
                  <c:v>4437473141.3818951</c:v>
                </c:pt>
                <c:pt idx="19">
                  <c:v>2814884525.4500175</c:v>
                </c:pt>
                <c:pt idx="20">
                  <c:v>1840940006.2824953</c:v>
                </c:pt>
                <c:pt idx="21">
                  <c:v>1082509887.2807558</c:v>
                </c:pt>
                <c:pt idx="22">
                  <c:v>667952011.581442</c:v>
                </c:pt>
                <c:pt idx="23">
                  <c:v>407577753.14759827</c:v>
                </c:pt>
                <c:pt idx="24">
                  <c:v>215876811.50629562</c:v>
                </c:pt>
                <c:pt idx="25">
                  <c:v>1384204.2229984447</c:v>
                </c:pt>
              </c:numCache>
            </c:numRef>
          </c:yVal>
          <c:smooth val="0"/>
          <c:extLst>
            <c:ext xmlns:c16="http://schemas.microsoft.com/office/drawing/2014/chart" uri="{C3380CC4-5D6E-409C-BE32-E72D297353CC}">
              <c16:uniqueId val="{00000000-D727-48F3-8F63-4EF0EB0E11D0}"/>
            </c:ext>
          </c:extLst>
        </c:ser>
        <c:ser>
          <c:idx val="0"/>
          <c:order val="1"/>
          <c:tx>
            <c:strRef>
              <c:f>HAWC2!$BK$5</c:f>
              <c:strCache>
                <c:ptCount val="1"/>
                <c:pt idx="0">
                  <c:v>K55                 </c:v>
                </c:pt>
              </c:strCache>
            </c:strRef>
          </c:tx>
          <c:spPr>
            <a:ln w="19050" cap="rnd">
              <a:solidFill>
                <a:schemeClr val="accent1"/>
              </a:solidFill>
              <a:round/>
            </a:ln>
            <a:effectLst/>
          </c:spPr>
          <c:marker>
            <c:symbol val="triangle"/>
            <c:size val="5"/>
            <c:spPr>
              <a:solidFill>
                <a:schemeClr val="accent1"/>
              </a:solidFill>
              <a:ln w="9525">
                <a:solidFill>
                  <a:schemeClr val="accent1"/>
                </a:solidFill>
              </a:ln>
              <a:effectLst/>
            </c:spPr>
          </c:marker>
          <c:xVal>
            <c:numRef>
              <c:f>HAWC2!$AJ$6:$AJ$200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HAWC2!$BK$6:$BK$200</c:f>
              <c:numCache>
                <c:formatCode>0.00E+00</c:formatCode>
                <c:ptCount val="195"/>
                <c:pt idx="0">
                  <c:v>149463299862.92999</c:v>
                </c:pt>
                <c:pt idx="1">
                  <c:v>142129593466.92999</c:v>
                </c:pt>
                <c:pt idx="2">
                  <c:v>134778772728.63</c:v>
                </c:pt>
                <c:pt idx="3">
                  <c:v>123479405572.72</c:v>
                </c:pt>
                <c:pt idx="4">
                  <c:v>112409469442.12</c:v>
                </c:pt>
                <c:pt idx="5">
                  <c:v>102924821467.56</c:v>
                </c:pt>
                <c:pt idx="6">
                  <c:v>83014849460.414001</c:v>
                </c:pt>
                <c:pt idx="7">
                  <c:v>71832653076.757996</c:v>
                </c:pt>
                <c:pt idx="8">
                  <c:v>50181438271.623001</c:v>
                </c:pt>
                <c:pt idx="9">
                  <c:v>35725661870.664001</c:v>
                </c:pt>
                <c:pt idx="10">
                  <c:v>31444995360.569</c:v>
                </c:pt>
                <c:pt idx="11">
                  <c:v>27836786547.743999</c:v>
                </c:pt>
                <c:pt idx="12">
                  <c:v>23230901350.879002</c:v>
                </c:pt>
                <c:pt idx="13">
                  <c:v>20005227435.669998</c:v>
                </c:pt>
                <c:pt idx="14">
                  <c:v>16754819089.646</c:v>
                </c:pt>
                <c:pt idx="15">
                  <c:v>14059462827.622</c:v>
                </c:pt>
                <c:pt idx="16">
                  <c:v>11447097068.365</c:v>
                </c:pt>
                <c:pt idx="17">
                  <c:v>7739782023.7553997</c:v>
                </c:pt>
                <c:pt idx="18">
                  <c:v>4437473141.3821001</c:v>
                </c:pt>
                <c:pt idx="19">
                  <c:v>2814884525.4475002</c:v>
                </c:pt>
                <c:pt idx="20">
                  <c:v>1840940006.2823999</c:v>
                </c:pt>
                <c:pt idx="21">
                  <c:v>1082509887.2808001</c:v>
                </c:pt>
                <c:pt idx="22">
                  <c:v>667952011.58147001</c:v>
                </c:pt>
                <c:pt idx="23">
                  <c:v>407577753.14758998</c:v>
                </c:pt>
                <c:pt idx="24">
                  <c:v>215876811.50628</c:v>
                </c:pt>
                <c:pt idx="25">
                  <c:v>1384204.2229984</c:v>
                </c:pt>
              </c:numCache>
            </c:numRef>
          </c:yVal>
          <c:smooth val="0"/>
          <c:extLst>
            <c:ext xmlns:c16="http://schemas.microsoft.com/office/drawing/2014/chart" uri="{C3380CC4-5D6E-409C-BE32-E72D297353CC}">
              <c16:uniqueId val="{00000001-D727-48F3-8F63-4EF0EB0E11D0}"/>
            </c:ext>
          </c:extLst>
        </c:ser>
        <c:dLbls>
          <c:showLegendKey val="0"/>
          <c:showVal val="0"/>
          <c:showCatName val="0"/>
          <c:showSerName val="0"/>
          <c:showPercent val="0"/>
          <c:showBubbleSize val="0"/>
        </c:dLbls>
        <c:axId val="1326495215"/>
        <c:axId val="1326499055"/>
      </c:scatterChart>
      <c:valAx>
        <c:axId val="1326495215"/>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26499055"/>
        <c:crosses val="autoZero"/>
        <c:crossBetween val="midCat"/>
      </c:valAx>
      <c:valAx>
        <c:axId val="132649905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264952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40341037436754"/>
          <c:y val="3.2372853705289778E-2"/>
          <c:w val="0.83038469667703352"/>
          <c:h val="0.86793312421906577"/>
        </c:manualLayout>
      </c:layout>
      <c:scatterChart>
        <c:scatterStyle val="lineMarker"/>
        <c:varyColors val="0"/>
        <c:ser>
          <c:idx val="0"/>
          <c:order val="0"/>
          <c:tx>
            <c:strRef>
              <c:f>HAWC2!$AT$5</c:f>
              <c:strCache>
                <c:ptCount val="1"/>
                <c:pt idx="0">
                  <c:v>K12                 </c:v>
                </c:pt>
              </c:strCache>
            </c:strRef>
          </c:tx>
          <c:spPr>
            <a:ln w="19050" cap="rnd">
              <a:solidFill>
                <a:schemeClr val="accent1"/>
              </a:solidFill>
              <a:round/>
            </a:ln>
            <a:effectLst/>
          </c:spPr>
          <c:marker>
            <c:symbol val="triangle"/>
            <c:size val="5"/>
            <c:spPr>
              <a:solidFill>
                <a:schemeClr val="accent1"/>
              </a:solidFill>
              <a:ln w="9525">
                <a:solidFill>
                  <a:schemeClr val="accent1"/>
                </a:solidFill>
              </a:ln>
              <a:effectLst/>
            </c:spPr>
          </c:marker>
          <c:xVal>
            <c:numRef>
              <c:f>HAWC2!$AJ$6:$AJ$200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HAWC2!$AT$6:$AT$200</c:f>
              <c:numCache>
                <c:formatCode>0.00E+00</c:formatCode>
                <c:ptCount val="195"/>
                <c:pt idx="0">
                  <c:v>-2207086.3839242999</c:v>
                </c:pt>
                <c:pt idx="1">
                  <c:v>1434921.7501519001</c:v>
                </c:pt>
                <c:pt idx="2">
                  <c:v>2708485.569435</c:v>
                </c:pt>
                <c:pt idx="3">
                  <c:v>105184746.20904</c:v>
                </c:pt>
                <c:pt idx="4">
                  <c:v>157429949.13314</c:v>
                </c:pt>
                <c:pt idx="5">
                  <c:v>228984725.56200999</c:v>
                </c:pt>
                <c:pt idx="6">
                  <c:v>463334468.51393002</c:v>
                </c:pt>
                <c:pt idx="7">
                  <c:v>341133181.04522002</c:v>
                </c:pt>
                <c:pt idx="8">
                  <c:v>208900378.04317001</c:v>
                </c:pt>
                <c:pt idx="9">
                  <c:v>66013024.632294998</c:v>
                </c:pt>
                <c:pt idx="10">
                  <c:v>-1830605.3521224</c:v>
                </c:pt>
                <c:pt idx="11">
                  <c:v>-112440.27749196001</c:v>
                </c:pt>
                <c:pt idx="12">
                  <c:v>2878814.9596473998</c:v>
                </c:pt>
                <c:pt idx="13">
                  <c:v>2792097.9973331001</c:v>
                </c:pt>
                <c:pt idx="14">
                  <c:v>2151870.8219368998</c:v>
                </c:pt>
                <c:pt idx="15">
                  <c:v>1209523.4659392</c:v>
                </c:pt>
                <c:pt idx="16">
                  <c:v>687555.06205555005</c:v>
                </c:pt>
                <c:pt idx="17">
                  <c:v>-1278128.3455320999</c:v>
                </c:pt>
                <c:pt idx="18">
                  <c:v>-5128386.2951595997</c:v>
                </c:pt>
                <c:pt idx="19">
                  <c:v>-5724959.6932685003</c:v>
                </c:pt>
                <c:pt idx="20">
                  <c:v>-4350319.6772459997</c:v>
                </c:pt>
                <c:pt idx="21">
                  <c:v>-5505861.2979522003</c:v>
                </c:pt>
                <c:pt idx="22">
                  <c:v>-2926876.2913849</c:v>
                </c:pt>
                <c:pt idx="23">
                  <c:v>-1092894.3939255001</c:v>
                </c:pt>
                <c:pt idx="24">
                  <c:v>-342359.95061568997</c:v>
                </c:pt>
                <c:pt idx="25">
                  <c:v>107.67625696663001</c:v>
                </c:pt>
              </c:numCache>
            </c:numRef>
          </c:yVal>
          <c:smooth val="0"/>
          <c:extLst>
            <c:ext xmlns:c16="http://schemas.microsoft.com/office/drawing/2014/chart" uri="{C3380CC4-5D6E-409C-BE32-E72D297353CC}">
              <c16:uniqueId val="{00000001-E657-4606-90C5-0AD7523ADA40}"/>
            </c:ext>
          </c:extLst>
        </c:ser>
        <c:dLbls>
          <c:showLegendKey val="0"/>
          <c:showVal val="0"/>
          <c:showCatName val="0"/>
          <c:showSerName val="0"/>
          <c:showPercent val="0"/>
          <c:showBubbleSize val="0"/>
        </c:dLbls>
        <c:axId val="1326495215"/>
        <c:axId val="1326499055"/>
        <c:extLst/>
      </c:scatterChart>
      <c:valAx>
        <c:axId val="1326495215"/>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26499055"/>
        <c:crosses val="autoZero"/>
        <c:crossBetween val="midCat"/>
      </c:valAx>
      <c:valAx>
        <c:axId val="132649905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264952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HAWC2!$H$37</c:f>
              <c:strCache>
                <c:ptCount val="1"/>
                <c:pt idx="0">
                  <c:v>K_[m4/rad]</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HAWC2!$E$38:$E$400</c:f>
              <c:numCache>
                <c:formatCode>0.00E+00</c:formatCode>
                <c:ptCount val="363"/>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HAWC2!$H$38:$H$400</c:f>
              <c:numCache>
                <c:formatCode>0.00E+00</c:formatCode>
                <c:ptCount val="363"/>
                <c:pt idx="0">
                  <c:v>22.331654602926999</c:v>
                </c:pt>
                <c:pt idx="1">
                  <c:v>21.654595521179999</c:v>
                </c:pt>
                <c:pt idx="2">
                  <c:v>20.934015873842998</c:v>
                </c:pt>
                <c:pt idx="3">
                  <c:v>18.903839694967999</c:v>
                </c:pt>
                <c:pt idx="4">
                  <c:v>16.919383897532001</c:v>
                </c:pt>
                <c:pt idx="5">
                  <c:v>15.154368569328</c:v>
                </c:pt>
                <c:pt idx="6">
                  <c:v>11.738782465631999</c:v>
                </c:pt>
                <c:pt idx="7">
                  <c:v>8.5590491456541997</c:v>
                </c:pt>
                <c:pt idx="8">
                  <c:v>3.1069014874110001</c:v>
                </c:pt>
                <c:pt idx="9">
                  <c:v>1.3531493064761</c:v>
                </c:pt>
                <c:pt idx="10">
                  <c:v>0.52830648316414996</c:v>
                </c:pt>
                <c:pt idx="11">
                  <c:v>0.30216229814392997</c:v>
                </c:pt>
                <c:pt idx="12">
                  <c:v>0.19745024157447999</c:v>
                </c:pt>
                <c:pt idx="13">
                  <c:v>0.14030178077243</c:v>
                </c:pt>
                <c:pt idx="14">
                  <c:v>0.10056460683486</c:v>
                </c:pt>
                <c:pt idx="15">
                  <c:v>7.0964094362951993E-2</c:v>
                </c:pt>
                <c:pt idx="16">
                  <c:v>4.9367292014517998E-2</c:v>
                </c:pt>
                <c:pt idx="17">
                  <c:v>3.4300313967728001E-2</c:v>
                </c:pt>
                <c:pt idx="18">
                  <c:v>2.3150834131942001E-2</c:v>
                </c:pt>
                <c:pt idx="19">
                  <c:v>1.5786779773432E-2</c:v>
                </c:pt>
                <c:pt idx="20">
                  <c:v>1.0774946957884999E-2</c:v>
                </c:pt>
                <c:pt idx="21">
                  <c:v>7.2944183369580999E-3</c:v>
                </c:pt>
                <c:pt idx="22">
                  <c:v>5.2283870095311998E-3</c:v>
                </c:pt>
                <c:pt idx="23">
                  <c:v>3.3541937907246001E-3</c:v>
                </c:pt>
                <c:pt idx="24">
                  <c:v>1.8751999113778E-3</c:v>
                </c:pt>
                <c:pt idx="25">
                  <c:v>1.5921308084406001E-5</c:v>
                </c:pt>
              </c:numCache>
            </c:numRef>
          </c:yVal>
          <c:smooth val="0"/>
          <c:extLst>
            <c:ext xmlns:c16="http://schemas.microsoft.com/office/drawing/2014/chart" uri="{C3380CC4-5D6E-409C-BE32-E72D297353CC}">
              <c16:uniqueId val="{00000000-B757-4DFA-AE67-BFF30423F8DC}"/>
            </c:ext>
          </c:extLst>
        </c:ser>
        <c:ser>
          <c:idx val="1"/>
          <c:order val="1"/>
          <c:tx>
            <c:strRef>
              <c:f>HAWC2!$G$37</c:f>
              <c:strCache>
                <c:ptCount val="1"/>
                <c:pt idx="0">
                  <c:v>polar_inertia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HAWC2!$E$38:$E$400</c:f>
              <c:numCache>
                <c:formatCode>0.00E+00</c:formatCode>
                <c:ptCount val="363"/>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HAWC2!$G$38:$G$400</c:f>
              <c:numCache>
                <c:formatCode>0.00E+00</c:formatCode>
                <c:ptCount val="363"/>
                <c:pt idx="0">
                  <c:v>15.843496800210001</c:v>
                </c:pt>
                <c:pt idx="1">
                  <c:v>15.3452859568443</c:v>
                </c:pt>
                <c:pt idx="2">
                  <c:v>14.845949538363499</c:v>
                </c:pt>
                <c:pt idx="3">
                  <c:v>13.471526862356399</c:v>
                </c:pt>
                <c:pt idx="4">
                  <c:v>12.157449110622998</c:v>
                </c:pt>
                <c:pt idx="5">
                  <c:v>11.0515531052366</c:v>
                </c:pt>
                <c:pt idx="6">
                  <c:v>9.1181486007216002</c:v>
                </c:pt>
                <c:pt idx="7">
                  <c:v>7.9601961344429997</c:v>
                </c:pt>
                <c:pt idx="8">
                  <c:v>4.4206800339356001</c:v>
                </c:pt>
                <c:pt idx="9">
                  <c:v>2.7504364516870998</c:v>
                </c:pt>
                <c:pt idx="10">
                  <c:v>1.9196705015030302</c:v>
                </c:pt>
                <c:pt idx="11">
                  <c:v>1.4112177027044299</c:v>
                </c:pt>
                <c:pt idx="12">
                  <c:v>1.0020917745534899</c:v>
                </c:pt>
                <c:pt idx="13">
                  <c:v>0.74204261898300006</c:v>
                </c:pt>
                <c:pt idx="14">
                  <c:v>0.54837837843727</c:v>
                </c:pt>
                <c:pt idx="15">
                  <c:v>0.40485257149481002</c:v>
                </c:pt>
                <c:pt idx="16">
                  <c:v>0.29153394797263799</c:v>
                </c:pt>
                <c:pt idx="17">
                  <c:v>0.18292539939219199</c:v>
                </c:pt>
                <c:pt idx="18">
                  <c:v>0.102016498848141</c:v>
                </c:pt>
                <c:pt idx="19">
                  <c:v>6.1773083251944E-2</c:v>
                </c:pt>
                <c:pt idx="20">
                  <c:v>3.9706777674664004E-2</c:v>
                </c:pt>
                <c:pt idx="21">
                  <c:v>2.2975971336525097E-2</c:v>
                </c:pt>
                <c:pt idx="22">
                  <c:v>1.6186639154799301E-2</c:v>
                </c:pt>
                <c:pt idx="23">
                  <c:v>1.05801428077441E-2</c:v>
                </c:pt>
                <c:pt idx="24">
                  <c:v>7.5088318452194002E-3</c:v>
                </c:pt>
                <c:pt idx="25">
                  <c:v>6.5503942773103901E-5</c:v>
                </c:pt>
              </c:numCache>
            </c:numRef>
          </c:yVal>
          <c:smooth val="0"/>
          <c:extLst>
            <c:ext xmlns:c16="http://schemas.microsoft.com/office/drawing/2014/chart" uri="{C3380CC4-5D6E-409C-BE32-E72D297353CC}">
              <c16:uniqueId val="{00000001-B757-4DFA-AE67-BFF30423F8DC}"/>
            </c:ext>
          </c:extLst>
        </c:ser>
        <c:dLbls>
          <c:showLegendKey val="0"/>
          <c:showVal val="0"/>
          <c:showCatName val="0"/>
          <c:showSerName val="0"/>
          <c:showPercent val="0"/>
          <c:showBubbleSize val="0"/>
        </c:dLbls>
        <c:axId val="1222016767"/>
        <c:axId val="1222012927"/>
      </c:scatterChart>
      <c:valAx>
        <c:axId val="1222016767"/>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22012927"/>
        <c:crosses val="autoZero"/>
        <c:crossBetween val="midCat"/>
      </c:valAx>
      <c:valAx>
        <c:axId val="1222012927"/>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2201676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HAWC2!$H$37</c:f>
              <c:strCache>
                <c:ptCount val="1"/>
                <c:pt idx="0">
                  <c:v>K_[m4/rad]</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HAWC2!$E$38:$E$400</c:f>
              <c:numCache>
                <c:formatCode>0.00E+00</c:formatCode>
                <c:ptCount val="363"/>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HAWC2!$H$38:$H$400</c:f>
              <c:numCache>
                <c:formatCode>0.00E+00</c:formatCode>
                <c:ptCount val="363"/>
                <c:pt idx="0">
                  <c:v>22.331654602926999</c:v>
                </c:pt>
                <c:pt idx="1">
                  <c:v>21.654595521179999</c:v>
                </c:pt>
                <c:pt idx="2">
                  <c:v>20.934015873842998</c:v>
                </c:pt>
                <c:pt idx="3">
                  <c:v>18.903839694967999</c:v>
                </c:pt>
                <c:pt idx="4">
                  <c:v>16.919383897532001</c:v>
                </c:pt>
                <c:pt idx="5">
                  <c:v>15.154368569328</c:v>
                </c:pt>
                <c:pt idx="6">
                  <c:v>11.738782465631999</c:v>
                </c:pt>
                <c:pt idx="7">
                  <c:v>8.5590491456541997</c:v>
                </c:pt>
                <c:pt idx="8">
                  <c:v>3.1069014874110001</c:v>
                </c:pt>
                <c:pt idx="9">
                  <c:v>1.3531493064761</c:v>
                </c:pt>
                <c:pt idx="10">
                  <c:v>0.52830648316414996</c:v>
                </c:pt>
                <c:pt idx="11">
                  <c:v>0.30216229814392997</c:v>
                </c:pt>
                <c:pt idx="12">
                  <c:v>0.19745024157447999</c:v>
                </c:pt>
                <c:pt idx="13">
                  <c:v>0.14030178077243</c:v>
                </c:pt>
                <c:pt idx="14">
                  <c:v>0.10056460683486</c:v>
                </c:pt>
                <c:pt idx="15">
                  <c:v>7.0964094362951993E-2</c:v>
                </c:pt>
                <c:pt idx="16">
                  <c:v>4.9367292014517998E-2</c:v>
                </c:pt>
                <c:pt idx="17">
                  <c:v>3.4300313967728001E-2</c:v>
                </c:pt>
                <c:pt idx="18">
                  <c:v>2.3150834131942001E-2</c:v>
                </c:pt>
                <c:pt idx="19">
                  <c:v>1.5786779773432E-2</c:v>
                </c:pt>
                <c:pt idx="20">
                  <c:v>1.0774946957884999E-2</c:v>
                </c:pt>
                <c:pt idx="21">
                  <c:v>7.2944183369580999E-3</c:v>
                </c:pt>
                <c:pt idx="22">
                  <c:v>5.2283870095311998E-3</c:v>
                </c:pt>
                <c:pt idx="23">
                  <c:v>3.3541937907246001E-3</c:v>
                </c:pt>
                <c:pt idx="24">
                  <c:v>1.8751999113778E-3</c:v>
                </c:pt>
                <c:pt idx="25">
                  <c:v>1.5921308084406001E-5</c:v>
                </c:pt>
              </c:numCache>
            </c:numRef>
          </c:yVal>
          <c:smooth val="0"/>
          <c:extLst>
            <c:ext xmlns:c16="http://schemas.microsoft.com/office/drawing/2014/chart" uri="{C3380CC4-5D6E-409C-BE32-E72D297353CC}">
              <c16:uniqueId val="{00000000-6695-44C9-9EBF-77D151102542}"/>
            </c:ext>
          </c:extLst>
        </c:ser>
        <c:ser>
          <c:idx val="1"/>
          <c:order val="1"/>
          <c:tx>
            <c:strRef>
              <c:f>HAWC2!$G$37</c:f>
              <c:strCache>
                <c:ptCount val="1"/>
                <c:pt idx="0">
                  <c:v>polar_inertia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HAWC2!$E$38:$E$400</c:f>
              <c:numCache>
                <c:formatCode>0.00E+00</c:formatCode>
                <c:ptCount val="363"/>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HAWC2!$G$38:$G$400</c:f>
              <c:numCache>
                <c:formatCode>0.00E+00</c:formatCode>
                <c:ptCount val="363"/>
                <c:pt idx="0">
                  <c:v>15.843496800210001</c:v>
                </c:pt>
                <c:pt idx="1">
                  <c:v>15.3452859568443</c:v>
                </c:pt>
                <c:pt idx="2">
                  <c:v>14.845949538363499</c:v>
                </c:pt>
                <c:pt idx="3">
                  <c:v>13.471526862356399</c:v>
                </c:pt>
                <c:pt idx="4">
                  <c:v>12.157449110622998</c:v>
                </c:pt>
                <c:pt idx="5">
                  <c:v>11.0515531052366</c:v>
                </c:pt>
                <c:pt idx="6">
                  <c:v>9.1181486007216002</c:v>
                </c:pt>
                <c:pt idx="7">
                  <c:v>7.9601961344429997</c:v>
                </c:pt>
                <c:pt idx="8">
                  <c:v>4.4206800339356001</c:v>
                </c:pt>
                <c:pt idx="9">
                  <c:v>2.7504364516870998</c:v>
                </c:pt>
                <c:pt idx="10">
                  <c:v>1.9196705015030302</c:v>
                </c:pt>
                <c:pt idx="11">
                  <c:v>1.4112177027044299</c:v>
                </c:pt>
                <c:pt idx="12">
                  <c:v>1.0020917745534899</c:v>
                </c:pt>
                <c:pt idx="13">
                  <c:v>0.74204261898300006</c:v>
                </c:pt>
                <c:pt idx="14">
                  <c:v>0.54837837843727</c:v>
                </c:pt>
                <c:pt idx="15">
                  <c:v>0.40485257149481002</c:v>
                </c:pt>
                <c:pt idx="16">
                  <c:v>0.29153394797263799</c:v>
                </c:pt>
                <c:pt idx="17">
                  <c:v>0.18292539939219199</c:v>
                </c:pt>
                <c:pt idx="18">
                  <c:v>0.102016498848141</c:v>
                </c:pt>
                <c:pt idx="19">
                  <c:v>6.1773083251944E-2</c:v>
                </c:pt>
                <c:pt idx="20">
                  <c:v>3.9706777674664004E-2</c:v>
                </c:pt>
                <c:pt idx="21">
                  <c:v>2.2975971336525097E-2</c:v>
                </c:pt>
                <c:pt idx="22">
                  <c:v>1.6186639154799301E-2</c:v>
                </c:pt>
                <c:pt idx="23">
                  <c:v>1.05801428077441E-2</c:v>
                </c:pt>
                <c:pt idx="24">
                  <c:v>7.5088318452194002E-3</c:v>
                </c:pt>
                <c:pt idx="25">
                  <c:v>6.5503942773103901E-5</c:v>
                </c:pt>
              </c:numCache>
            </c:numRef>
          </c:yVal>
          <c:smooth val="0"/>
          <c:extLst>
            <c:ext xmlns:c16="http://schemas.microsoft.com/office/drawing/2014/chart" uri="{C3380CC4-5D6E-409C-BE32-E72D297353CC}">
              <c16:uniqueId val="{00000001-6695-44C9-9EBF-77D151102542}"/>
            </c:ext>
          </c:extLst>
        </c:ser>
        <c:dLbls>
          <c:showLegendKey val="0"/>
          <c:showVal val="0"/>
          <c:showCatName val="0"/>
          <c:showSerName val="0"/>
          <c:showPercent val="0"/>
          <c:showBubbleSize val="0"/>
        </c:dLbls>
        <c:axId val="1222016767"/>
        <c:axId val="1222012927"/>
      </c:scatterChart>
      <c:valAx>
        <c:axId val="1222016767"/>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22012927"/>
        <c:crosses val="autoZero"/>
        <c:crossBetween val="midCat"/>
      </c:valAx>
      <c:valAx>
        <c:axId val="1222012927"/>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2201676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06537785542342"/>
          <c:y val="0.11690477783666682"/>
          <c:w val="0.77359504485958319"/>
          <c:h val="0.83363550846320489"/>
        </c:manualLayout>
      </c:layout>
      <c:scatterChart>
        <c:scatterStyle val="lineMarker"/>
        <c:varyColors val="0"/>
        <c:ser>
          <c:idx val="1"/>
          <c:order val="0"/>
          <c:tx>
            <c:strRef>
              <c:f>HAWC2_2_hGAST_noFPM!$Y$5</c:f>
              <c:strCache>
                <c:ptCount val="1"/>
                <c:pt idx="0">
                  <c:v>x_[m]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HAWC2_2_hGAST_noFPM!$AK$6:$AK$200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HAWC2_2_hGAST_noFPM!$Y$6:$Y$200</c:f>
              <c:numCache>
                <c:formatCode>0.00E+00</c:formatCode>
                <c:ptCount val="195"/>
                <c:pt idx="0">
                  <c:v>2.27663E-2</c:v>
                </c:pt>
                <c:pt idx="1">
                  <c:v>-1.2937405236469874E-2</c:v>
                </c:pt>
                <c:pt idx="2">
                  <c:v>-4.8641110472936712E-2</c:v>
                </c:pt>
                <c:pt idx="3">
                  <c:v>-9.1397516184180877E-2</c:v>
                </c:pt>
                <c:pt idx="4">
                  <c:v>-0.13443933842612316</c:v>
                </c:pt>
                <c:pt idx="5">
                  <c:v>-0.18180120507535497</c:v>
                </c:pt>
                <c:pt idx="6">
                  <c:v>-0.30623889149874794</c:v>
                </c:pt>
                <c:pt idx="7">
                  <c:v>-0.43732308592391533</c:v>
                </c:pt>
                <c:pt idx="8">
                  <c:v>-0.68977192150714206</c:v>
                </c:pt>
                <c:pt idx="9">
                  <c:v>-0.89874327686300293</c:v>
                </c:pt>
                <c:pt idx="10">
                  <c:v>-0.99874331909098668</c:v>
                </c:pt>
                <c:pt idx="11">
                  <c:v>-1.0018524930599906</c:v>
                </c:pt>
                <c:pt idx="12">
                  <c:v>-0.96553601847061332</c:v>
                </c:pt>
                <c:pt idx="13">
                  <c:v>-0.93689493811408808</c:v>
                </c:pt>
                <c:pt idx="14">
                  <c:v>-0.91067583967948029</c:v>
                </c:pt>
                <c:pt idx="15">
                  <c:v>-0.87387172037428962</c:v>
                </c:pt>
                <c:pt idx="16">
                  <c:v>-0.82761857947220996</c:v>
                </c:pt>
                <c:pt idx="17">
                  <c:v>-0.77441500886487247</c:v>
                </c:pt>
                <c:pt idx="18">
                  <c:v>-0.71396518045201685</c:v>
                </c:pt>
                <c:pt idx="19">
                  <c:v>-0.64788072724689583</c:v>
                </c:pt>
                <c:pt idx="20">
                  <c:v>-0.58063943352349434</c:v>
                </c:pt>
                <c:pt idx="21">
                  <c:v>-0.51484552304286335</c:v>
                </c:pt>
                <c:pt idx="22">
                  <c:v>-0.44597354907485254</c:v>
                </c:pt>
                <c:pt idx="23">
                  <c:v>-0.37267642552607655</c:v>
                </c:pt>
                <c:pt idx="24">
                  <c:v>-0.29895856759990269</c:v>
                </c:pt>
                <c:pt idx="25">
                  <c:v>-6.5928929899355837E-2</c:v>
                </c:pt>
              </c:numCache>
            </c:numRef>
          </c:yVal>
          <c:smooth val="0"/>
          <c:extLst>
            <c:ext xmlns:c16="http://schemas.microsoft.com/office/drawing/2014/chart" uri="{C3380CC4-5D6E-409C-BE32-E72D297353CC}">
              <c16:uniqueId val="{00000004-3FD7-4678-AAD4-31BCF8555A89}"/>
            </c:ext>
          </c:extLst>
        </c:ser>
        <c:ser>
          <c:idx val="0"/>
          <c:order val="1"/>
          <c:tx>
            <c:strRef>
              <c:f>HAWC2_2_hGAST_noFPM!$P$4</c:f>
              <c:strCache>
                <c:ptCount val="1"/>
                <c:pt idx="0">
                  <c:v>x_c2 [m]</c:v>
                </c:pt>
              </c:strCache>
            </c:strRef>
          </c:tx>
          <c:spPr>
            <a:ln w="19050" cap="rnd">
              <a:solidFill>
                <a:schemeClr val="accent1"/>
              </a:solidFill>
              <a:round/>
            </a:ln>
            <a:effectLst/>
          </c:spPr>
          <c:marker>
            <c:symbol val="triangle"/>
            <c:size val="3"/>
            <c:spPr>
              <a:solidFill>
                <a:schemeClr val="accent1"/>
              </a:solidFill>
              <a:ln w="9525">
                <a:solidFill>
                  <a:schemeClr val="accent1"/>
                </a:solidFill>
              </a:ln>
              <a:effectLst/>
            </c:spPr>
          </c:marker>
          <c:xVal>
            <c:numRef>
              <c:f>HAWC2_2_hGAST_noFPM!$U$5:$U$200</c:f>
              <c:numCache>
                <c:formatCode>0.00000E+00</c:formatCode>
                <c:ptCount val="196"/>
                <c:pt idx="0" formatCode="0.00E+00">
                  <c:v>0</c:v>
                </c:pt>
                <c:pt idx="1">
                  <c:v>1.1718297611416915</c:v>
                </c:pt>
                <c:pt idx="2">
                  <c:v>2.3436595222833829</c:v>
                </c:pt>
                <c:pt idx="3">
                  <c:v>3.5154885319364313</c:v>
                </c:pt>
                <c:pt idx="4">
                  <c:v>4.6873184712172193</c:v>
                </c:pt>
                <c:pt idx="5">
                  <c:v>5.8591479729705842</c:v>
                </c:pt>
                <c:pt idx="6">
                  <c:v>7.0309775654341689</c:v>
                </c:pt>
                <c:pt idx="7">
                  <c:v>8.2028069023159205</c:v>
                </c:pt>
                <c:pt idx="8">
                  <c:v>9.3746371034720841</c:v>
                </c:pt>
                <c:pt idx="9">
                  <c:v>10.546462739714693</c:v>
                </c:pt>
                <c:pt idx="10">
                  <c:v>11.718298109817068</c:v>
                </c:pt>
                <c:pt idx="11">
                  <c:v>12.890122502799224</c:v>
                </c:pt>
                <c:pt idx="12">
                  <c:v>14.061952777131685</c:v>
                </c:pt>
                <c:pt idx="13">
                  <c:v>16.40561092208053</c:v>
                </c:pt>
                <c:pt idx="14">
                  <c:v>18.749273718306089</c:v>
                </c:pt>
                <c:pt idx="15">
                  <c:v>21.092927374093627</c:v>
                </c:pt>
                <c:pt idx="16">
                  <c:v>23.436567733149879</c:v>
                </c:pt>
                <c:pt idx="17">
                  <c:v>26.36612375802946</c:v>
                </c:pt>
                <c:pt idx="18">
                  <c:v>29.295689439944756</c:v>
                </c:pt>
                <c:pt idx="19">
                  <c:v>35.154792725689568</c:v>
                </c:pt>
                <c:pt idx="20">
                  <c:v>41.013939156048025</c:v>
                </c:pt>
                <c:pt idx="21">
                  <c:v>46.873076123146021</c:v>
                </c:pt>
                <c:pt idx="22">
                  <c:v>52.732190987759743</c:v>
                </c:pt>
                <c:pt idx="23">
                  <c:v>58.591335354649431</c:v>
                </c:pt>
                <c:pt idx="24">
                  <c:v>64.450467515595477</c:v>
                </c:pt>
                <c:pt idx="25">
                  <c:v>70.309575286645995</c:v>
                </c:pt>
                <c:pt idx="26">
                  <c:v>76.168713857875801</c:v>
                </c:pt>
                <c:pt idx="27">
                  <c:v>82.027859537726172</c:v>
                </c:pt>
                <c:pt idx="28">
                  <c:v>87.886985635491627</c:v>
                </c:pt>
                <c:pt idx="29">
                  <c:v>93.746125720830676</c:v>
                </c:pt>
                <c:pt idx="30">
                  <c:v>99.605274822872218</c:v>
                </c:pt>
                <c:pt idx="31">
                  <c:v>105.46440745167193</c:v>
                </c:pt>
                <c:pt idx="32">
                  <c:v>111.32350184729999</c:v>
                </c:pt>
                <c:pt idx="33">
                  <c:v>117.18033671573299</c:v>
                </c:pt>
              </c:numCache>
            </c:numRef>
          </c:xVal>
          <c:yVal>
            <c:numRef>
              <c:f>HAWC2_2_hGAST_noFPM!$P$5:$P$200</c:f>
              <c:numCache>
                <c:formatCode>0.00E+00</c:formatCode>
                <c:ptCount val="196"/>
                <c:pt idx="0">
                  <c:v>2.27663E-2</c:v>
                </c:pt>
                <c:pt idx="1">
                  <c:v>-1.293848E-2</c:v>
                </c:pt>
                <c:pt idx="2">
                  <c:v>-4.8643260000000001E-2</c:v>
                </c:pt>
                <c:pt idx="3">
                  <c:v>-9.1401350000000006E-2</c:v>
                </c:pt>
                <c:pt idx="4">
                  <c:v>-0.13444449999999999</c:v>
                </c:pt>
                <c:pt idx="5">
                  <c:v>-0.18180830000000001</c:v>
                </c:pt>
                <c:pt idx="6">
                  <c:v>-0.22953889999999999</c:v>
                </c:pt>
                <c:pt idx="7">
                  <c:v>-0.28053420000000001</c:v>
                </c:pt>
                <c:pt idx="8">
                  <c:v>-0.3319667</c:v>
                </c:pt>
                <c:pt idx="9">
                  <c:v>-0.38454509999999997</c:v>
                </c:pt>
                <c:pt idx="10">
                  <c:v>-0.43733899999999998</c:v>
                </c:pt>
                <c:pt idx="11">
                  <c:v>-0.48899740000000003</c:v>
                </c:pt>
                <c:pt idx="12">
                  <c:v>-0.54037460000000004</c:v>
                </c:pt>
                <c:pt idx="13">
                  <c:v>-0.64096050000000004</c:v>
                </c:pt>
                <c:pt idx="14">
                  <c:v>-0.73862709999999998</c:v>
                </c:pt>
                <c:pt idx="15">
                  <c:v>-0.82643759999999999</c:v>
                </c:pt>
                <c:pt idx="16">
                  <c:v>-0.89876420000000001</c:v>
                </c:pt>
                <c:pt idx="17">
                  <c:v>-0.96482389999999996</c:v>
                </c:pt>
                <c:pt idx="18">
                  <c:v>-0.99875290000000005</c:v>
                </c:pt>
                <c:pt idx="19">
                  <c:v>-1.0018530000000001</c:v>
                </c:pt>
                <c:pt idx="20">
                  <c:v>-0.96552899999999997</c:v>
                </c:pt>
                <c:pt idx="21">
                  <c:v>-0.93688859999999996</c:v>
                </c:pt>
                <c:pt idx="22">
                  <c:v>-0.91066939999999996</c:v>
                </c:pt>
                <c:pt idx="23">
                  <c:v>-0.87386160000000002</c:v>
                </c:pt>
                <c:pt idx="24">
                  <c:v>-0.82760460000000002</c:v>
                </c:pt>
                <c:pt idx="25">
                  <c:v>-0.77439769999999997</c:v>
                </c:pt>
                <c:pt idx="26">
                  <c:v>-0.71394380000000002</c:v>
                </c:pt>
                <c:pt idx="27">
                  <c:v>-0.64785539999999997</c:v>
                </c:pt>
                <c:pt idx="28">
                  <c:v>-0.58061189999999996</c:v>
                </c:pt>
                <c:pt idx="29">
                  <c:v>-0.51481670000000002</c:v>
                </c:pt>
                <c:pt idx="30">
                  <c:v>-0.44594129999999998</c:v>
                </c:pt>
                <c:pt idx="31">
                  <c:v>-0.37264009999999997</c:v>
                </c:pt>
                <c:pt idx="32">
                  <c:v>-0.29892049999999998</c:v>
                </c:pt>
                <c:pt idx="33">
                  <c:v>-6.5893599999999997E-2</c:v>
                </c:pt>
              </c:numCache>
            </c:numRef>
          </c:yVal>
          <c:smooth val="0"/>
          <c:extLst>
            <c:ext xmlns:c16="http://schemas.microsoft.com/office/drawing/2014/chart" uri="{C3380CC4-5D6E-409C-BE32-E72D297353CC}">
              <c16:uniqueId val="{00000000-3FD7-4678-AAD4-31BCF8555A89}"/>
            </c:ext>
          </c:extLst>
        </c:ser>
        <c:dLbls>
          <c:showLegendKey val="0"/>
          <c:showVal val="0"/>
          <c:showCatName val="0"/>
          <c:showSerName val="0"/>
          <c:showPercent val="0"/>
          <c:showBubbleSize val="0"/>
        </c:dLbls>
        <c:axId val="859056800"/>
        <c:axId val="859054400"/>
      </c:scatterChart>
      <c:valAx>
        <c:axId val="859056800"/>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4400"/>
        <c:crosses val="autoZero"/>
        <c:crossBetween val="midCat"/>
      </c:valAx>
      <c:valAx>
        <c:axId val="859054400"/>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68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06537785542342"/>
          <c:y val="0.11690477783666682"/>
          <c:w val="0.77359504485958319"/>
          <c:h val="0.83363550846320489"/>
        </c:manualLayout>
      </c:layout>
      <c:scatterChart>
        <c:scatterStyle val="lineMarker"/>
        <c:varyColors val="0"/>
        <c:ser>
          <c:idx val="1"/>
          <c:order val="0"/>
          <c:tx>
            <c:strRef>
              <c:f>HAWC2_2_hGAST_noFPM!$Z$5</c:f>
              <c:strCache>
                <c:ptCount val="1"/>
                <c:pt idx="0">
                  <c:v>y_[m]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HAWC2_2_hGAST_noFPM!$AK$6:$AK$200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HAWC2_2_hGAST_noFPM!$Z$6:$Z$200</c:f>
              <c:numCache>
                <c:formatCode>0.00E+00</c:formatCode>
                <c:ptCount val="195"/>
                <c:pt idx="0">
                  <c:v>-6.3541200000000004E-3</c:v>
                </c:pt>
                <c:pt idx="1">
                  <c:v>1.2618878869157794E-2</c:v>
                </c:pt>
                <c:pt idx="2">
                  <c:v>3.159187773831397E-2</c:v>
                </c:pt>
                <c:pt idx="3">
                  <c:v>5.4883121553895783E-2</c:v>
                </c:pt>
                <c:pt idx="4">
                  <c:v>7.8349125957334842E-2</c:v>
                </c:pt>
                <c:pt idx="5">
                  <c:v>0.10453687700420491</c:v>
                </c:pt>
                <c:pt idx="6">
                  <c:v>0.17195433984077149</c:v>
                </c:pt>
                <c:pt idx="7">
                  <c:v>0.2384383714628999</c:v>
                </c:pt>
                <c:pt idx="8">
                  <c:v>0.34116287706568638</c:v>
                </c:pt>
                <c:pt idx="9">
                  <c:v>0.38515865168476204</c:v>
                </c:pt>
                <c:pt idx="10">
                  <c:v>0.3719884949059184</c:v>
                </c:pt>
                <c:pt idx="11">
                  <c:v>0.33907398269526706</c:v>
                </c:pt>
                <c:pt idx="12">
                  <c:v>0.30255315682449557</c:v>
                </c:pt>
                <c:pt idx="13">
                  <c:v>0.24876270488780905</c:v>
                </c:pt>
                <c:pt idx="14">
                  <c:v>0.13289146312197497</c:v>
                </c:pt>
                <c:pt idx="15">
                  <c:v>-3.1556790034157206E-2</c:v>
                </c:pt>
                <c:pt idx="16">
                  <c:v>-0.22209821214493353</c:v>
                </c:pt>
                <c:pt idx="17">
                  <c:v>-0.49145036662728203</c:v>
                </c:pt>
                <c:pt idx="18">
                  <c:v>-0.81490019752266007</c:v>
                </c:pt>
                <c:pt idx="19">
                  <c:v>-1.1626887087735214</c:v>
                </c:pt>
                <c:pt idx="20">
                  <c:v>-1.5495815725558095</c:v>
                </c:pt>
                <c:pt idx="21">
                  <c:v>-1.9772306461911244</c:v>
                </c:pt>
                <c:pt idx="22">
                  <c:v>-2.4298830460301208</c:v>
                </c:pt>
                <c:pt idx="23">
                  <c:v>-2.9159920869099576</c:v>
                </c:pt>
                <c:pt idx="24">
                  <c:v>-3.4438444093062488</c:v>
                </c:pt>
                <c:pt idx="25">
                  <c:v>-4.0013455041233446</c:v>
                </c:pt>
              </c:numCache>
            </c:numRef>
          </c:yVal>
          <c:smooth val="0"/>
          <c:extLst>
            <c:ext xmlns:c16="http://schemas.microsoft.com/office/drawing/2014/chart" uri="{C3380CC4-5D6E-409C-BE32-E72D297353CC}">
              <c16:uniqueId val="{00000000-A168-4622-9FD4-F66351C13D7E}"/>
            </c:ext>
          </c:extLst>
        </c:ser>
        <c:ser>
          <c:idx val="0"/>
          <c:order val="1"/>
          <c:tx>
            <c:strRef>
              <c:f>HAWC2_2_hGAST_noFPM!$Q$4</c:f>
              <c:strCache>
                <c:ptCount val="1"/>
                <c:pt idx="0">
                  <c:v>y_c2 [m] </c:v>
                </c:pt>
              </c:strCache>
            </c:strRef>
          </c:tx>
          <c:spPr>
            <a:ln w="19050" cap="rnd">
              <a:solidFill>
                <a:schemeClr val="accent1"/>
              </a:solidFill>
              <a:round/>
            </a:ln>
            <a:effectLst/>
          </c:spPr>
          <c:marker>
            <c:symbol val="triangle"/>
            <c:size val="3"/>
            <c:spPr>
              <a:solidFill>
                <a:schemeClr val="accent1"/>
              </a:solidFill>
              <a:ln w="9525">
                <a:solidFill>
                  <a:schemeClr val="accent1"/>
                </a:solidFill>
              </a:ln>
              <a:effectLst/>
            </c:spPr>
          </c:marker>
          <c:xVal>
            <c:numRef>
              <c:f>HAWC2_2_hGAST_noFPM!$U$5:$U$200</c:f>
              <c:numCache>
                <c:formatCode>0.00000E+00</c:formatCode>
                <c:ptCount val="196"/>
                <c:pt idx="0" formatCode="0.00E+00">
                  <c:v>0</c:v>
                </c:pt>
                <c:pt idx="1">
                  <c:v>1.1718297611416915</c:v>
                </c:pt>
                <c:pt idx="2">
                  <c:v>2.3436595222833829</c:v>
                </c:pt>
                <c:pt idx="3">
                  <c:v>3.5154885319364313</c:v>
                </c:pt>
                <c:pt idx="4">
                  <c:v>4.6873184712172193</c:v>
                </c:pt>
                <c:pt idx="5">
                  <c:v>5.8591479729705842</c:v>
                </c:pt>
                <c:pt idx="6">
                  <c:v>7.0309775654341689</c:v>
                </c:pt>
                <c:pt idx="7">
                  <c:v>8.2028069023159205</c:v>
                </c:pt>
                <c:pt idx="8">
                  <c:v>9.3746371034720841</c:v>
                </c:pt>
                <c:pt idx="9">
                  <c:v>10.546462739714693</c:v>
                </c:pt>
                <c:pt idx="10">
                  <c:v>11.718298109817068</c:v>
                </c:pt>
                <c:pt idx="11">
                  <c:v>12.890122502799224</c:v>
                </c:pt>
                <c:pt idx="12">
                  <c:v>14.061952777131685</c:v>
                </c:pt>
                <c:pt idx="13">
                  <c:v>16.40561092208053</c:v>
                </c:pt>
                <c:pt idx="14">
                  <c:v>18.749273718306089</c:v>
                </c:pt>
                <c:pt idx="15">
                  <c:v>21.092927374093627</c:v>
                </c:pt>
                <c:pt idx="16">
                  <c:v>23.436567733149879</c:v>
                </c:pt>
                <c:pt idx="17">
                  <c:v>26.36612375802946</c:v>
                </c:pt>
                <c:pt idx="18">
                  <c:v>29.295689439944756</c:v>
                </c:pt>
                <c:pt idx="19">
                  <c:v>35.154792725689568</c:v>
                </c:pt>
                <c:pt idx="20">
                  <c:v>41.013939156048025</c:v>
                </c:pt>
                <c:pt idx="21">
                  <c:v>46.873076123146021</c:v>
                </c:pt>
                <c:pt idx="22">
                  <c:v>52.732190987759743</c:v>
                </c:pt>
                <c:pt idx="23">
                  <c:v>58.591335354649431</c:v>
                </c:pt>
                <c:pt idx="24">
                  <c:v>64.450467515595477</c:v>
                </c:pt>
                <c:pt idx="25">
                  <c:v>70.309575286645995</c:v>
                </c:pt>
                <c:pt idx="26">
                  <c:v>76.168713857875801</c:v>
                </c:pt>
                <c:pt idx="27">
                  <c:v>82.027859537726172</c:v>
                </c:pt>
                <c:pt idx="28">
                  <c:v>87.886985635491627</c:v>
                </c:pt>
                <c:pt idx="29">
                  <c:v>93.746125720830676</c:v>
                </c:pt>
                <c:pt idx="30">
                  <c:v>99.605274822872218</c:v>
                </c:pt>
                <c:pt idx="31">
                  <c:v>105.46440745167193</c:v>
                </c:pt>
                <c:pt idx="32">
                  <c:v>111.32350184729999</c:v>
                </c:pt>
                <c:pt idx="33">
                  <c:v>117.18033671573299</c:v>
                </c:pt>
              </c:numCache>
            </c:numRef>
          </c:xVal>
          <c:yVal>
            <c:numRef>
              <c:f>HAWC2_2_hGAST_noFPM!$Q$5:$Q$200</c:f>
              <c:numCache>
                <c:formatCode>0.00E+00</c:formatCode>
                <c:ptCount val="196"/>
                <c:pt idx="0">
                  <c:v>-6.3541200000000004E-3</c:v>
                </c:pt>
                <c:pt idx="1">
                  <c:v>1.2619450000000001E-2</c:v>
                </c:pt>
                <c:pt idx="2">
                  <c:v>3.1593019999999999E-2</c:v>
                </c:pt>
                <c:pt idx="3">
                  <c:v>5.4885209999999997E-2</c:v>
                </c:pt>
                <c:pt idx="4">
                  <c:v>7.8351939999999995E-2</c:v>
                </c:pt>
                <c:pt idx="5">
                  <c:v>0.1045408</c:v>
                </c:pt>
                <c:pt idx="6">
                  <c:v>0.13096070000000001</c:v>
                </c:pt>
                <c:pt idx="7">
                  <c:v>0.1582549</c:v>
                </c:pt>
                <c:pt idx="8">
                  <c:v>0.1856661</c:v>
                </c:pt>
                <c:pt idx="9">
                  <c:v>0.2121439</c:v>
                </c:pt>
                <c:pt idx="10">
                  <c:v>0.2384463</c:v>
                </c:pt>
                <c:pt idx="11">
                  <c:v>0.2624051</c:v>
                </c:pt>
                <c:pt idx="12">
                  <c:v>0.28578360000000003</c:v>
                </c:pt>
                <c:pt idx="13">
                  <c:v>0.32560610000000001</c:v>
                </c:pt>
                <c:pt idx="14">
                  <c:v>0.35673359999999998</c:v>
                </c:pt>
                <c:pt idx="15">
                  <c:v>0.37704339999999997</c:v>
                </c:pt>
                <c:pt idx="16">
                  <c:v>0.38516099999999998</c:v>
                </c:pt>
                <c:pt idx="17">
                  <c:v>0.38259140000000003</c:v>
                </c:pt>
                <c:pt idx="18">
                  <c:v>0.37198550000000002</c:v>
                </c:pt>
                <c:pt idx="19">
                  <c:v>0.3390686</c:v>
                </c:pt>
                <c:pt idx="20">
                  <c:v>0.30254609999999998</c:v>
                </c:pt>
                <c:pt idx="21">
                  <c:v>0.24875079999999999</c:v>
                </c:pt>
                <c:pt idx="22">
                  <c:v>0.13286300000000001</c:v>
                </c:pt>
                <c:pt idx="23">
                  <c:v>-3.160201E-2</c:v>
                </c:pt>
                <c:pt idx="24">
                  <c:v>-0.22215579999999999</c:v>
                </c:pt>
                <c:pt idx="25">
                  <c:v>-0.49153799999999997</c:v>
                </c:pt>
                <c:pt idx="26">
                  <c:v>-0.81501460000000003</c:v>
                </c:pt>
                <c:pt idx="27">
                  <c:v>-1.162822</c:v>
                </c:pt>
                <c:pt idx="28">
                  <c:v>-1.5497399999999999</c:v>
                </c:pt>
                <c:pt idx="29">
                  <c:v>-1.9774179999999999</c:v>
                </c:pt>
                <c:pt idx="30">
                  <c:v>-2.4300950000000001</c:v>
                </c:pt>
                <c:pt idx="31">
                  <c:v>-2.9162330000000001</c:v>
                </c:pt>
                <c:pt idx="32">
                  <c:v>-3.4441169999999999</c:v>
                </c:pt>
                <c:pt idx="33">
                  <c:v>-4.00143</c:v>
                </c:pt>
              </c:numCache>
            </c:numRef>
          </c:yVal>
          <c:smooth val="0"/>
          <c:extLst>
            <c:ext xmlns:c16="http://schemas.microsoft.com/office/drawing/2014/chart" uri="{C3380CC4-5D6E-409C-BE32-E72D297353CC}">
              <c16:uniqueId val="{00000001-A168-4622-9FD4-F66351C13D7E}"/>
            </c:ext>
          </c:extLst>
        </c:ser>
        <c:dLbls>
          <c:showLegendKey val="0"/>
          <c:showVal val="0"/>
          <c:showCatName val="0"/>
          <c:showSerName val="0"/>
          <c:showPercent val="0"/>
          <c:showBubbleSize val="0"/>
        </c:dLbls>
        <c:axId val="859056800"/>
        <c:axId val="859054400"/>
      </c:scatterChart>
      <c:valAx>
        <c:axId val="859056800"/>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4400"/>
        <c:crosses val="autoZero"/>
        <c:crossBetween val="midCat"/>
      </c:valAx>
      <c:valAx>
        <c:axId val="859054400"/>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68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06537785542342"/>
          <c:y val="0.1191502624671916"/>
          <c:w val="0.77082249519119406"/>
          <c:h val="0.79659849810440364"/>
        </c:manualLayout>
      </c:layout>
      <c:scatterChart>
        <c:scatterStyle val="lineMarker"/>
        <c:varyColors val="0"/>
        <c:ser>
          <c:idx val="1"/>
          <c:order val="0"/>
          <c:tx>
            <c:strRef>
              <c:f>HAWC2_2_hGAST_noFPM!$AA$5</c:f>
              <c:strCache>
                <c:ptCount val="1"/>
                <c:pt idx="0">
                  <c:v>z_[m]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HAWC2_2_hGAST_noFPM!$AK$6:$AK$200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HAWC2_2_hGAST_noFPM!$AA$6:$AA$200</c:f>
              <c:numCache>
                <c:formatCode>0.00E+00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yVal>
          <c:smooth val="0"/>
          <c:extLst>
            <c:ext xmlns:c16="http://schemas.microsoft.com/office/drawing/2014/chart" uri="{C3380CC4-5D6E-409C-BE32-E72D297353CC}">
              <c16:uniqueId val="{00000000-6E66-47E1-AF7D-926223465601}"/>
            </c:ext>
          </c:extLst>
        </c:ser>
        <c:ser>
          <c:idx val="0"/>
          <c:order val="1"/>
          <c:tx>
            <c:strRef>
              <c:f>HAWC2_2_hGAST_noFPM!$R$4</c:f>
              <c:strCache>
                <c:ptCount val="1"/>
                <c:pt idx="0">
                  <c:v>z_c2 [m] </c:v>
                </c:pt>
              </c:strCache>
            </c:strRef>
          </c:tx>
          <c:spPr>
            <a:ln w="19050" cap="rnd">
              <a:solidFill>
                <a:schemeClr val="accent1"/>
              </a:solidFill>
              <a:round/>
            </a:ln>
            <a:effectLst/>
          </c:spPr>
          <c:marker>
            <c:symbol val="triangle"/>
            <c:size val="3"/>
            <c:spPr>
              <a:solidFill>
                <a:schemeClr val="accent1"/>
              </a:solidFill>
              <a:ln w="9525">
                <a:solidFill>
                  <a:schemeClr val="accent1"/>
                </a:solidFill>
              </a:ln>
              <a:effectLst/>
            </c:spPr>
          </c:marker>
          <c:xVal>
            <c:numRef>
              <c:f>HAWC2_2_hGAST_noFPM!$U$5:$U$200</c:f>
              <c:numCache>
                <c:formatCode>0.00000E+00</c:formatCode>
                <c:ptCount val="196"/>
                <c:pt idx="0" formatCode="0.00E+00">
                  <c:v>0</c:v>
                </c:pt>
                <c:pt idx="1">
                  <c:v>1.1718297611416915</c:v>
                </c:pt>
                <c:pt idx="2">
                  <c:v>2.3436595222833829</c:v>
                </c:pt>
                <c:pt idx="3">
                  <c:v>3.5154885319364313</c:v>
                </c:pt>
                <c:pt idx="4">
                  <c:v>4.6873184712172193</c:v>
                </c:pt>
                <c:pt idx="5">
                  <c:v>5.8591479729705842</c:v>
                </c:pt>
                <c:pt idx="6">
                  <c:v>7.0309775654341689</c:v>
                </c:pt>
                <c:pt idx="7">
                  <c:v>8.2028069023159205</c:v>
                </c:pt>
                <c:pt idx="8">
                  <c:v>9.3746371034720841</c:v>
                </c:pt>
                <c:pt idx="9">
                  <c:v>10.546462739714693</c:v>
                </c:pt>
                <c:pt idx="10">
                  <c:v>11.718298109817068</c:v>
                </c:pt>
                <c:pt idx="11">
                  <c:v>12.890122502799224</c:v>
                </c:pt>
                <c:pt idx="12">
                  <c:v>14.061952777131685</c:v>
                </c:pt>
                <c:pt idx="13">
                  <c:v>16.40561092208053</c:v>
                </c:pt>
                <c:pt idx="14">
                  <c:v>18.749273718306089</c:v>
                </c:pt>
                <c:pt idx="15">
                  <c:v>21.092927374093627</c:v>
                </c:pt>
                <c:pt idx="16">
                  <c:v>23.436567733149879</c:v>
                </c:pt>
                <c:pt idx="17">
                  <c:v>26.36612375802946</c:v>
                </c:pt>
                <c:pt idx="18">
                  <c:v>29.295689439944756</c:v>
                </c:pt>
                <c:pt idx="19">
                  <c:v>35.154792725689568</c:v>
                </c:pt>
                <c:pt idx="20">
                  <c:v>41.013939156048025</c:v>
                </c:pt>
                <c:pt idx="21">
                  <c:v>46.873076123146021</c:v>
                </c:pt>
                <c:pt idx="22">
                  <c:v>52.732190987759743</c:v>
                </c:pt>
                <c:pt idx="23">
                  <c:v>58.591335354649431</c:v>
                </c:pt>
                <c:pt idx="24">
                  <c:v>64.450467515595477</c:v>
                </c:pt>
                <c:pt idx="25">
                  <c:v>70.309575286645995</c:v>
                </c:pt>
                <c:pt idx="26">
                  <c:v>76.168713857875801</c:v>
                </c:pt>
                <c:pt idx="27">
                  <c:v>82.027859537726172</c:v>
                </c:pt>
                <c:pt idx="28">
                  <c:v>87.886985635491627</c:v>
                </c:pt>
                <c:pt idx="29">
                  <c:v>93.746125720830676</c:v>
                </c:pt>
                <c:pt idx="30">
                  <c:v>99.605274822872218</c:v>
                </c:pt>
                <c:pt idx="31">
                  <c:v>105.46440745167193</c:v>
                </c:pt>
                <c:pt idx="32">
                  <c:v>111.32350184729999</c:v>
                </c:pt>
                <c:pt idx="33">
                  <c:v>117.18033671573299</c:v>
                </c:pt>
              </c:numCache>
            </c:numRef>
          </c:xVal>
          <c:yVal>
            <c:numRef>
              <c:f>HAWC2_2_hGAST_noFPM!$R$5:$R$200</c:f>
              <c:numCache>
                <c:formatCode>0.00E+00</c:formatCode>
                <c:ptCount val="196"/>
                <c:pt idx="0">
                  <c:v>0</c:v>
                </c:pt>
                <c:pt idx="1">
                  <c:v>1.1711320000000001</c:v>
                </c:pt>
                <c:pt idx="2">
                  <c:v>2.3422640000000001</c:v>
                </c:pt>
                <c:pt idx="3">
                  <c:v>3.5130810000000001</c:v>
                </c:pt>
                <c:pt idx="4">
                  <c:v>4.6838850000000001</c:v>
                </c:pt>
                <c:pt idx="5">
                  <c:v>5.8544640000000001</c:v>
                </c:pt>
                <c:pt idx="6">
                  <c:v>7.025023</c:v>
                </c:pt>
                <c:pt idx="7">
                  <c:v>8.1954239999999992</c:v>
                </c:pt>
                <c:pt idx="8">
                  <c:v>9.3658040000000007</c:v>
                </c:pt>
                <c:pt idx="9">
                  <c:v>10.536149999999999</c:v>
                </c:pt>
                <c:pt idx="10">
                  <c:v>11.7065</c:v>
                </c:pt>
                <c:pt idx="11">
                  <c:v>12.876939999999999</c:v>
                </c:pt>
                <c:pt idx="12">
                  <c:v>14.047409999999999</c:v>
                </c:pt>
                <c:pt idx="13">
                  <c:v>16.388570000000001</c:v>
                </c:pt>
                <c:pt idx="14">
                  <c:v>18.729990000000001</c:v>
                </c:pt>
                <c:pt idx="15">
                  <c:v>21.071909999999999</c:v>
                </c:pt>
                <c:pt idx="16">
                  <c:v>23.41442</c:v>
                </c:pt>
                <c:pt idx="17">
                  <c:v>26.343229999999998</c:v>
                </c:pt>
                <c:pt idx="18">
                  <c:v>29.272580000000001</c:v>
                </c:pt>
                <c:pt idx="19">
                  <c:v>35.131590000000003</c:v>
                </c:pt>
                <c:pt idx="20">
                  <c:v>40.99051</c:v>
                </c:pt>
                <c:pt idx="21">
                  <c:v>46.849330000000002</c:v>
                </c:pt>
                <c:pt idx="22">
                  <c:v>52.707239999999999</c:v>
                </c:pt>
                <c:pt idx="23">
                  <c:v>58.563960000000002</c:v>
                </c:pt>
                <c:pt idx="24">
                  <c:v>64.419809999999998</c:v>
                </c:pt>
                <c:pt idx="25">
                  <c:v>70.272480000000002</c:v>
                </c:pt>
                <c:pt idx="26">
                  <c:v>76.122370000000004</c:v>
                </c:pt>
                <c:pt idx="27">
                  <c:v>81.97081</c:v>
                </c:pt>
                <c:pt idx="28">
                  <c:v>87.816760000000002</c:v>
                </c:pt>
                <c:pt idx="29">
                  <c:v>93.659899999999993</c:v>
                </c:pt>
                <c:pt idx="30">
                  <c:v>99.501130000000003</c:v>
                </c:pt>
                <c:pt idx="31">
                  <c:v>105.3396</c:v>
                </c:pt>
                <c:pt idx="32">
                  <c:v>111.17440000000001</c:v>
                </c:pt>
                <c:pt idx="33">
                  <c:v>117</c:v>
                </c:pt>
              </c:numCache>
            </c:numRef>
          </c:yVal>
          <c:smooth val="0"/>
          <c:extLst>
            <c:ext xmlns:c16="http://schemas.microsoft.com/office/drawing/2014/chart" uri="{C3380CC4-5D6E-409C-BE32-E72D297353CC}">
              <c16:uniqueId val="{00000001-6E66-47E1-AF7D-926223465601}"/>
            </c:ext>
          </c:extLst>
        </c:ser>
        <c:dLbls>
          <c:showLegendKey val="0"/>
          <c:showVal val="0"/>
          <c:showCatName val="0"/>
          <c:showSerName val="0"/>
          <c:showPercent val="0"/>
          <c:showBubbleSize val="0"/>
        </c:dLbls>
        <c:axId val="859056800"/>
        <c:axId val="859054400"/>
      </c:scatterChart>
      <c:valAx>
        <c:axId val="859056800"/>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4400"/>
        <c:crosses val="autoZero"/>
        <c:crossBetween val="midCat"/>
      </c:valAx>
      <c:valAx>
        <c:axId val="859054400"/>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68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06537785542342"/>
          <c:y val="0.11690477783666682"/>
          <c:w val="0.77359504485958319"/>
          <c:h val="0.83363550846320489"/>
        </c:manualLayout>
      </c:layout>
      <c:scatterChart>
        <c:scatterStyle val="lineMarker"/>
        <c:varyColors val="0"/>
        <c:ser>
          <c:idx val="1"/>
          <c:order val="0"/>
          <c:tx>
            <c:strRef>
              <c:f>HAWC2_2_hGAST_noFPM!$AB$5</c:f>
              <c:strCache>
                <c:ptCount val="1"/>
                <c:pt idx="0">
                  <c:v>θt_[deg]</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HAWC2_2_hGAST_noFPM!$AK$6:$AK$200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HAWC2_2_hGAST_noFPM!$AB$6:$AB$200</c:f>
              <c:numCache>
                <c:formatCode>0.00E+00</c:formatCode>
                <c:ptCount val="195"/>
                <c:pt idx="0">
                  <c:v>-15.5946</c:v>
                </c:pt>
                <c:pt idx="1">
                  <c:v>-15.591220101742699</c:v>
                </c:pt>
                <c:pt idx="2">
                  <c:v>-15.58783020408743</c:v>
                </c:pt>
                <c:pt idx="3">
                  <c:v>-15.504337486855023</c:v>
                </c:pt>
                <c:pt idx="4">
                  <c:v>-15.417600401537019</c:v>
                </c:pt>
                <c:pt idx="5">
                  <c:v>-15.201982302086202</c:v>
                </c:pt>
                <c:pt idx="6">
                  <c:v>-14.481236017666525</c:v>
                </c:pt>
                <c:pt idx="7">
                  <c:v>-13.481027270045663</c:v>
                </c:pt>
                <c:pt idx="8">
                  <c:v>-11.032839968556523</c:v>
                </c:pt>
                <c:pt idx="9">
                  <c:v>-8.7171287322725419</c:v>
                </c:pt>
                <c:pt idx="10">
                  <c:v>-7.0256001845245777</c:v>
                </c:pt>
                <c:pt idx="11">
                  <c:v>-5.5149290346906659</c:v>
                </c:pt>
                <c:pt idx="12">
                  <c:v>-4.2217608646256348</c:v>
                </c:pt>
                <c:pt idx="13">
                  <c:v>-3.2168903715302397</c:v>
                </c:pt>
                <c:pt idx="14">
                  <c:v>-2.3902010378438718</c:v>
                </c:pt>
                <c:pt idx="15">
                  <c:v>-1.6865614644005189</c:v>
                </c:pt>
                <c:pt idx="16">
                  <c:v>-1.0695594639828823</c:v>
                </c:pt>
                <c:pt idx="17">
                  <c:v>-0.55086383235771053</c:v>
                </c:pt>
                <c:pt idx="18">
                  <c:v>-6.3788642884633928E-2</c:v>
                </c:pt>
                <c:pt idx="19">
                  <c:v>0.49696058612098404</c:v>
                </c:pt>
                <c:pt idx="20">
                  <c:v>1.2488980735916444</c:v>
                </c:pt>
                <c:pt idx="21">
                  <c:v>1.9295108467997371</c:v>
                </c:pt>
                <c:pt idx="22">
                  <c:v>2.1718346248510247</c:v>
                </c:pt>
                <c:pt idx="23">
                  <c:v>2.0930900986099936</c:v>
                </c:pt>
                <c:pt idx="24">
                  <c:v>1.8002892554990844</c:v>
                </c:pt>
                <c:pt idx="25">
                  <c:v>1.2424745618282951</c:v>
                </c:pt>
              </c:numCache>
            </c:numRef>
          </c:yVal>
          <c:smooth val="0"/>
          <c:extLst>
            <c:ext xmlns:c16="http://schemas.microsoft.com/office/drawing/2014/chart" uri="{C3380CC4-5D6E-409C-BE32-E72D297353CC}">
              <c16:uniqueId val="{00000000-D984-4790-B1D8-7A427B3DB398}"/>
            </c:ext>
          </c:extLst>
        </c:ser>
        <c:ser>
          <c:idx val="0"/>
          <c:order val="1"/>
          <c:tx>
            <c:strRef>
              <c:f>HAWC2_2_hGAST_noFPM!$S$4</c:f>
              <c:strCache>
                <c:ptCount val="1"/>
                <c:pt idx="0">
                  <c:v>θt_c2 [deg]</c:v>
                </c:pt>
              </c:strCache>
            </c:strRef>
          </c:tx>
          <c:spPr>
            <a:ln w="19050" cap="rnd">
              <a:solidFill>
                <a:schemeClr val="accent1"/>
              </a:solidFill>
              <a:round/>
            </a:ln>
            <a:effectLst/>
          </c:spPr>
          <c:marker>
            <c:symbol val="triangle"/>
            <c:size val="3"/>
            <c:spPr>
              <a:solidFill>
                <a:schemeClr val="accent1"/>
              </a:solidFill>
              <a:ln w="9525">
                <a:solidFill>
                  <a:schemeClr val="accent1"/>
                </a:solidFill>
              </a:ln>
              <a:effectLst/>
            </c:spPr>
          </c:marker>
          <c:xVal>
            <c:numRef>
              <c:f>HAWC2_2_hGAST_noFPM!$U$5:$U$200</c:f>
              <c:numCache>
                <c:formatCode>0.00000E+00</c:formatCode>
                <c:ptCount val="196"/>
                <c:pt idx="0" formatCode="0.00E+00">
                  <c:v>0</c:v>
                </c:pt>
                <c:pt idx="1">
                  <c:v>1.1718297611416915</c:v>
                </c:pt>
                <c:pt idx="2">
                  <c:v>2.3436595222833829</c:v>
                </c:pt>
                <c:pt idx="3">
                  <c:v>3.5154885319364313</c:v>
                </c:pt>
                <c:pt idx="4">
                  <c:v>4.6873184712172193</c:v>
                </c:pt>
                <c:pt idx="5">
                  <c:v>5.8591479729705842</c:v>
                </c:pt>
                <c:pt idx="6">
                  <c:v>7.0309775654341689</c:v>
                </c:pt>
                <c:pt idx="7">
                  <c:v>8.2028069023159205</c:v>
                </c:pt>
                <c:pt idx="8">
                  <c:v>9.3746371034720841</c:v>
                </c:pt>
                <c:pt idx="9">
                  <c:v>10.546462739714693</c:v>
                </c:pt>
                <c:pt idx="10">
                  <c:v>11.718298109817068</c:v>
                </c:pt>
                <c:pt idx="11">
                  <c:v>12.890122502799224</c:v>
                </c:pt>
                <c:pt idx="12">
                  <c:v>14.061952777131685</c:v>
                </c:pt>
                <c:pt idx="13">
                  <c:v>16.40561092208053</c:v>
                </c:pt>
                <c:pt idx="14">
                  <c:v>18.749273718306089</c:v>
                </c:pt>
                <c:pt idx="15">
                  <c:v>21.092927374093627</c:v>
                </c:pt>
                <c:pt idx="16">
                  <c:v>23.436567733149879</c:v>
                </c:pt>
                <c:pt idx="17">
                  <c:v>26.36612375802946</c:v>
                </c:pt>
                <c:pt idx="18">
                  <c:v>29.295689439944756</c:v>
                </c:pt>
                <c:pt idx="19">
                  <c:v>35.154792725689568</c:v>
                </c:pt>
                <c:pt idx="20">
                  <c:v>41.013939156048025</c:v>
                </c:pt>
                <c:pt idx="21">
                  <c:v>46.873076123146021</c:v>
                </c:pt>
                <c:pt idx="22">
                  <c:v>52.732190987759743</c:v>
                </c:pt>
                <c:pt idx="23">
                  <c:v>58.591335354649431</c:v>
                </c:pt>
                <c:pt idx="24">
                  <c:v>64.450467515595477</c:v>
                </c:pt>
                <c:pt idx="25">
                  <c:v>70.309575286645995</c:v>
                </c:pt>
                <c:pt idx="26">
                  <c:v>76.168713857875801</c:v>
                </c:pt>
                <c:pt idx="27">
                  <c:v>82.027859537726172</c:v>
                </c:pt>
                <c:pt idx="28">
                  <c:v>87.886985635491627</c:v>
                </c:pt>
                <c:pt idx="29">
                  <c:v>93.746125720830676</c:v>
                </c:pt>
                <c:pt idx="30">
                  <c:v>99.605274822872218</c:v>
                </c:pt>
                <c:pt idx="31">
                  <c:v>105.46440745167193</c:v>
                </c:pt>
                <c:pt idx="32">
                  <c:v>111.32350184729999</c:v>
                </c:pt>
                <c:pt idx="33">
                  <c:v>117.18033671573299</c:v>
                </c:pt>
              </c:numCache>
            </c:numRef>
          </c:xVal>
          <c:yVal>
            <c:numRef>
              <c:f>HAWC2_2_hGAST_noFPM!$S$5:$S$200</c:f>
              <c:numCache>
                <c:formatCode>0.00E+00</c:formatCode>
                <c:ptCount val="196"/>
                <c:pt idx="0">
                  <c:v>-15.5946</c:v>
                </c:pt>
                <c:pt idx="1">
                  <c:v>-15.59122</c:v>
                </c:pt>
                <c:pt idx="2">
                  <c:v>-15.58783</c:v>
                </c:pt>
                <c:pt idx="3">
                  <c:v>-15.50433</c:v>
                </c:pt>
                <c:pt idx="4">
                  <c:v>-15.417590000000001</c:v>
                </c:pt>
                <c:pt idx="5">
                  <c:v>-15.20195</c:v>
                </c:pt>
                <c:pt idx="6">
                  <c:v>-14.97536</c:v>
                </c:pt>
                <c:pt idx="7">
                  <c:v>-14.65029</c:v>
                </c:pt>
                <c:pt idx="8">
                  <c:v>-14.31203</c:v>
                </c:pt>
                <c:pt idx="9">
                  <c:v>-13.90311</c:v>
                </c:pt>
                <c:pt idx="10">
                  <c:v>-13.4809</c:v>
                </c:pt>
                <c:pt idx="11">
                  <c:v>-13.01398</c:v>
                </c:pt>
                <c:pt idx="12">
                  <c:v>-12.535970000000001</c:v>
                </c:pt>
                <c:pt idx="13">
                  <c:v>-11.534750000000001</c:v>
                </c:pt>
                <c:pt idx="14">
                  <c:v>-10.530480000000001</c:v>
                </c:pt>
                <c:pt idx="15">
                  <c:v>-9.5732359999999996</c:v>
                </c:pt>
                <c:pt idx="16">
                  <c:v>-8.7168810000000008</c:v>
                </c:pt>
                <c:pt idx="17">
                  <c:v>-7.8122030000000002</c:v>
                </c:pt>
                <c:pt idx="18">
                  <c:v>-7.0253779999999999</c:v>
                </c:pt>
                <c:pt idx="19">
                  <c:v>-5.5146819999999996</c:v>
                </c:pt>
                <c:pt idx="20">
                  <c:v>-4.2215109999999996</c:v>
                </c:pt>
                <c:pt idx="21">
                  <c:v>-3.2166679999999999</c:v>
                </c:pt>
                <c:pt idx="22">
                  <c:v>-2.3899979999999998</c:v>
                </c:pt>
                <c:pt idx="23">
                  <c:v>-1.6863680000000001</c:v>
                </c:pt>
                <c:pt idx="24">
                  <c:v>-1.0693729999999999</c:v>
                </c:pt>
                <c:pt idx="25">
                  <c:v>-0.55069509999999999</c:v>
                </c:pt>
                <c:pt idx="26">
                  <c:v>-6.361638E-2</c:v>
                </c:pt>
                <c:pt idx="27">
                  <c:v>0.49717549999999999</c:v>
                </c:pt>
                <c:pt idx="28">
                  <c:v>1.249206</c:v>
                </c:pt>
                <c:pt idx="29">
                  <c:v>1.9298090000000001</c:v>
                </c:pt>
                <c:pt idx="30">
                  <c:v>2.171948</c:v>
                </c:pt>
                <c:pt idx="31">
                  <c:v>2.093051</c:v>
                </c:pt>
                <c:pt idx="32">
                  <c:v>1.800138</c:v>
                </c:pt>
                <c:pt idx="33">
                  <c:v>1.2423900000000001</c:v>
                </c:pt>
              </c:numCache>
            </c:numRef>
          </c:yVal>
          <c:smooth val="0"/>
          <c:extLst>
            <c:ext xmlns:c16="http://schemas.microsoft.com/office/drawing/2014/chart" uri="{C3380CC4-5D6E-409C-BE32-E72D297353CC}">
              <c16:uniqueId val="{00000001-D984-4790-B1D8-7A427B3DB398}"/>
            </c:ext>
          </c:extLst>
        </c:ser>
        <c:dLbls>
          <c:showLegendKey val="0"/>
          <c:showVal val="0"/>
          <c:showCatName val="0"/>
          <c:showSerName val="0"/>
          <c:showPercent val="0"/>
          <c:showBubbleSize val="0"/>
        </c:dLbls>
        <c:axId val="859056800"/>
        <c:axId val="859054400"/>
      </c:scatterChart>
      <c:valAx>
        <c:axId val="859056800"/>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4400"/>
        <c:crosses val="autoZero"/>
        <c:crossBetween val="midCat"/>
      </c:valAx>
      <c:valAx>
        <c:axId val="859054400"/>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68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06537785542342"/>
          <c:y val="0.11924393236953654"/>
          <c:w val="0.78404614625943203"/>
          <c:h val="0.79667166670971823"/>
        </c:manualLayout>
      </c:layout>
      <c:scatterChart>
        <c:scatterStyle val="lineMarker"/>
        <c:varyColors val="0"/>
        <c:ser>
          <c:idx val="1"/>
          <c:order val="0"/>
          <c:tx>
            <c:strRef>
              <c:f>HAWC2_2_hGAST_noFPM!$AF$5</c:f>
              <c:strCache>
                <c:ptCount val="1"/>
                <c:pt idx="0">
                  <c:v>c_ [m]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HAWC2_2_hGAST_noFPM!$AK$6:$AK$200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HAWC2_2_hGAST_noFPM!$AF$6:$AF$200</c:f>
              <c:numCache>
                <c:formatCode>0.00E+00</c:formatCode>
                <c:ptCount val="195"/>
                <c:pt idx="0">
                  <c:v>5.2</c:v>
                </c:pt>
                <c:pt idx="1">
                  <c:v>5.2076498081751668</c:v>
                </c:pt>
                <c:pt idx="2">
                  <c:v>5.2152996163503333</c:v>
                </c:pt>
                <c:pt idx="3">
                  <c:v>5.2229494245254999</c:v>
                </c:pt>
                <c:pt idx="4">
                  <c:v>5.2406025794068265</c:v>
                </c:pt>
                <c:pt idx="5">
                  <c:v>5.2692314079038551</c:v>
                </c:pt>
                <c:pt idx="6">
                  <c:v>5.3417510148076603</c:v>
                </c:pt>
                <c:pt idx="7">
                  <c:v>5.4462289197022677</c:v>
                </c:pt>
                <c:pt idx="8">
                  <c:v>5.6438272323069247</c:v>
                </c:pt>
                <c:pt idx="9">
                  <c:v>5.7481475626269427</c:v>
                </c:pt>
                <c:pt idx="10">
                  <c:v>5.6515687339799427</c:v>
                </c:pt>
                <c:pt idx="11">
                  <c:v>5.3563735393546335</c:v>
                </c:pt>
                <c:pt idx="12">
                  <c:v>5.007861832952182</c:v>
                </c:pt>
                <c:pt idx="13">
                  <c:v>4.6969945325678157</c:v>
                </c:pt>
                <c:pt idx="14">
                  <c:v>4.4210260355266016</c:v>
                </c:pt>
                <c:pt idx="15">
                  <c:v>4.1531975858154224</c:v>
                </c:pt>
                <c:pt idx="16">
                  <c:v>3.9022617561019803</c:v>
                </c:pt>
                <c:pt idx="17">
                  <c:v>3.669632575299695</c:v>
                </c:pt>
                <c:pt idx="18">
                  <c:v>3.4447882594775217</c:v>
                </c:pt>
                <c:pt idx="19">
                  <c:v>3.2185840042909111</c:v>
                </c:pt>
                <c:pt idx="20">
                  <c:v>2.9932839534679481</c:v>
                </c:pt>
                <c:pt idx="21">
                  <c:v>2.7656338076911822</c:v>
                </c:pt>
                <c:pt idx="22">
                  <c:v>2.5229878942268913</c:v>
                </c:pt>
                <c:pt idx="23">
                  <c:v>2.2633370160904414</c:v>
                </c:pt>
                <c:pt idx="24">
                  <c:v>1.9889946195419317</c:v>
                </c:pt>
                <c:pt idx="25">
                  <c:v>0.50618748115112822</c:v>
                </c:pt>
              </c:numCache>
            </c:numRef>
          </c:yVal>
          <c:smooth val="0"/>
          <c:extLst>
            <c:ext xmlns:c16="http://schemas.microsoft.com/office/drawing/2014/chart" uri="{C3380CC4-5D6E-409C-BE32-E72D297353CC}">
              <c16:uniqueId val="{00000000-7C7F-4B33-8DD9-7B4E48318978}"/>
            </c:ext>
          </c:extLst>
        </c:ser>
        <c:ser>
          <c:idx val="0"/>
          <c:order val="1"/>
          <c:tx>
            <c:strRef>
              <c:f>HAWC2_2_hGAST_noFPM!$L$4</c:f>
              <c:strCache>
                <c:ptCount val="1"/>
                <c:pt idx="0">
                  <c:v>c [m]</c:v>
                </c:pt>
              </c:strCache>
            </c:strRef>
          </c:tx>
          <c:spPr>
            <a:ln w="19050" cap="rnd">
              <a:solidFill>
                <a:schemeClr val="accent1"/>
              </a:solidFill>
              <a:round/>
            </a:ln>
            <a:effectLst/>
          </c:spPr>
          <c:marker>
            <c:symbol val="triangle"/>
            <c:size val="3"/>
            <c:spPr>
              <a:solidFill>
                <a:schemeClr val="accent1"/>
              </a:solidFill>
              <a:ln w="9525">
                <a:solidFill>
                  <a:schemeClr val="accent1"/>
                </a:solidFill>
              </a:ln>
              <a:effectLst/>
            </c:spPr>
          </c:marker>
          <c:xVal>
            <c:numRef>
              <c:f>HAWC2_2_hGAST_noFPM!$K$5:$K$200</c:f>
              <c:numCache>
                <c:formatCode>0.00000E+00</c:formatCode>
                <c:ptCount val="196"/>
                <c:pt idx="0" formatCode="0.00E+00">
                  <c:v>0</c:v>
                </c:pt>
                <c:pt idx="1">
                  <c:v>4.1284356278275798</c:v>
                </c:pt>
                <c:pt idx="2">
                  <c:v>8.7041030156579708</c:v>
                </c:pt>
                <c:pt idx="3">
                  <c:v>13.720035278556001</c:v>
                </c:pt>
                <c:pt idx="4">
                  <c:v>19.152794378704101</c:v>
                </c:pt>
                <c:pt idx="5">
                  <c:v>24.960826658863201</c:v>
                </c:pt>
                <c:pt idx="6">
                  <c:v>31.084216252143101</c:v>
                </c:pt>
                <c:pt idx="7">
                  <c:v>37.446010732258301</c:v>
                </c:pt>
                <c:pt idx="8">
                  <c:v>43.955503050736397</c:v>
                </c:pt>
                <c:pt idx="9">
                  <c:v>50.513008471374199</c:v>
                </c:pt>
                <c:pt idx="10">
                  <c:v>57.016010541186802</c:v>
                </c:pt>
                <c:pt idx="11">
                  <c:v>63.365242682814703</c:v>
                </c:pt>
                <c:pt idx="12">
                  <c:v>69.470694003621901</c:v>
                </c:pt>
                <c:pt idx="13">
                  <c:v>75.256509427299505</c:v>
                </c:pt>
                <c:pt idx="14">
                  <c:v>80.663860080571993</c:v>
                </c:pt>
                <c:pt idx="15">
                  <c:v>85.652354657941402</c:v>
                </c:pt>
                <c:pt idx="16">
                  <c:v>90.199684499523102</c:v>
                </c:pt>
                <c:pt idx="17">
                  <c:v>94.299845741860693</c:v>
                </c:pt>
                <c:pt idx="18">
                  <c:v>97.960566819306607</c:v>
                </c:pt>
                <c:pt idx="19">
                  <c:v>101.20031190028099</c:v>
                </c:pt>
                <c:pt idx="20">
                  <c:v>104.045238751185</c:v>
                </c:pt>
                <c:pt idx="21">
                  <c:v>106.526419946076</c:v>
                </c:pt>
                <c:pt idx="22">
                  <c:v>108.67747672844401</c:v>
                </c:pt>
                <c:pt idx="23">
                  <c:v>110.532697726804</c:v>
                </c:pt>
                <c:pt idx="24">
                  <c:v>112.125634442185</c:v>
                </c:pt>
                <c:pt idx="25">
                  <c:v>113.48812518895301</c:v>
                </c:pt>
                <c:pt idx="26">
                  <c:v>114.649688181093</c:v>
                </c:pt>
                <c:pt idx="27">
                  <c:v>115.637185021721</c:v>
                </c:pt>
                <c:pt idx="28">
                  <c:v>116.47470345667</c:v>
                </c:pt>
                <c:pt idx="29">
                  <c:v>117.183588338607</c:v>
                </c:pt>
              </c:numCache>
            </c:numRef>
          </c:xVal>
          <c:yVal>
            <c:numRef>
              <c:f>HAWC2_2_hGAST_noFPM!$L$5:$L$200</c:f>
              <c:numCache>
                <c:formatCode>0.00E+00</c:formatCode>
                <c:ptCount val="196"/>
                <c:pt idx="0">
                  <c:v>5.2</c:v>
                </c:pt>
                <c:pt idx="1">
                  <c:v>5.2269516036771098</c:v>
                </c:pt>
                <c:pt idx="2">
                  <c:v>5.3387425348601401</c:v>
                </c:pt>
                <c:pt idx="3">
                  <c:v>5.5176319560136298</c:v>
                </c:pt>
                <c:pt idx="4">
                  <c:v>5.6953891520632496</c:v>
                </c:pt>
                <c:pt idx="5">
                  <c:v>5.7669314655378896</c:v>
                </c:pt>
                <c:pt idx="6">
                  <c:v>5.6039399659374904</c:v>
                </c:pt>
                <c:pt idx="7">
                  <c:v>5.2169339662247998</c:v>
                </c:pt>
                <c:pt idx="8">
                  <c:v>4.8353721049943896</c:v>
                </c:pt>
                <c:pt idx="9">
                  <c:v>4.5242178993276996</c:v>
                </c:pt>
                <c:pt idx="10">
                  <c:v>4.2216324492952602</c:v>
                </c:pt>
                <c:pt idx="11">
                  <c:v>3.9455283531388901</c:v>
                </c:pt>
                <c:pt idx="12">
                  <c:v>3.7017135984181402</c:v>
                </c:pt>
                <c:pt idx="13">
                  <c:v>3.4799449379740901</c:v>
                </c:pt>
                <c:pt idx="14">
                  <c:v>3.2710692639499701</c:v>
                </c:pt>
                <c:pt idx="15">
                  <c:v>3.0788007444401</c:v>
                </c:pt>
                <c:pt idx="16">
                  <c:v>2.9045925649125302</c:v>
                </c:pt>
                <c:pt idx="17">
                  <c:v>2.7438212646350202</c:v>
                </c:pt>
                <c:pt idx="18">
                  <c:v>2.5936355924049699</c:v>
                </c:pt>
                <c:pt idx="19">
                  <c:v>2.4542412772817102</c:v>
                </c:pt>
                <c:pt idx="20">
                  <c:v>2.3279023673741799</c:v>
                </c:pt>
                <c:pt idx="21">
                  <c:v>2.2147891279091798</c:v>
                </c:pt>
                <c:pt idx="22">
                  <c:v>2.1146832784123299</c:v>
                </c:pt>
                <c:pt idx="23">
                  <c:v>2.02663380325524</c:v>
                </c:pt>
                <c:pt idx="24">
                  <c:v>1.95052505998268</c:v>
                </c:pt>
                <c:pt idx="25">
                  <c:v>1.88490361309954</c:v>
                </c:pt>
                <c:pt idx="26">
                  <c:v>1.8269550522386899</c:v>
                </c:pt>
                <c:pt idx="27">
                  <c:v>1.76035651518473</c:v>
                </c:pt>
                <c:pt idx="28">
                  <c:v>1.5595751201953201</c:v>
                </c:pt>
                <c:pt idx="29">
                  <c:v>0.5</c:v>
                </c:pt>
              </c:numCache>
            </c:numRef>
          </c:yVal>
          <c:smooth val="0"/>
          <c:extLst>
            <c:ext xmlns:c16="http://schemas.microsoft.com/office/drawing/2014/chart" uri="{C3380CC4-5D6E-409C-BE32-E72D297353CC}">
              <c16:uniqueId val="{00000001-7C7F-4B33-8DD9-7B4E48318978}"/>
            </c:ext>
          </c:extLst>
        </c:ser>
        <c:dLbls>
          <c:showLegendKey val="0"/>
          <c:showVal val="0"/>
          <c:showCatName val="0"/>
          <c:showSerName val="0"/>
          <c:showPercent val="0"/>
          <c:showBubbleSize val="0"/>
        </c:dLbls>
        <c:axId val="859056800"/>
        <c:axId val="859054400"/>
      </c:scatterChart>
      <c:valAx>
        <c:axId val="859056800"/>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4400"/>
        <c:crosses val="autoZero"/>
        <c:crossBetween val="midCat"/>
      </c:valAx>
      <c:valAx>
        <c:axId val="859054400"/>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68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06537785542342"/>
          <c:y val="0.11924393236953654"/>
          <c:w val="0.78404614625943203"/>
          <c:h val="0.79667166670971823"/>
        </c:manualLayout>
      </c:layout>
      <c:scatterChart>
        <c:scatterStyle val="lineMarker"/>
        <c:varyColors val="0"/>
        <c:ser>
          <c:idx val="1"/>
          <c:order val="0"/>
          <c:tx>
            <c:strRef>
              <c:f>HAWC2_2_hGAST_noFPM!$AF$5</c:f>
              <c:strCache>
                <c:ptCount val="1"/>
                <c:pt idx="0">
                  <c:v>c_ [m]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HAWC2_2_hGAST_noFPM!$AA$6:$AA$200</c:f>
              <c:numCache>
                <c:formatCode>0.00E+00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HAWC2_2_hGAST_noFPM!$AF$6:$AF$200</c:f>
              <c:numCache>
                <c:formatCode>0.00E+00</c:formatCode>
                <c:ptCount val="195"/>
                <c:pt idx="0">
                  <c:v>5.2</c:v>
                </c:pt>
                <c:pt idx="1">
                  <c:v>5.2076498081751668</c:v>
                </c:pt>
                <c:pt idx="2">
                  <c:v>5.2152996163503333</c:v>
                </c:pt>
                <c:pt idx="3">
                  <c:v>5.2229494245254999</c:v>
                </c:pt>
                <c:pt idx="4">
                  <c:v>5.2406025794068265</c:v>
                </c:pt>
                <c:pt idx="5">
                  <c:v>5.2692314079038551</c:v>
                </c:pt>
                <c:pt idx="6">
                  <c:v>5.3417510148076603</c:v>
                </c:pt>
                <c:pt idx="7">
                  <c:v>5.4462289197022677</c:v>
                </c:pt>
                <c:pt idx="8">
                  <c:v>5.6438272323069247</c:v>
                </c:pt>
                <c:pt idx="9">
                  <c:v>5.7481475626269427</c:v>
                </c:pt>
                <c:pt idx="10">
                  <c:v>5.6515687339799427</c:v>
                </c:pt>
                <c:pt idx="11">
                  <c:v>5.3563735393546335</c:v>
                </c:pt>
                <c:pt idx="12">
                  <c:v>5.007861832952182</c:v>
                </c:pt>
                <c:pt idx="13">
                  <c:v>4.6969945325678157</c:v>
                </c:pt>
                <c:pt idx="14">
                  <c:v>4.4210260355266016</c:v>
                </c:pt>
                <c:pt idx="15">
                  <c:v>4.1531975858154224</c:v>
                </c:pt>
                <c:pt idx="16">
                  <c:v>3.9022617561019803</c:v>
                </c:pt>
                <c:pt idx="17">
                  <c:v>3.669632575299695</c:v>
                </c:pt>
                <c:pt idx="18">
                  <c:v>3.4447882594775217</c:v>
                </c:pt>
                <c:pt idx="19">
                  <c:v>3.2185840042909111</c:v>
                </c:pt>
                <c:pt idx="20">
                  <c:v>2.9932839534679481</c:v>
                </c:pt>
                <c:pt idx="21">
                  <c:v>2.7656338076911822</c:v>
                </c:pt>
                <c:pt idx="22">
                  <c:v>2.5229878942268913</c:v>
                </c:pt>
                <c:pt idx="23">
                  <c:v>2.2633370160904414</c:v>
                </c:pt>
                <c:pt idx="24">
                  <c:v>1.9889946195419317</c:v>
                </c:pt>
                <c:pt idx="25">
                  <c:v>0.50618748115112822</c:v>
                </c:pt>
              </c:numCache>
            </c:numRef>
          </c:yVal>
          <c:smooth val="0"/>
          <c:extLst>
            <c:ext xmlns:c16="http://schemas.microsoft.com/office/drawing/2014/chart" uri="{C3380CC4-5D6E-409C-BE32-E72D297353CC}">
              <c16:uniqueId val="{00000000-84F9-46C9-9925-D399E6C7E58B}"/>
            </c:ext>
          </c:extLst>
        </c:ser>
        <c:ser>
          <c:idx val="0"/>
          <c:order val="1"/>
          <c:tx>
            <c:strRef>
              <c:f>HAWC2_2_hGAST_noFPM!$B$4</c:f>
              <c:strCache>
                <c:ptCount val="1"/>
                <c:pt idx="0">
                  <c:v>Chord [m]</c:v>
                </c:pt>
              </c:strCache>
            </c:strRef>
          </c:tx>
          <c:spPr>
            <a:ln w="19050" cap="rnd">
              <a:solidFill>
                <a:srgbClr val="7030A0"/>
              </a:solidFill>
              <a:round/>
            </a:ln>
            <a:effectLst/>
          </c:spPr>
          <c:marker>
            <c:symbol val="triangle"/>
            <c:size val="3"/>
            <c:spPr>
              <a:solidFill>
                <a:schemeClr val="accent1"/>
              </a:solidFill>
              <a:ln w="9525">
                <a:solidFill>
                  <a:srgbClr val="7030A0"/>
                </a:solidFill>
              </a:ln>
              <a:effectLst/>
            </c:spPr>
          </c:marker>
          <c:xVal>
            <c:numRef>
              <c:f>HAWC2_2_hGAST_noFPM!$F$5:$F$200</c:f>
              <c:numCache>
                <c:formatCode>General</c:formatCode>
                <c:ptCount val="196"/>
                <c:pt idx="0">
                  <c:v>0</c:v>
                </c:pt>
                <c:pt idx="1">
                  <c:v>2.3877551020408161</c:v>
                </c:pt>
                <c:pt idx="2">
                  <c:v>4.7755102040816322</c:v>
                </c:pt>
                <c:pt idx="3">
                  <c:v>7.1632653061224474</c:v>
                </c:pt>
                <c:pt idx="4">
                  <c:v>9.5510204081632661</c:v>
                </c:pt>
                <c:pt idx="5">
                  <c:v>11.93877551020408</c:v>
                </c:pt>
                <c:pt idx="6">
                  <c:v>14.3265306122449</c:v>
                </c:pt>
                <c:pt idx="7">
                  <c:v>16.714285714285719</c:v>
                </c:pt>
                <c:pt idx="8">
                  <c:v>19.102040816326529</c:v>
                </c:pt>
                <c:pt idx="9">
                  <c:v>21.489795918367349</c:v>
                </c:pt>
                <c:pt idx="10">
                  <c:v>23.87755102040817</c:v>
                </c:pt>
                <c:pt idx="11">
                  <c:v>26.26530612244898</c:v>
                </c:pt>
                <c:pt idx="12">
                  <c:v>28.6530612244898</c:v>
                </c:pt>
                <c:pt idx="13">
                  <c:v>31.04081632653061</c:v>
                </c:pt>
                <c:pt idx="14">
                  <c:v>33.428571428571431</c:v>
                </c:pt>
                <c:pt idx="15">
                  <c:v>35.81632653061223</c:v>
                </c:pt>
                <c:pt idx="16">
                  <c:v>38.204081632653057</c:v>
                </c:pt>
                <c:pt idx="17">
                  <c:v>40.591836734693892</c:v>
                </c:pt>
                <c:pt idx="18">
                  <c:v>42.979591836734677</c:v>
                </c:pt>
                <c:pt idx="19">
                  <c:v>45.367346938775512</c:v>
                </c:pt>
                <c:pt idx="20">
                  <c:v>47.755102040816318</c:v>
                </c:pt>
                <c:pt idx="21">
                  <c:v>50.142857142857153</c:v>
                </c:pt>
                <c:pt idx="22">
                  <c:v>52.530612244897952</c:v>
                </c:pt>
                <c:pt idx="23">
                  <c:v>54.91836734693878</c:v>
                </c:pt>
                <c:pt idx="24">
                  <c:v>57.306122448979593</c:v>
                </c:pt>
                <c:pt idx="25">
                  <c:v>59.6938775510204</c:v>
                </c:pt>
                <c:pt idx="26">
                  <c:v>62.081632653061213</c:v>
                </c:pt>
                <c:pt idx="27">
                  <c:v>64.469387755102048</c:v>
                </c:pt>
                <c:pt idx="28">
                  <c:v>66.857142857142847</c:v>
                </c:pt>
                <c:pt idx="29">
                  <c:v>69.244897959183675</c:v>
                </c:pt>
                <c:pt idx="30">
                  <c:v>71.632653061224474</c:v>
                </c:pt>
                <c:pt idx="31">
                  <c:v>74.020408163265301</c:v>
                </c:pt>
                <c:pt idx="32">
                  <c:v>76.408163265306115</c:v>
                </c:pt>
                <c:pt idx="33">
                  <c:v>78.795918367346928</c:v>
                </c:pt>
                <c:pt idx="34">
                  <c:v>81.183673469387756</c:v>
                </c:pt>
                <c:pt idx="35">
                  <c:v>83.571428571428569</c:v>
                </c:pt>
                <c:pt idx="36">
                  <c:v>85.959183673469397</c:v>
                </c:pt>
                <c:pt idx="37">
                  <c:v>88.34693877551021</c:v>
                </c:pt>
                <c:pt idx="38">
                  <c:v>90.734693877551024</c:v>
                </c:pt>
                <c:pt idx="39">
                  <c:v>93.122448979591823</c:v>
                </c:pt>
                <c:pt idx="40">
                  <c:v>95.510204081632651</c:v>
                </c:pt>
                <c:pt idx="41">
                  <c:v>97.89795918367345</c:v>
                </c:pt>
                <c:pt idx="42">
                  <c:v>100.28571428571431</c:v>
                </c:pt>
                <c:pt idx="43">
                  <c:v>102.67346938775511</c:v>
                </c:pt>
                <c:pt idx="44">
                  <c:v>105.0612244897959</c:v>
                </c:pt>
                <c:pt idx="45">
                  <c:v>107.4489795918367</c:v>
                </c:pt>
                <c:pt idx="46">
                  <c:v>109.8367346938775</c:v>
                </c:pt>
                <c:pt idx="47">
                  <c:v>112.2244897959184</c:v>
                </c:pt>
                <c:pt idx="48">
                  <c:v>114.6122448979592</c:v>
                </c:pt>
                <c:pt idx="49">
                  <c:v>115.245</c:v>
                </c:pt>
                <c:pt idx="50">
                  <c:v>115.83</c:v>
                </c:pt>
                <c:pt idx="51">
                  <c:v>116.41500000000001</c:v>
                </c:pt>
                <c:pt idx="52">
                  <c:v>117</c:v>
                </c:pt>
              </c:numCache>
            </c:numRef>
          </c:xVal>
          <c:yVal>
            <c:numRef>
              <c:f>HAWC2_2_hGAST_noFPM!$B$5:$B$200</c:f>
              <c:numCache>
                <c:formatCode>General</c:formatCode>
                <c:ptCount val="196"/>
                <c:pt idx="0">
                  <c:v>5.2</c:v>
                </c:pt>
                <c:pt idx="1">
                  <c:v>5.2088399415795239</c:v>
                </c:pt>
                <c:pt idx="2">
                  <c:v>5.237887092263203</c:v>
                </c:pt>
                <c:pt idx="3">
                  <c:v>5.2933253133836971</c:v>
                </c:pt>
                <c:pt idx="4">
                  <c:v>5.3673398548149196</c:v>
                </c:pt>
                <c:pt idx="5">
                  <c:v>5.4520926842266668</c:v>
                </c:pt>
                <c:pt idx="6">
                  <c:v>5.5400317285038474</c:v>
                </c:pt>
                <c:pt idx="7">
                  <c:v>5.6218242611943809</c:v>
                </c:pt>
                <c:pt idx="8">
                  <c:v>5.6925311751493384</c:v>
                </c:pt>
                <c:pt idx="9">
                  <c:v>5.7426108907269704</c:v>
                </c:pt>
                <c:pt idx="10">
                  <c:v>5.764836827022541</c:v>
                </c:pt>
                <c:pt idx="11">
                  <c:v>5.7561195298525281</c:v>
                </c:pt>
                <c:pt idx="12">
                  <c:v>5.7030985127506497</c:v>
                </c:pt>
                <c:pt idx="13">
                  <c:v>5.6046760216021623</c:v>
                </c:pt>
                <c:pt idx="14">
                  <c:v>5.4715591266605239</c:v>
                </c:pt>
                <c:pt idx="15">
                  <c:v>5.3227780141717718</c:v>
                </c:pt>
                <c:pt idx="16">
                  <c:v>5.1664822881670496</c:v>
                </c:pt>
                <c:pt idx="17">
                  <c:v>5.0194213273102024</c:v>
                </c:pt>
                <c:pt idx="18">
                  <c:v>4.885807888739599</c:v>
                </c:pt>
                <c:pt idx="19">
                  <c:v>4.7679596751217952</c:v>
                </c:pt>
                <c:pt idx="20">
                  <c:v>4.6545660796254378</c:v>
                </c:pt>
                <c:pt idx="21">
                  <c:v>4.5410310517119097</c:v>
                </c:pt>
                <c:pt idx="22">
                  <c:v>4.4281755776247298</c:v>
                </c:pt>
                <c:pt idx="23">
                  <c:v>4.316958876583997</c:v>
                </c:pt>
                <c:pt idx="24">
                  <c:v>4.2078807357900487</c:v>
                </c:pt>
                <c:pt idx="25">
                  <c:v>4.1016461870274226</c:v>
                </c:pt>
                <c:pt idx="26">
                  <c:v>3.9987123353123559</c:v>
                </c:pt>
                <c:pt idx="27">
                  <c:v>3.8994086760515652</c:v>
                </c:pt>
                <c:pt idx="28">
                  <c:v>3.8031725436812951</c:v>
                </c:pt>
                <c:pt idx="29">
                  <c:v>3.7093894536544259</c:v>
                </c:pt>
                <c:pt idx="30">
                  <c:v>3.6171117415725318</c:v>
                </c:pt>
                <c:pt idx="31">
                  <c:v>3.5256349181776572</c:v>
                </c:pt>
                <c:pt idx="32">
                  <c:v>3.4340826705673151</c:v>
                </c:pt>
                <c:pt idx="33">
                  <c:v>3.3419331114575961</c:v>
                </c:pt>
                <c:pt idx="34">
                  <c:v>3.2486784477614128</c:v>
                </c:pt>
                <c:pt idx="35">
                  <c:v>3.1561096799273591</c:v>
                </c:pt>
                <c:pt idx="36">
                  <c:v>3.0645800048338341</c:v>
                </c:pt>
                <c:pt idx="37">
                  <c:v>2.9729926470824868</c:v>
                </c:pt>
                <c:pt idx="38">
                  <c:v>2.8807051066906171</c:v>
                </c:pt>
                <c:pt idx="39">
                  <c:v>2.7869693766865171</c:v>
                </c:pt>
                <c:pt idx="40">
                  <c:v>2.691030938627057</c:v>
                </c:pt>
                <c:pt idx="41">
                  <c:v>2.591965555977676</c:v>
                </c:pt>
                <c:pt idx="42">
                  <c:v>2.4893236475052172</c:v>
                </c:pt>
                <c:pt idx="43">
                  <c:v>2.3839172310973411</c:v>
                </c:pt>
                <c:pt idx="44">
                  <c:v>2.2759238162069981</c:v>
                </c:pt>
                <c:pt idx="45">
                  <c:v>2.1654667320536962</c:v>
                </c:pt>
                <c:pt idx="46">
                  <c:v>2.0526250825584822</c:v>
                </c:pt>
                <c:pt idx="47">
                  <c:v>1.937753326819164</c:v>
                </c:pt>
                <c:pt idx="48">
                  <c:v>1.8196629673361631</c:v>
                </c:pt>
                <c:pt idx="49">
                  <c:v>1.779921672866807</c:v>
                </c:pt>
                <c:pt idx="50">
                  <c:v>1.7077871948468319</c:v>
                </c:pt>
                <c:pt idx="51">
                  <c:v>1.4724826733979679</c:v>
                </c:pt>
                <c:pt idx="52">
                  <c:v>0.50000000000000011</c:v>
                </c:pt>
              </c:numCache>
            </c:numRef>
          </c:yVal>
          <c:smooth val="0"/>
          <c:extLst>
            <c:ext xmlns:c16="http://schemas.microsoft.com/office/drawing/2014/chart" uri="{C3380CC4-5D6E-409C-BE32-E72D297353CC}">
              <c16:uniqueId val="{00000001-84F9-46C9-9925-D399E6C7E58B}"/>
            </c:ext>
          </c:extLst>
        </c:ser>
        <c:dLbls>
          <c:showLegendKey val="0"/>
          <c:showVal val="0"/>
          <c:showCatName val="0"/>
          <c:showSerName val="0"/>
          <c:showPercent val="0"/>
          <c:showBubbleSize val="0"/>
        </c:dLbls>
        <c:axId val="859056800"/>
        <c:axId val="859054400"/>
      </c:scatterChart>
      <c:valAx>
        <c:axId val="859056800"/>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4400"/>
        <c:crosses val="autoZero"/>
        <c:crossBetween val="midCat"/>
      </c:valAx>
      <c:valAx>
        <c:axId val="859054400"/>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68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06537785542342"/>
          <c:y val="0.11924393236953654"/>
          <c:w val="0.78404614625943203"/>
          <c:h val="0.79667166670971823"/>
        </c:manualLayout>
      </c:layout>
      <c:scatterChart>
        <c:scatterStyle val="lineMarker"/>
        <c:varyColors val="0"/>
        <c:ser>
          <c:idx val="1"/>
          <c:order val="0"/>
          <c:tx>
            <c:strRef>
              <c:f>HAWC2_2_hGAST_noFPM!$AI$5</c:f>
              <c:strCache>
                <c:ptCount val="1"/>
                <c:pt idx="0">
                  <c:v>pitch_axis_[%]</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HAWC2_2_hGAST_noFPM!$AA$6:$AA$200</c:f>
              <c:numCache>
                <c:formatCode>0.00E+00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HAWC2_2_hGAST_noFPM!$AI$6:$AI$200</c:f>
              <c:numCache>
                <c:formatCode>0.0000</c:formatCode>
                <c:ptCount val="195"/>
                <c:pt idx="0">
                  <c:v>0.50454545454545452</c:v>
                </c:pt>
                <c:pt idx="1">
                  <c:v>0.49742066295101212</c:v>
                </c:pt>
                <c:pt idx="2">
                  <c:v>0.49029587135657027</c:v>
                </c:pt>
                <c:pt idx="3">
                  <c:v>0.48185740154354839</c:v>
                </c:pt>
                <c:pt idx="4">
                  <c:v>0.47336576299581495</c:v>
                </c:pt>
                <c:pt idx="5">
                  <c:v>0.46425818754202941</c:v>
                </c:pt>
                <c:pt idx="6">
                  <c:v>0.44089865290979541</c:v>
                </c:pt>
                <c:pt idx="7">
                  <c:v>0.41748090871246873</c:v>
                </c:pt>
                <c:pt idx="8">
                  <c:v>0.37570899926442353</c:v>
                </c:pt>
                <c:pt idx="9">
                  <c:v>0.34232278574558789</c:v>
                </c:pt>
                <c:pt idx="10">
                  <c:v>0.32274129253054323</c:v>
                </c:pt>
                <c:pt idx="11">
                  <c:v>0.31240804077644257</c:v>
                </c:pt>
                <c:pt idx="12">
                  <c:v>0.30623178433182929</c:v>
                </c:pt>
                <c:pt idx="13">
                  <c:v>0.30021753469492513</c:v>
                </c:pt>
                <c:pt idx="14">
                  <c:v>0.29381608985329305</c:v>
                </c:pt>
                <c:pt idx="15">
                  <c:v>0.28942421318299211</c:v>
                </c:pt>
                <c:pt idx="16">
                  <c:v>0.287845485198228</c:v>
                </c:pt>
                <c:pt idx="17">
                  <c:v>0.28897548949333335</c:v>
                </c:pt>
                <c:pt idx="18">
                  <c:v>0.29278448055470868</c:v>
                </c:pt>
                <c:pt idx="19">
                  <c:v>0.29869834947467933</c:v>
                </c:pt>
                <c:pt idx="20">
                  <c:v>0.30600654312149767</c:v>
                </c:pt>
                <c:pt idx="21">
                  <c:v>0.31376782750290627</c:v>
                </c:pt>
                <c:pt idx="22">
                  <c:v>0.32316833120056621</c:v>
                </c:pt>
                <c:pt idx="23">
                  <c:v>0.33526599695534265</c:v>
                </c:pt>
                <c:pt idx="24">
                  <c:v>0.34978137435348106</c:v>
                </c:pt>
                <c:pt idx="25">
                  <c:v>0.36817871855099821</c:v>
                </c:pt>
              </c:numCache>
            </c:numRef>
          </c:yVal>
          <c:smooth val="0"/>
          <c:extLst>
            <c:ext xmlns:c16="http://schemas.microsoft.com/office/drawing/2014/chart" uri="{C3380CC4-5D6E-409C-BE32-E72D297353CC}">
              <c16:uniqueId val="{00000000-057F-4562-B20B-012F7B8AF213}"/>
            </c:ext>
          </c:extLst>
        </c:ser>
        <c:ser>
          <c:idx val="0"/>
          <c:order val="1"/>
          <c:tx>
            <c:strRef>
              <c:f>HAWC2_2_hGAST_noFPM!$E$4</c:f>
              <c:strCache>
                <c:ptCount val="1"/>
                <c:pt idx="0">
                  <c:v>Pitch axis [x/c]</c:v>
                </c:pt>
              </c:strCache>
            </c:strRef>
          </c:tx>
          <c:spPr>
            <a:ln w="19050" cap="rnd">
              <a:solidFill>
                <a:srgbClr val="7030A0"/>
              </a:solidFill>
              <a:round/>
            </a:ln>
            <a:effectLst/>
          </c:spPr>
          <c:marker>
            <c:symbol val="triangle"/>
            <c:size val="3"/>
            <c:spPr>
              <a:solidFill>
                <a:schemeClr val="accent1"/>
              </a:solidFill>
              <a:ln w="9525">
                <a:solidFill>
                  <a:srgbClr val="7030A0"/>
                </a:solidFill>
              </a:ln>
              <a:effectLst/>
            </c:spPr>
          </c:marker>
          <c:xVal>
            <c:numRef>
              <c:f>HAWC2_2_hGAST_noFPM!$F$5:$F$200</c:f>
              <c:numCache>
                <c:formatCode>General</c:formatCode>
                <c:ptCount val="196"/>
                <c:pt idx="0">
                  <c:v>0</c:v>
                </c:pt>
                <c:pt idx="1">
                  <c:v>2.3877551020408161</c:v>
                </c:pt>
                <c:pt idx="2">
                  <c:v>4.7755102040816322</c:v>
                </c:pt>
                <c:pt idx="3">
                  <c:v>7.1632653061224474</c:v>
                </c:pt>
                <c:pt idx="4">
                  <c:v>9.5510204081632661</c:v>
                </c:pt>
                <c:pt idx="5">
                  <c:v>11.93877551020408</c:v>
                </c:pt>
                <c:pt idx="6">
                  <c:v>14.3265306122449</c:v>
                </c:pt>
                <c:pt idx="7">
                  <c:v>16.714285714285719</c:v>
                </c:pt>
                <c:pt idx="8">
                  <c:v>19.102040816326529</c:v>
                </c:pt>
                <c:pt idx="9">
                  <c:v>21.489795918367349</c:v>
                </c:pt>
                <c:pt idx="10">
                  <c:v>23.87755102040817</c:v>
                </c:pt>
                <c:pt idx="11">
                  <c:v>26.26530612244898</c:v>
                </c:pt>
                <c:pt idx="12">
                  <c:v>28.6530612244898</c:v>
                </c:pt>
                <c:pt idx="13">
                  <c:v>31.04081632653061</c:v>
                </c:pt>
                <c:pt idx="14">
                  <c:v>33.428571428571431</c:v>
                </c:pt>
                <c:pt idx="15">
                  <c:v>35.81632653061223</c:v>
                </c:pt>
                <c:pt idx="16">
                  <c:v>38.204081632653057</c:v>
                </c:pt>
                <c:pt idx="17">
                  <c:v>40.591836734693892</c:v>
                </c:pt>
                <c:pt idx="18">
                  <c:v>42.979591836734677</c:v>
                </c:pt>
                <c:pt idx="19">
                  <c:v>45.367346938775512</c:v>
                </c:pt>
                <c:pt idx="20">
                  <c:v>47.755102040816318</c:v>
                </c:pt>
                <c:pt idx="21">
                  <c:v>50.142857142857153</c:v>
                </c:pt>
                <c:pt idx="22">
                  <c:v>52.530612244897952</c:v>
                </c:pt>
                <c:pt idx="23">
                  <c:v>54.91836734693878</c:v>
                </c:pt>
                <c:pt idx="24">
                  <c:v>57.306122448979593</c:v>
                </c:pt>
                <c:pt idx="25">
                  <c:v>59.6938775510204</c:v>
                </c:pt>
                <c:pt idx="26">
                  <c:v>62.081632653061213</c:v>
                </c:pt>
                <c:pt idx="27">
                  <c:v>64.469387755102048</c:v>
                </c:pt>
                <c:pt idx="28">
                  <c:v>66.857142857142847</c:v>
                </c:pt>
                <c:pt idx="29">
                  <c:v>69.244897959183675</c:v>
                </c:pt>
                <c:pt idx="30">
                  <c:v>71.632653061224474</c:v>
                </c:pt>
                <c:pt idx="31">
                  <c:v>74.020408163265301</c:v>
                </c:pt>
                <c:pt idx="32">
                  <c:v>76.408163265306115</c:v>
                </c:pt>
                <c:pt idx="33">
                  <c:v>78.795918367346928</c:v>
                </c:pt>
                <c:pt idx="34">
                  <c:v>81.183673469387756</c:v>
                </c:pt>
                <c:pt idx="35">
                  <c:v>83.571428571428569</c:v>
                </c:pt>
                <c:pt idx="36">
                  <c:v>85.959183673469397</c:v>
                </c:pt>
                <c:pt idx="37">
                  <c:v>88.34693877551021</c:v>
                </c:pt>
                <c:pt idx="38">
                  <c:v>90.734693877551024</c:v>
                </c:pt>
                <c:pt idx="39">
                  <c:v>93.122448979591823</c:v>
                </c:pt>
                <c:pt idx="40">
                  <c:v>95.510204081632651</c:v>
                </c:pt>
                <c:pt idx="41">
                  <c:v>97.89795918367345</c:v>
                </c:pt>
                <c:pt idx="42">
                  <c:v>100.28571428571431</c:v>
                </c:pt>
                <c:pt idx="43">
                  <c:v>102.67346938775511</c:v>
                </c:pt>
                <c:pt idx="44">
                  <c:v>105.0612244897959</c:v>
                </c:pt>
                <c:pt idx="45">
                  <c:v>107.4489795918367</c:v>
                </c:pt>
                <c:pt idx="46">
                  <c:v>109.8367346938775</c:v>
                </c:pt>
                <c:pt idx="47">
                  <c:v>112.2244897959184</c:v>
                </c:pt>
                <c:pt idx="48">
                  <c:v>114.6122448979592</c:v>
                </c:pt>
                <c:pt idx="49">
                  <c:v>115.245</c:v>
                </c:pt>
                <c:pt idx="50">
                  <c:v>115.83</c:v>
                </c:pt>
                <c:pt idx="51">
                  <c:v>116.41500000000001</c:v>
                </c:pt>
                <c:pt idx="52">
                  <c:v>117</c:v>
                </c:pt>
              </c:numCache>
            </c:numRef>
          </c:xVal>
          <c:yVal>
            <c:numRef>
              <c:f>HAWC2_2_hGAST_noFPM!$E$5:$E$200</c:f>
              <c:numCache>
                <c:formatCode>General</c:formatCode>
                <c:ptCount val="196"/>
                <c:pt idx="0">
                  <c:v>0.50454545454545452</c:v>
                </c:pt>
                <c:pt idx="1">
                  <c:v>0.49001868080122202</c:v>
                </c:pt>
                <c:pt idx="2">
                  <c:v>0.47270018284548398</c:v>
                </c:pt>
                <c:pt idx="3">
                  <c:v>0.45401477306103749</c:v>
                </c:pt>
                <c:pt idx="4">
                  <c:v>0.43464778259196502</c:v>
                </c:pt>
                <c:pt idx="5">
                  <c:v>0.41562788519506061</c:v>
                </c:pt>
                <c:pt idx="6">
                  <c:v>0.39793787212739351</c:v>
                </c:pt>
                <c:pt idx="7">
                  <c:v>0.38129960745617408</c:v>
                </c:pt>
                <c:pt idx="8">
                  <c:v>0.36549205156991088</c:v>
                </c:pt>
                <c:pt idx="9">
                  <c:v>0.35160780834472832</c:v>
                </c:pt>
                <c:pt idx="10">
                  <c:v>0.34008443128769122</c:v>
                </c:pt>
                <c:pt idx="11">
                  <c:v>0.33106706759655991</c:v>
                </c:pt>
                <c:pt idx="12">
                  <c:v>0.32410313421637471</c:v>
                </c:pt>
                <c:pt idx="13">
                  <c:v>0.31884729346123941</c:v>
                </c:pt>
                <c:pt idx="14">
                  <c:v>0.31468957626752381</c:v>
                </c:pt>
                <c:pt idx="15">
                  <c:v>0.31148889799535512</c:v>
                </c:pt>
                <c:pt idx="16">
                  <c:v>0.3088429219529899</c:v>
                </c:pt>
                <c:pt idx="17">
                  <c:v>0.30660540311123108</c:v>
                </c:pt>
                <c:pt idx="18">
                  <c:v>0.30436133352313133</c:v>
                </c:pt>
                <c:pt idx="19">
                  <c:v>0.30187566240238778</c:v>
                </c:pt>
                <c:pt idx="20">
                  <c:v>0.29920176561319112</c:v>
                </c:pt>
                <c:pt idx="21">
                  <c:v>0.29648581499532922</c:v>
                </c:pt>
                <c:pt idx="22">
                  <c:v>0.29397119399704469</c:v>
                </c:pt>
                <c:pt idx="23">
                  <c:v>0.29185718732408311</c:v>
                </c:pt>
                <c:pt idx="24">
                  <c:v>0.29010989028862039</c:v>
                </c:pt>
                <c:pt idx="25">
                  <c:v>0.28880659979944612</c:v>
                </c:pt>
                <c:pt idx="26">
                  <c:v>0.28802634398115068</c:v>
                </c:pt>
                <c:pt idx="27">
                  <c:v>0.28784151044623513</c:v>
                </c:pt>
                <c:pt idx="28">
                  <c:v>0.28794253614539372</c:v>
                </c:pt>
                <c:pt idx="29">
                  <c:v>0.28852264941156658</c:v>
                </c:pt>
                <c:pt idx="30">
                  <c:v>0.28957685074559619</c:v>
                </c:pt>
                <c:pt idx="31">
                  <c:v>0.29111080457586058</c:v>
                </c:pt>
                <c:pt idx="32">
                  <c:v>0.29301391510813268</c:v>
                </c:pt>
                <c:pt idx="33">
                  <c:v>0.29524121114442831</c:v>
                </c:pt>
                <c:pt idx="34">
                  <c:v>0.29778413973642148</c:v>
                </c:pt>
                <c:pt idx="35">
                  <c:v>0.300565286724993</c:v>
                </c:pt>
                <c:pt idx="36">
                  <c:v>0.3035753776130124</c:v>
                </c:pt>
                <c:pt idx="37">
                  <c:v>0.30670446458784528</c:v>
                </c:pt>
                <c:pt idx="38">
                  <c:v>0.30988253764299162</c:v>
                </c:pt>
                <c:pt idx="39">
                  <c:v>0.3130107259708016</c:v>
                </c:pt>
                <c:pt idx="40">
                  <c:v>0.31639042766652858</c:v>
                </c:pt>
                <c:pt idx="41">
                  <c:v>0.32021109189825031</c:v>
                </c:pt>
                <c:pt idx="42">
                  <c:v>0.32462311714967118</c:v>
                </c:pt>
                <c:pt idx="43">
                  <c:v>0.32945418878497201</c:v>
                </c:pt>
                <c:pt idx="44">
                  <c:v>0.33463306413024468</c:v>
                </c:pt>
                <c:pt idx="45">
                  <c:v>0.34011904021443962</c:v>
                </c:pt>
                <c:pt idx="46">
                  <c:v>0.34605559757146598</c:v>
                </c:pt>
                <c:pt idx="47">
                  <c:v>0.35272118564284388</c:v>
                </c:pt>
                <c:pt idx="48">
                  <c:v>0.36008902963962852</c:v>
                </c:pt>
                <c:pt idx="49">
                  <c:v>0.36216057569176657</c:v>
                </c:pt>
                <c:pt idx="50">
                  <c:v>0.36412202945723671</c:v>
                </c:pt>
                <c:pt idx="51">
                  <c:v>0.36612881873474029</c:v>
                </c:pt>
                <c:pt idx="52">
                  <c:v>0.36818181818181811</c:v>
                </c:pt>
              </c:numCache>
            </c:numRef>
          </c:yVal>
          <c:smooth val="0"/>
          <c:extLst>
            <c:ext xmlns:c16="http://schemas.microsoft.com/office/drawing/2014/chart" uri="{C3380CC4-5D6E-409C-BE32-E72D297353CC}">
              <c16:uniqueId val="{00000001-057F-4562-B20B-012F7B8AF213}"/>
            </c:ext>
          </c:extLst>
        </c:ser>
        <c:dLbls>
          <c:showLegendKey val="0"/>
          <c:showVal val="0"/>
          <c:showCatName val="0"/>
          <c:showSerName val="0"/>
          <c:showPercent val="0"/>
          <c:showBubbleSize val="0"/>
        </c:dLbls>
        <c:axId val="859056800"/>
        <c:axId val="859054400"/>
      </c:scatterChart>
      <c:valAx>
        <c:axId val="859056800"/>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4400"/>
        <c:crosses val="autoZero"/>
        <c:crossBetween val="midCat"/>
      </c:valAx>
      <c:valAx>
        <c:axId val="859054400"/>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68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cg</c:v>
          </c:tx>
          <c:spPr>
            <a:ln w="25400" cap="rnd">
              <a:noFill/>
              <a:round/>
            </a:ln>
            <a:effectLst/>
          </c:spPr>
          <c:marker>
            <c:symbol val="circle"/>
            <c:size val="5"/>
            <c:spPr>
              <a:solidFill>
                <a:schemeClr val="accent1"/>
              </a:solidFill>
              <a:ln w="9525">
                <a:solidFill>
                  <a:schemeClr val="accent1"/>
                </a:solidFill>
              </a:ln>
              <a:effectLst/>
            </c:spPr>
          </c:marker>
          <c:dPt>
            <c:idx val="0"/>
            <c:marker>
              <c:symbol val="square"/>
              <c:size val="10"/>
            </c:marker>
            <c:bubble3D val="0"/>
            <c:extLst>
              <c:ext xmlns:c16="http://schemas.microsoft.com/office/drawing/2014/chart" uri="{C3380CC4-5D6E-409C-BE32-E72D297353CC}">
                <c16:uniqueId val="{00000006-9BD3-4835-8970-8B2AC2688760}"/>
              </c:ext>
            </c:extLst>
          </c:dPt>
          <c:xVal>
            <c:numRef>
              <c:f>HAWC2_2_hGAST_noFPM!$BO$18</c:f>
              <c:numCache>
                <c:formatCode>0.00E+00</c:formatCode>
                <c:ptCount val="1"/>
                <c:pt idx="0">
                  <c:v>0.84348305009389335</c:v>
                </c:pt>
              </c:numCache>
            </c:numRef>
          </c:xVal>
          <c:yVal>
            <c:numRef>
              <c:f>HAWC2_2_hGAST_noFPM!$BP$18</c:f>
              <c:numCache>
                <c:formatCode>0.00E+00</c:formatCode>
                <c:ptCount val="1"/>
                <c:pt idx="0">
                  <c:v>2.7378521555491E-2</c:v>
                </c:pt>
              </c:numCache>
            </c:numRef>
          </c:yVal>
          <c:smooth val="0"/>
          <c:extLst>
            <c:ext xmlns:c16="http://schemas.microsoft.com/office/drawing/2014/chart" uri="{C3380CC4-5D6E-409C-BE32-E72D297353CC}">
              <c16:uniqueId val="{00000007-9BD3-4835-8970-8B2AC2688760}"/>
            </c:ext>
          </c:extLst>
        </c:ser>
        <c:ser>
          <c:idx val="3"/>
          <c:order val="1"/>
          <c:tx>
            <c:v>cg_R</c:v>
          </c:tx>
          <c:spPr>
            <a:ln w="25400">
              <a:noFill/>
            </a:ln>
          </c:spPr>
          <c:xVal>
            <c:numRef>
              <c:f>HAWC2_2_hGAST_noFPM!$BX$18</c:f>
              <c:numCache>
                <c:formatCode>0.00E+00</c:formatCode>
                <c:ptCount val="1"/>
                <c:pt idx="0">
                  <c:v>0.8391788105297644</c:v>
                </c:pt>
              </c:numCache>
            </c:numRef>
          </c:xVal>
          <c:yVal>
            <c:numRef>
              <c:f>HAWC2_2_hGAST_noFPM!$BY$18</c:f>
              <c:numCache>
                <c:formatCode>0.00E+00</c:formatCode>
                <c:ptCount val="1"/>
                <c:pt idx="0">
                  <c:v>8.9398899300336024E-2</c:v>
                </c:pt>
              </c:numCache>
            </c:numRef>
          </c:yVal>
          <c:smooth val="0"/>
          <c:extLst>
            <c:ext xmlns:c16="http://schemas.microsoft.com/office/drawing/2014/chart" uri="{C3380CC4-5D6E-409C-BE32-E72D297353CC}">
              <c16:uniqueId val="{0000000D-9BD3-4835-8970-8B2AC2688760}"/>
            </c:ext>
          </c:extLst>
        </c:ser>
        <c:ser>
          <c:idx val="1"/>
          <c:order val="2"/>
          <c:tx>
            <c:v>sh</c:v>
          </c:tx>
          <c:spPr>
            <a:ln w="25400" cap="rnd">
              <a:noFill/>
              <a:round/>
            </a:ln>
            <a:effectLst/>
          </c:spPr>
          <c:marker>
            <c:symbol val="circle"/>
            <c:size val="5"/>
            <c:spPr>
              <a:solidFill>
                <a:schemeClr val="accent2"/>
              </a:solidFill>
              <a:ln w="9525">
                <a:solidFill>
                  <a:schemeClr val="accent2"/>
                </a:solidFill>
              </a:ln>
              <a:effectLst/>
            </c:spPr>
          </c:marker>
          <c:dPt>
            <c:idx val="0"/>
            <c:marker>
              <c:symbol val="triangle"/>
              <c:size val="10"/>
            </c:marker>
            <c:bubble3D val="0"/>
            <c:extLst>
              <c:ext xmlns:c16="http://schemas.microsoft.com/office/drawing/2014/chart" uri="{C3380CC4-5D6E-409C-BE32-E72D297353CC}">
                <c16:uniqueId val="{00000009-9BD3-4835-8970-8B2AC2688760}"/>
              </c:ext>
            </c:extLst>
          </c:dPt>
          <c:xVal>
            <c:numRef>
              <c:f>HAWC2_2_hGAST_noFPM!$BQ$18</c:f>
              <c:numCache>
                <c:formatCode>0.00E+00</c:formatCode>
                <c:ptCount val="1"/>
                <c:pt idx="0">
                  <c:v>-8.3528516724786672E-2</c:v>
                </c:pt>
              </c:numCache>
            </c:numRef>
          </c:xVal>
          <c:yVal>
            <c:numRef>
              <c:f>HAWC2_2_hGAST_noFPM!$BR$18</c:f>
              <c:numCache>
                <c:formatCode>0.00E+00</c:formatCode>
                <c:ptCount val="1"/>
                <c:pt idx="0">
                  <c:v>7.1510424615571999E-2</c:v>
                </c:pt>
              </c:numCache>
            </c:numRef>
          </c:yVal>
          <c:smooth val="0"/>
          <c:extLst>
            <c:ext xmlns:c16="http://schemas.microsoft.com/office/drawing/2014/chart" uri="{C3380CC4-5D6E-409C-BE32-E72D297353CC}">
              <c16:uniqueId val="{0000000A-9BD3-4835-8970-8B2AC2688760}"/>
            </c:ext>
          </c:extLst>
        </c:ser>
        <c:ser>
          <c:idx val="4"/>
          <c:order val="3"/>
          <c:tx>
            <c:v>sh_R</c:v>
          </c:tx>
          <c:spPr>
            <a:ln w="25400">
              <a:noFill/>
            </a:ln>
          </c:spPr>
          <c:xVal>
            <c:numRef>
              <c:f>HAWC2_2_hGAST_noFPM!$BZ$18</c:f>
              <c:numCache>
                <c:formatCode>0.00E+00</c:formatCode>
                <c:ptCount val="1"/>
                <c:pt idx="0">
                  <c:v>-8.856625039969368E-2</c:v>
                </c:pt>
              </c:numCache>
            </c:numRef>
          </c:xVal>
          <c:yVal>
            <c:numRef>
              <c:f>HAWC2_2_hGAST_noFPM!$CA$18</c:f>
              <c:numCache>
                <c:formatCode>0.00E+00</c:formatCode>
                <c:ptCount val="1"/>
                <c:pt idx="0">
                  <c:v>6.5167271118876324E-2</c:v>
                </c:pt>
              </c:numCache>
            </c:numRef>
          </c:yVal>
          <c:smooth val="0"/>
          <c:extLst>
            <c:ext xmlns:c16="http://schemas.microsoft.com/office/drawing/2014/chart" uri="{C3380CC4-5D6E-409C-BE32-E72D297353CC}">
              <c16:uniqueId val="{0000000E-9BD3-4835-8970-8B2AC2688760}"/>
            </c:ext>
          </c:extLst>
        </c:ser>
        <c:ser>
          <c:idx val="2"/>
          <c:order val="4"/>
          <c:tx>
            <c:v>e</c:v>
          </c:tx>
          <c:spPr>
            <a:ln w="25400" cap="rnd">
              <a:noFill/>
              <a:round/>
            </a:ln>
            <a:effectLst/>
          </c:spPr>
          <c:marker>
            <c:symbol val="circle"/>
            <c:size val="10"/>
            <c:spPr>
              <a:solidFill>
                <a:schemeClr val="accent3"/>
              </a:solidFill>
              <a:ln w="9525">
                <a:solidFill>
                  <a:schemeClr val="accent3"/>
                </a:solidFill>
              </a:ln>
              <a:effectLst/>
            </c:spPr>
          </c:marker>
          <c:xVal>
            <c:numRef>
              <c:f>HAWC2_2_hGAST_noFPM!$BS$18</c:f>
              <c:numCache>
                <c:formatCode>0.00E+00</c:formatCode>
                <c:ptCount val="1"/>
                <c:pt idx="0">
                  <c:v>0.35849772023492332</c:v>
                </c:pt>
              </c:numCache>
            </c:numRef>
          </c:xVal>
          <c:yVal>
            <c:numRef>
              <c:f>HAWC2_2_hGAST_noFPM!$BT$18</c:f>
              <c:numCache>
                <c:formatCode>0.00E+00</c:formatCode>
                <c:ptCount val="1"/>
                <c:pt idx="0">
                  <c:v>1.2927486739588E-2</c:v>
                </c:pt>
              </c:numCache>
            </c:numRef>
          </c:yVal>
          <c:smooth val="0"/>
          <c:extLst>
            <c:ext xmlns:c16="http://schemas.microsoft.com/office/drawing/2014/chart" uri="{C3380CC4-5D6E-409C-BE32-E72D297353CC}">
              <c16:uniqueId val="{0000000C-9BD3-4835-8970-8B2AC2688760}"/>
            </c:ext>
          </c:extLst>
        </c:ser>
        <c:ser>
          <c:idx val="5"/>
          <c:order val="5"/>
          <c:tx>
            <c:v>e_R</c:v>
          </c:tx>
          <c:spPr>
            <a:ln w="25400">
              <a:noFill/>
            </a:ln>
          </c:spPr>
          <c:dPt>
            <c:idx val="0"/>
            <c:marker>
              <c:symbol val="plus"/>
              <c:size val="7"/>
            </c:marker>
            <c:bubble3D val="0"/>
            <c:extLst>
              <c:ext xmlns:c16="http://schemas.microsoft.com/office/drawing/2014/chart" uri="{C3380CC4-5D6E-409C-BE32-E72D297353CC}">
                <c16:uniqueId val="{00000010-9BD3-4835-8970-8B2AC2688760}"/>
              </c:ext>
            </c:extLst>
          </c:dPt>
          <c:xVal>
            <c:numRef>
              <c:f>HAWC2_2_hGAST_noFPM!$CB$18</c:f>
              <c:numCache>
                <c:formatCode>0.00E+00</c:formatCode>
                <c:ptCount val="1"/>
                <c:pt idx="0">
                  <c:v>0.35657328635257468</c:v>
                </c:pt>
              </c:numCache>
            </c:numRef>
          </c:xVal>
          <c:yVal>
            <c:numRef>
              <c:f>HAWC2_2_hGAST_noFPM!$CC$18</c:f>
              <c:numCache>
                <c:formatCode>0.00E+00</c:formatCode>
                <c:ptCount val="1"/>
                <c:pt idx="0">
                  <c:v>3.9283925297306184E-2</c:v>
                </c:pt>
              </c:numCache>
            </c:numRef>
          </c:yVal>
          <c:smooth val="0"/>
          <c:extLst>
            <c:ext xmlns:c16="http://schemas.microsoft.com/office/drawing/2014/chart" uri="{C3380CC4-5D6E-409C-BE32-E72D297353CC}">
              <c16:uniqueId val="{0000000F-9BD3-4835-8970-8B2AC2688760}"/>
            </c:ext>
          </c:extLst>
        </c:ser>
        <c:dLbls>
          <c:showLegendKey val="0"/>
          <c:showVal val="0"/>
          <c:showCatName val="0"/>
          <c:showSerName val="0"/>
          <c:showPercent val="0"/>
          <c:showBubbleSize val="0"/>
        </c:dLbls>
        <c:axId val="558822575"/>
        <c:axId val="558823535"/>
      </c:scatterChart>
      <c:valAx>
        <c:axId val="558822575"/>
        <c:scaling>
          <c:orientation val="minMax"/>
          <c:min val="-0.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a:t>+X_</a:t>
                </a:r>
                <a:r>
                  <a:rPr lang="en-US" sz="1000"/>
                  <a:t>hgast</a:t>
                </a:r>
              </a:p>
            </c:rich>
          </c:tx>
          <c:layout>
            <c:manualLayout>
              <c:xMode val="edge"/>
              <c:yMode val="edge"/>
              <c:x val="0.83540270441760622"/>
              <c:y val="0.84476851851851853"/>
            </c:manualLayout>
          </c:layout>
          <c:overlay val="0"/>
          <c:spPr>
            <a:noFill/>
            <a:ln>
              <a:noFill/>
            </a:ln>
            <a:effectLst/>
          </c:spPr>
        </c:title>
        <c:numFmt formatCode="0.00E+00" sourceLinked="1"/>
        <c:majorTickMark val="none"/>
        <c:minorTickMark val="none"/>
        <c:tickLblPos val="none"/>
        <c:spPr>
          <a:noFill/>
          <a:ln w="254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558823535"/>
        <c:crossesAt val="0"/>
        <c:crossBetween val="midCat"/>
      </c:valAx>
      <c:valAx>
        <c:axId val="558823535"/>
        <c:scaling>
          <c:orientation val="minMax"/>
          <c:max val="1"/>
          <c:min val="-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a:t>+Z_</a:t>
                </a:r>
                <a:r>
                  <a:rPr lang="en-US" sz="1000"/>
                  <a:t>hgast</a:t>
                </a:r>
              </a:p>
            </c:rich>
          </c:tx>
          <c:layout>
            <c:manualLayout>
              <c:xMode val="edge"/>
              <c:yMode val="edge"/>
              <c:x val="0.2722221626810668"/>
              <c:y val="0.13666666666666666"/>
            </c:manualLayout>
          </c:layout>
          <c:overlay val="0"/>
          <c:spPr>
            <a:noFill/>
            <a:ln>
              <a:noFill/>
            </a:ln>
            <a:effectLst/>
          </c:spPr>
        </c:title>
        <c:numFmt formatCode="0.00E+00" sourceLinked="1"/>
        <c:majorTickMark val="none"/>
        <c:minorTickMark val="none"/>
        <c:tickLblPos val="none"/>
        <c:spPr>
          <a:noFill/>
          <a:ln w="254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558822575"/>
        <c:crosses val="autoZero"/>
        <c:crossBetween val="midCat"/>
        <c:majorUnit val="0.2"/>
      </c:valAx>
    </c:plotArea>
    <c:legend>
      <c:legendPos val="t"/>
      <c:overlay val="0"/>
    </c:legend>
    <c:plotVisOnly val="1"/>
    <c:dispBlanksAs val="gap"/>
    <c:showDLblsOverMax val="0"/>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HAWC2_2_hGAST_noFPM!$DW$5</c:f>
              <c:strCache>
                <c:ptCount val="1"/>
                <c:pt idx="0">
                  <c:v> + EAx [Nm]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HAWC2_2_hGAST_noFPM!$DW$6:$DW$200</c:f>
              <c:numCache>
                <c:formatCode>0.00E+00</c:formatCode>
                <c:ptCount val="195"/>
                <c:pt idx="0">
                  <c:v>-301305250.44199198</c:v>
                </c:pt>
                <c:pt idx="1">
                  <c:v>147053409.55883807</c:v>
                </c:pt>
                <c:pt idx="2">
                  <c:v>625682358.88216043</c:v>
                </c:pt>
                <c:pt idx="3">
                  <c:v>982848702.03283179</c:v>
                </c:pt>
                <c:pt idx="4">
                  <c:v>1183779989.6749656</c:v>
                </c:pt>
                <c:pt idx="5">
                  <c:v>1360936696.503243</c:v>
                </c:pt>
                <c:pt idx="6">
                  <c:v>1695806438.4450834</c:v>
                </c:pt>
                <c:pt idx="7">
                  <c:v>2397725914.6684146</c:v>
                </c:pt>
                <c:pt idx="8">
                  <c:v>2145871952.6745381</c:v>
                </c:pt>
                <c:pt idx="9">
                  <c:v>1633369039.8246636</c:v>
                </c:pt>
                <c:pt idx="10">
                  <c:v>1449243279.5562849</c:v>
                </c:pt>
                <c:pt idx="11">
                  <c:v>1146966271.7892816</c:v>
                </c:pt>
                <c:pt idx="12">
                  <c:v>876080999.44459379</c:v>
                </c:pt>
                <c:pt idx="13">
                  <c:v>551701876.1965642</c:v>
                </c:pt>
                <c:pt idx="14">
                  <c:v>356331411.26001871</c:v>
                </c:pt>
                <c:pt idx="15">
                  <c:v>310655628.14063358</c:v>
                </c:pt>
                <c:pt idx="16">
                  <c:v>309037381.84698915</c:v>
                </c:pt>
                <c:pt idx="17">
                  <c:v>337445684.94267929</c:v>
                </c:pt>
                <c:pt idx="18">
                  <c:v>374014112.21932632</c:v>
                </c:pt>
                <c:pt idx="19">
                  <c:v>420899903.96059221</c:v>
                </c:pt>
                <c:pt idx="20">
                  <c:v>376630752.88492405</c:v>
                </c:pt>
                <c:pt idx="21">
                  <c:v>257278206.40050912</c:v>
                </c:pt>
                <c:pt idx="22">
                  <c:v>140198963.77304283</c:v>
                </c:pt>
                <c:pt idx="23">
                  <c:v>72258466.043211818</c:v>
                </c:pt>
                <c:pt idx="24">
                  <c:v>26437003.074519902</c:v>
                </c:pt>
                <c:pt idx="25">
                  <c:v>850682.0029007491</c:v>
                </c:pt>
              </c:numCache>
            </c:numRef>
          </c:yVal>
          <c:smooth val="0"/>
          <c:extLst>
            <c:ext xmlns:c16="http://schemas.microsoft.com/office/drawing/2014/chart" uri="{C3380CC4-5D6E-409C-BE32-E72D297353CC}">
              <c16:uniqueId val="{00000000-0A68-47ED-907D-E2256F4C1547}"/>
            </c:ext>
          </c:extLst>
        </c:ser>
        <c:ser>
          <c:idx val="1"/>
          <c:order val="1"/>
          <c:tx>
            <c:strRef>
              <c:f>HAWC2_2_hGAST_noFPM!$EO$2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HAWC2_2_hGAST_noFPM!$ES$6:$ES$200</c:f>
              <c:numCache>
                <c:formatCode>0.00E+00</c:formatCode>
                <c:ptCount val="195"/>
                <c:pt idx="0">
                  <c:v>-301305250.44199198</c:v>
                </c:pt>
                <c:pt idx="1">
                  <c:v>147053409.55883807</c:v>
                </c:pt>
                <c:pt idx="2">
                  <c:v>625682358.88216043</c:v>
                </c:pt>
                <c:pt idx="3">
                  <c:v>982848702.03283179</c:v>
                </c:pt>
                <c:pt idx="4">
                  <c:v>1183779989.6749656</c:v>
                </c:pt>
                <c:pt idx="5">
                  <c:v>1360936696.503243</c:v>
                </c:pt>
                <c:pt idx="6">
                  <c:v>1695806438.4450834</c:v>
                </c:pt>
                <c:pt idx="7">
                  <c:v>2397725914.6684146</c:v>
                </c:pt>
                <c:pt idx="8">
                  <c:v>2145871952.6745381</c:v>
                </c:pt>
                <c:pt idx="9">
                  <c:v>1633369039.8246636</c:v>
                </c:pt>
                <c:pt idx="10">
                  <c:v>1449243279.5562849</c:v>
                </c:pt>
                <c:pt idx="11">
                  <c:v>1146966271.7892816</c:v>
                </c:pt>
                <c:pt idx="12">
                  <c:v>876080999.44459379</c:v>
                </c:pt>
                <c:pt idx="13">
                  <c:v>551701876.1965642</c:v>
                </c:pt>
                <c:pt idx="14">
                  <c:v>356331411.26001871</c:v>
                </c:pt>
                <c:pt idx="15">
                  <c:v>310655628.14063358</c:v>
                </c:pt>
                <c:pt idx="16">
                  <c:v>309037381.84698915</c:v>
                </c:pt>
                <c:pt idx="17">
                  <c:v>337445684.94267929</c:v>
                </c:pt>
                <c:pt idx="18">
                  <c:v>374014112.21932632</c:v>
                </c:pt>
                <c:pt idx="19">
                  <c:v>420899903.96059221</c:v>
                </c:pt>
                <c:pt idx="20">
                  <c:v>376630752.88492405</c:v>
                </c:pt>
                <c:pt idx="21">
                  <c:v>257278206.40050912</c:v>
                </c:pt>
                <c:pt idx="22">
                  <c:v>140198963.77304283</c:v>
                </c:pt>
                <c:pt idx="23">
                  <c:v>72258466.043211818</c:v>
                </c:pt>
                <c:pt idx="24">
                  <c:v>26437003.074519902</c:v>
                </c:pt>
                <c:pt idx="25">
                  <c:v>850682.0029007491</c:v>
                </c:pt>
              </c:numCache>
            </c:numRef>
          </c:yVal>
          <c:smooth val="0"/>
          <c:extLst>
            <c:ext xmlns:c16="http://schemas.microsoft.com/office/drawing/2014/chart" uri="{C3380CC4-5D6E-409C-BE32-E72D297353CC}">
              <c16:uniqueId val="{00000001-0A68-47ED-907D-E2256F4C1547}"/>
            </c:ext>
          </c:extLst>
        </c:ser>
        <c:ser>
          <c:idx val="2"/>
          <c:order val="2"/>
          <c:tx>
            <c:strRef>
              <c:f>HAWC2_2_hGAST_noFPM!$FH$2</c:f>
              <c:strCache>
                <c:ptCount val="1"/>
                <c:pt idx="0">
                  <c:v>Direct method</c:v>
                </c:pt>
              </c:strCache>
            </c:strRef>
          </c:tx>
          <c:spPr>
            <a:ln w="19050" cap="rnd">
              <a:solidFill>
                <a:schemeClr val="accent4"/>
              </a:solidFill>
              <a:round/>
            </a:ln>
            <a:effectLst/>
          </c:spPr>
          <c:marker>
            <c:symbol val="dash"/>
            <c:size val="5"/>
            <c:spPr>
              <a:solidFill>
                <a:srgbClr val="FFC000"/>
              </a:solidFill>
              <a:ln w="9525">
                <a:solidFill>
                  <a:schemeClr val="accent4"/>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HAWC2_2_hGAST_noFPM!$FH$6:$FH$200</c:f>
              <c:numCache>
                <c:formatCode>0.00E+00</c:formatCode>
                <c:ptCount val="195"/>
                <c:pt idx="0">
                  <c:v>-301305250.44199193</c:v>
                </c:pt>
                <c:pt idx="1">
                  <c:v>147053409.55883807</c:v>
                </c:pt>
                <c:pt idx="2">
                  <c:v>625682358.88216043</c:v>
                </c:pt>
                <c:pt idx="3">
                  <c:v>982848702.03283167</c:v>
                </c:pt>
                <c:pt idx="4">
                  <c:v>1183779989.6749656</c:v>
                </c:pt>
                <c:pt idx="5">
                  <c:v>1360936696.5032427</c:v>
                </c:pt>
                <c:pt idx="6">
                  <c:v>1695806438.4450834</c:v>
                </c:pt>
                <c:pt idx="7">
                  <c:v>2397725914.6684146</c:v>
                </c:pt>
                <c:pt idx="8">
                  <c:v>2145871952.6745381</c:v>
                </c:pt>
                <c:pt idx="9">
                  <c:v>1633369039.8246636</c:v>
                </c:pt>
                <c:pt idx="10">
                  <c:v>1449243279.5562847</c:v>
                </c:pt>
                <c:pt idx="11">
                  <c:v>1146966271.7892816</c:v>
                </c:pt>
                <c:pt idx="12">
                  <c:v>876080999.44459367</c:v>
                </c:pt>
                <c:pt idx="13">
                  <c:v>551701876.19656408</c:v>
                </c:pt>
                <c:pt idx="14">
                  <c:v>356331411.26001871</c:v>
                </c:pt>
                <c:pt idx="15">
                  <c:v>310655628.14063358</c:v>
                </c:pt>
                <c:pt idx="16">
                  <c:v>309037381.84698921</c:v>
                </c:pt>
                <c:pt idx="17">
                  <c:v>337445684.94267923</c:v>
                </c:pt>
                <c:pt idx="18">
                  <c:v>374014112.21932632</c:v>
                </c:pt>
                <c:pt idx="19">
                  <c:v>420899903.96059221</c:v>
                </c:pt>
                <c:pt idx="20">
                  <c:v>376630752.88492405</c:v>
                </c:pt>
                <c:pt idx="21">
                  <c:v>257278206.40050915</c:v>
                </c:pt>
                <c:pt idx="22">
                  <c:v>140198963.77304283</c:v>
                </c:pt>
                <c:pt idx="23">
                  <c:v>72258466.043211818</c:v>
                </c:pt>
                <c:pt idx="24">
                  <c:v>26437003.074519899</c:v>
                </c:pt>
                <c:pt idx="25">
                  <c:v>850682.0029007491</c:v>
                </c:pt>
              </c:numCache>
            </c:numRef>
          </c:yVal>
          <c:smooth val="0"/>
          <c:extLst>
            <c:ext xmlns:c16="http://schemas.microsoft.com/office/drawing/2014/chart" uri="{C3380CC4-5D6E-409C-BE32-E72D297353CC}">
              <c16:uniqueId val="{00000000-D330-4D27-80DA-7BD41718E91A}"/>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HAWC2_2_hGAST_noFPM!$DX$5</c:f>
              <c:strCache>
                <c:ptCount val="1"/>
                <c:pt idx="0">
                  <c:v>EAz [Nm]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HAWC2_2_hGAST_noFPM!$DX$6:$DX$200</c:f>
              <c:numCache>
                <c:formatCode>0.00E+00</c:formatCode>
                <c:ptCount val="195"/>
                <c:pt idx="0">
                  <c:v>-999001160.49664819</c:v>
                </c:pt>
                <c:pt idx="1">
                  <c:v>534966434.46523625</c:v>
                </c:pt>
                <c:pt idx="2">
                  <c:v>1897611369.7635126</c:v>
                </c:pt>
                <c:pt idx="3">
                  <c:v>2542878532.1389632</c:v>
                </c:pt>
                <c:pt idx="4">
                  <c:v>3072305102.0856147</c:v>
                </c:pt>
                <c:pt idx="5">
                  <c:v>3646915784.1341581</c:v>
                </c:pt>
                <c:pt idx="6">
                  <c:v>4941084430.435091</c:v>
                </c:pt>
                <c:pt idx="7">
                  <c:v>7635406857.0558958</c:v>
                </c:pt>
                <c:pt idx="8">
                  <c:v>9770125921.9323082</c:v>
                </c:pt>
                <c:pt idx="9">
                  <c:v>8638017432.5580921</c:v>
                </c:pt>
                <c:pt idx="10">
                  <c:v>8749345605.4132748</c:v>
                </c:pt>
                <c:pt idx="11">
                  <c:v>8215087379.0919247</c:v>
                </c:pt>
                <c:pt idx="12">
                  <c:v>7952033273.6308365</c:v>
                </c:pt>
                <c:pt idx="13">
                  <c:v>7046046631.1920528</c:v>
                </c:pt>
                <c:pt idx="14">
                  <c:v>6526305438.8089924</c:v>
                </c:pt>
                <c:pt idx="15">
                  <c:v>5546860170.4863291</c:v>
                </c:pt>
                <c:pt idx="16">
                  <c:v>4944491163.7633333</c:v>
                </c:pt>
                <c:pt idx="17">
                  <c:v>3375200507.7762618</c:v>
                </c:pt>
                <c:pt idx="18">
                  <c:v>1823056505.4984205</c:v>
                </c:pt>
                <c:pt idx="19">
                  <c:v>1045660934.546519</c:v>
                </c:pt>
                <c:pt idx="20">
                  <c:v>626523984.23069072</c:v>
                </c:pt>
                <c:pt idx="21">
                  <c:v>365213818.95579684</c:v>
                </c:pt>
                <c:pt idx="22">
                  <c:v>268919674.33642584</c:v>
                </c:pt>
                <c:pt idx="23">
                  <c:v>182647938.61621419</c:v>
                </c:pt>
                <c:pt idx="24">
                  <c:v>132087379.51661474</c:v>
                </c:pt>
                <c:pt idx="25">
                  <c:v>204756.61020295718</c:v>
                </c:pt>
              </c:numCache>
            </c:numRef>
          </c:yVal>
          <c:smooth val="0"/>
          <c:extLst>
            <c:ext xmlns:c16="http://schemas.microsoft.com/office/drawing/2014/chart" uri="{C3380CC4-5D6E-409C-BE32-E72D297353CC}">
              <c16:uniqueId val="{00000000-6B6C-469B-86FE-82E6ECE9E764}"/>
            </c:ext>
          </c:extLst>
        </c:ser>
        <c:ser>
          <c:idx val="1"/>
          <c:order val="1"/>
          <c:tx>
            <c:strRef>
              <c:f>HAWC2_2_hGAST_noFPM!$EO$2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HAWC2_2_hGAST_noFPM!$EU$6:$EU$200</c:f>
              <c:numCache>
                <c:formatCode>0.00E+00</c:formatCode>
                <c:ptCount val="195"/>
                <c:pt idx="0">
                  <c:v>-999001160.49664819</c:v>
                </c:pt>
                <c:pt idx="1">
                  <c:v>534966434.46523625</c:v>
                </c:pt>
                <c:pt idx="2">
                  <c:v>1897611369.7635126</c:v>
                </c:pt>
                <c:pt idx="3">
                  <c:v>2542878532.1389632</c:v>
                </c:pt>
                <c:pt idx="4">
                  <c:v>3072305102.0856147</c:v>
                </c:pt>
                <c:pt idx="5">
                  <c:v>3646915784.1341581</c:v>
                </c:pt>
                <c:pt idx="6">
                  <c:v>4941084430.435091</c:v>
                </c:pt>
                <c:pt idx="7">
                  <c:v>7635406857.0558958</c:v>
                </c:pt>
                <c:pt idx="8">
                  <c:v>9770125921.9323082</c:v>
                </c:pt>
                <c:pt idx="9">
                  <c:v>8638017432.5580921</c:v>
                </c:pt>
                <c:pt idx="10">
                  <c:v>8749345605.4132748</c:v>
                </c:pt>
                <c:pt idx="11">
                  <c:v>8215087379.0919247</c:v>
                </c:pt>
                <c:pt idx="12">
                  <c:v>7952033273.6308365</c:v>
                </c:pt>
                <c:pt idx="13">
                  <c:v>7046046631.1920528</c:v>
                </c:pt>
                <c:pt idx="14">
                  <c:v>6526305438.8089924</c:v>
                </c:pt>
                <c:pt idx="15">
                  <c:v>5546860170.4863291</c:v>
                </c:pt>
                <c:pt idx="16">
                  <c:v>4944491163.7633333</c:v>
                </c:pt>
                <c:pt idx="17">
                  <c:v>3375200507.7762618</c:v>
                </c:pt>
                <c:pt idx="18">
                  <c:v>1823056505.4984205</c:v>
                </c:pt>
                <c:pt idx="19">
                  <c:v>1045660934.546519</c:v>
                </c:pt>
                <c:pt idx="20">
                  <c:v>626523984.23069072</c:v>
                </c:pt>
                <c:pt idx="21">
                  <c:v>365213818.95579684</c:v>
                </c:pt>
                <c:pt idx="22">
                  <c:v>268919674.33642584</c:v>
                </c:pt>
                <c:pt idx="23">
                  <c:v>182647938.61621419</c:v>
                </c:pt>
                <c:pt idx="24">
                  <c:v>132087379.51661474</c:v>
                </c:pt>
                <c:pt idx="25">
                  <c:v>204756.61020295718</c:v>
                </c:pt>
              </c:numCache>
            </c:numRef>
          </c:yVal>
          <c:smooth val="0"/>
          <c:extLst>
            <c:ext xmlns:c16="http://schemas.microsoft.com/office/drawing/2014/chart" uri="{C3380CC4-5D6E-409C-BE32-E72D297353CC}">
              <c16:uniqueId val="{00000001-6B6C-469B-86FE-82E6ECE9E764}"/>
            </c:ext>
          </c:extLst>
        </c:ser>
        <c:ser>
          <c:idx val="2"/>
          <c:order val="2"/>
          <c:tx>
            <c:strRef>
              <c:f>HAWC2_2_hGAST_noFPM!$FH$2</c:f>
              <c:strCache>
                <c:ptCount val="1"/>
                <c:pt idx="0">
                  <c:v>Direct method</c:v>
                </c:pt>
              </c:strCache>
            </c:strRef>
          </c:tx>
          <c:spPr>
            <a:ln w="19050" cap="rnd">
              <a:solidFill>
                <a:srgbClr val="FFC000"/>
              </a:solidFill>
              <a:round/>
            </a:ln>
            <a:effectLst/>
          </c:spPr>
          <c:marker>
            <c:symbol val="dash"/>
            <c:size val="5"/>
            <c:spPr>
              <a:solidFill>
                <a:srgbClr val="FFC000"/>
              </a:solidFill>
              <a:ln w="9525">
                <a:solidFill>
                  <a:srgbClr val="FFC000"/>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HAWC2_2_hGAST_noFPM!$FI$6:$FI$200</c:f>
              <c:numCache>
                <c:formatCode>0.00E+00</c:formatCode>
                <c:ptCount val="195"/>
                <c:pt idx="0">
                  <c:v>-999001160.49664819</c:v>
                </c:pt>
                <c:pt idx="1">
                  <c:v>534966434.46523625</c:v>
                </c:pt>
                <c:pt idx="2">
                  <c:v>1897611369.7635126</c:v>
                </c:pt>
                <c:pt idx="3">
                  <c:v>2542878532.1389632</c:v>
                </c:pt>
                <c:pt idx="4">
                  <c:v>3072305102.0856152</c:v>
                </c:pt>
                <c:pt idx="5">
                  <c:v>3646915784.1341581</c:v>
                </c:pt>
                <c:pt idx="6">
                  <c:v>4941084430.435092</c:v>
                </c:pt>
                <c:pt idx="7">
                  <c:v>7635406857.0558968</c:v>
                </c:pt>
                <c:pt idx="8">
                  <c:v>9770125921.9323082</c:v>
                </c:pt>
                <c:pt idx="9">
                  <c:v>8638017432.5580921</c:v>
                </c:pt>
                <c:pt idx="10">
                  <c:v>8749345605.4132729</c:v>
                </c:pt>
                <c:pt idx="11">
                  <c:v>8215087379.0919228</c:v>
                </c:pt>
                <c:pt idx="12">
                  <c:v>7952033273.6308365</c:v>
                </c:pt>
                <c:pt idx="13">
                  <c:v>7046046631.1920528</c:v>
                </c:pt>
                <c:pt idx="14">
                  <c:v>6526305438.8089905</c:v>
                </c:pt>
                <c:pt idx="15">
                  <c:v>5546860170.4863291</c:v>
                </c:pt>
                <c:pt idx="16">
                  <c:v>4944491163.7633324</c:v>
                </c:pt>
                <c:pt idx="17">
                  <c:v>3375200507.7762613</c:v>
                </c:pt>
                <c:pt idx="18">
                  <c:v>1823056505.4984205</c:v>
                </c:pt>
                <c:pt idx="19">
                  <c:v>1045660934.5465192</c:v>
                </c:pt>
                <c:pt idx="20">
                  <c:v>626523984.23069072</c:v>
                </c:pt>
                <c:pt idx="21">
                  <c:v>365213818.95579684</c:v>
                </c:pt>
                <c:pt idx="22">
                  <c:v>268919674.33642584</c:v>
                </c:pt>
                <c:pt idx="23">
                  <c:v>182647938.61621416</c:v>
                </c:pt>
                <c:pt idx="24">
                  <c:v>132087379.51661474</c:v>
                </c:pt>
                <c:pt idx="25">
                  <c:v>204756.61020295718</c:v>
                </c:pt>
              </c:numCache>
            </c:numRef>
          </c:yVal>
          <c:smooth val="0"/>
          <c:extLst>
            <c:ext xmlns:c16="http://schemas.microsoft.com/office/drawing/2014/chart" uri="{C3380CC4-5D6E-409C-BE32-E72D297353CC}">
              <c16:uniqueId val="{00000000-6F27-48A7-9DEF-CCB8C60F7C26}"/>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HAWC2_2_hGAST_noFPM!$DY$5</c:f>
              <c:strCache>
                <c:ptCount val="1"/>
                <c:pt idx="0">
                  <c:v>Eixx [Nm^2]</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HAWC2_2_hGAST_noFPM!$DY$6:$DY$200</c:f>
              <c:numCache>
                <c:formatCode>0.00E+00</c:formatCode>
                <c:ptCount val="195"/>
                <c:pt idx="0">
                  <c:v>149598155194.90933</c:v>
                </c:pt>
                <c:pt idx="1">
                  <c:v>143052167476.36395</c:v>
                </c:pt>
                <c:pt idx="2">
                  <c:v>136789480968.40216</c:v>
                </c:pt>
                <c:pt idx="3">
                  <c:v>120407127192.11246</c:v>
                </c:pt>
                <c:pt idx="4">
                  <c:v>105936193255.38731</c:v>
                </c:pt>
                <c:pt idx="5">
                  <c:v>94114052168.191055</c:v>
                </c:pt>
                <c:pt idx="6">
                  <c:v>71791981922.179703</c:v>
                </c:pt>
                <c:pt idx="7">
                  <c:v>56052690274.003342</c:v>
                </c:pt>
                <c:pt idx="8">
                  <c:v>30712461612.020027</c:v>
                </c:pt>
                <c:pt idx="9">
                  <c:v>23184302347.895439</c:v>
                </c:pt>
                <c:pt idx="10">
                  <c:v>16270034546.869917</c:v>
                </c:pt>
                <c:pt idx="11">
                  <c:v>13644810530.172188</c:v>
                </c:pt>
                <c:pt idx="12">
                  <c:v>10762771268.261194</c:v>
                </c:pt>
                <c:pt idx="13">
                  <c:v>8582088087.4962473</c:v>
                </c:pt>
                <c:pt idx="14">
                  <c:v>6570150342.9285164</c:v>
                </c:pt>
                <c:pt idx="15">
                  <c:v>4904202534.5263996</c:v>
                </c:pt>
                <c:pt idx="16">
                  <c:v>3608879389.4869957</c:v>
                </c:pt>
                <c:pt idx="17">
                  <c:v>2656285466.2419763</c:v>
                </c:pt>
                <c:pt idx="18">
                  <c:v>1918289659.4027317</c:v>
                </c:pt>
                <c:pt idx="19">
                  <c:v>1352414126.0602138</c:v>
                </c:pt>
                <c:pt idx="20">
                  <c:v>838074855.20380306</c:v>
                </c:pt>
                <c:pt idx="21">
                  <c:v>466861630.57382149</c:v>
                </c:pt>
                <c:pt idx="22">
                  <c:v>243502667.55684361</c:v>
                </c:pt>
                <c:pt idx="23">
                  <c:v>113413978.63180947</c:v>
                </c:pt>
                <c:pt idx="24">
                  <c:v>36364481.634179868</c:v>
                </c:pt>
                <c:pt idx="25">
                  <c:v>194771.59888698554</c:v>
                </c:pt>
              </c:numCache>
            </c:numRef>
          </c:yVal>
          <c:smooth val="0"/>
          <c:extLst>
            <c:ext xmlns:c16="http://schemas.microsoft.com/office/drawing/2014/chart" uri="{C3380CC4-5D6E-409C-BE32-E72D297353CC}">
              <c16:uniqueId val="{00000000-98B5-418B-A462-B0A5CD34AFF4}"/>
            </c:ext>
          </c:extLst>
        </c:ser>
        <c:ser>
          <c:idx val="1"/>
          <c:order val="1"/>
          <c:tx>
            <c:strRef>
              <c:f>HAWC2_2_hGAST_noFPM!$EO$2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HAWC2_2_hGAST_noFPM!$EV$6:$EV$200</c:f>
              <c:numCache>
                <c:formatCode>0.00E+00</c:formatCode>
                <c:ptCount val="195"/>
                <c:pt idx="0">
                  <c:v>149598155194.90933</c:v>
                </c:pt>
                <c:pt idx="1">
                  <c:v>143052167476.36395</c:v>
                </c:pt>
                <c:pt idx="2">
                  <c:v>136789480968.40216</c:v>
                </c:pt>
                <c:pt idx="3">
                  <c:v>120407127192.11246</c:v>
                </c:pt>
                <c:pt idx="4">
                  <c:v>105936193255.38731</c:v>
                </c:pt>
                <c:pt idx="5">
                  <c:v>94114052168.191055</c:v>
                </c:pt>
                <c:pt idx="6">
                  <c:v>71791981922.179703</c:v>
                </c:pt>
                <c:pt idx="7">
                  <c:v>56052690274.003342</c:v>
                </c:pt>
                <c:pt idx="8">
                  <c:v>30712461612.020027</c:v>
                </c:pt>
                <c:pt idx="9">
                  <c:v>23184302347.895439</c:v>
                </c:pt>
                <c:pt idx="10">
                  <c:v>16270034546.869917</c:v>
                </c:pt>
                <c:pt idx="11">
                  <c:v>13644810530.172188</c:v>
                </c:pt>
                <c:pt idx="12">
                  <c:v>10762771268.261194</c:v>
                </c:pt>
                <c:pt idx="13">
                  <c:v>8582088087.4962473</c:v>
                </c:pt>
                <c:pt idx="14">
                  <c:v>6570150342.9285164</c:v>
                </c:pt>
                <c:pt idx="15">
                  <c:v>4904202534.5263996</c:v>
                </c:pt>
                <c:pt idx="16">
                  <c:v>3608879389.4869957</c:v>
                </c:pt>
                <c:pt idx="17">
                  <c:v>2656285466.2419763</c:v>
                </c:pt>
                <c:pt idx="18">
                  <c:v>1918289659.4027317</c:v>
                </c:pt>
                <c:pt idx="19">
                  <c:v>1352414126.0602138</c:v>
                </c:pt>
                <c:pt idx="20">
                  <c:v>838074855.20380306</c:v>
                </c:pt>
                <c:pt idx="21">
                  <c:v>466861630.57382149</c:v>
                </c:pt>
                <c:pt idx="22">
                  <c:v>243502667.55684361</c:v>
                </c:pt>
                <c:pt idx="23">
                  <c:v>113413978.63180947</c:v>
                </c:pt>
                <c:pt idx="24">
                  <c:v>36364481.634179868</c:v>
                </c:pt>
                <c:pt idx="25">
                  <c:v>194771.59888698554</c:v>
                </c:pt>
              </c:numCache>
            </c:numRef>
          </c:yVal>
          <c:smooth val="0"/>
          <c:extLst>
            <c:ext xmlns:c16="http://schemas.microsoft.com/office/drawing/2014/chart" uri="{C3380CC4-5D6E-409C-BE32-E72D297353CC}">
              <c16:uniqueId val="{00000001-98B5-418B-A462-B0A5CD34AFF4}"/>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HAWC2_2_hGAST_noFPM!$DZ$5</c:f>
              <c:strCache>
                <c:ptCount val="1"/>
                <c:pt idx="0">
                  <c:v>Eizz [Nm^2]</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HAWC2_2_hGAST_noFPM!$DZ$6:$DZ$200</c:f>
              <c:numCache>
                <c:formatCode>0.00E+00</c:formatCode>
                <c:ptCount val="195"/>
                <c:pt idx="0">
                  <c:v>149506085413.59738</c:v>
                </c:pt>
                <c:pt idx="1">
                  <c:v>142139385948.04761</c:v>
                </c:pt>
                <c:pt idx="2">
                  <c:v>134867563052.77463</c:v>
                </c:pt>
                <c:pt idx="3">
                  <c:v>122260563107.63058</c:v>
                </c:pt>
                <c:pt idx="4">
                  <c:v>110502256931.39595</c:v>
                </c:pt>
                <c:pt idx="5">
                  <c:v>100368379897.80595</c:v>
                </c:pt>
                <c:pt idx="6">
                  <c:v>79132022321.78215</c:v>
                </c:pt>
                <c:pt idx="7">
                  <c:v>68543485028.673233</c:v>
                </c:pt>
                <c:pt idx="8">
                  <c:v>50981304576.319954</c:v>
                </c:pt>
                <c:pt idx="9">
                  <c:v>37409768931.082993</c:v>
                </c:pt>
                <c:pt idx="10">
                  <c:v>34500586800.092484</c:v>
                </c:pt>
                <c:pt idx="11">
                  <c:v>30719228149.329548</c:v>
                </c:pt>
                <c:pt idx="12">
                  <c:v>25999720207.181221</c:v>
                </c:pt>
                <c:pt idx="13">
                  <c:v>22205031707.317619</c:v>
                </c:pt>
                <c:pt idx="14">
                  <c:v>18732050411.848106</c:v>
                </c:pt>
                <c:pt idx="15">
                  <c:v>15577606079.811682</c:v>
                </c:pt>
                <c:pt idx="16">
                  <c:v>12728768698.297533</c:v>
                </c:pt>
                <c:pt idx="17">
                  <c:v>8378093266.6891146</c:v>
                </c:pt>
                <c:pt idx="18">
                  <c:v>4638867411.9352026</c:v>
                </c:pt>
                <c:pt idx="19">
                  <c:v>2888729179.8004618</c:v>
                </c:pt>
                <c:pt idx="20">
                  <c:v>1875514184.3195486</c:v>
                </c:pt>
                <c:pt idx="21">
                  <c:v>1099044997.389189</c:v>
                </c:pt>
                <c:pt idx="22">
                  <c:v>682861357.88126552</c:v>
                </c:pt>
                <c:pt idx="23">
                  <c:v>419715565.12647861</c:v>
                </c:pt>
                <c:pt idx="24">
                  <c:v>230845423.69810176</c:v>
                </c:pt>
                <c:pt idx="25">
                  <c:v>1384475.6430847861</c:v>
                </c:pt>
              </c:numCache>
            </c:numRef>
          </c:yVal>
          <c:smooth val="0"/>
          <c:extLst>
            <c:ext xmlns:c16="http://schemas.microsoft.com/office/drawing/2014/chart" uri="{C3380CC4-5D6E-409C-BE32-E72D297353CC}">
              <c16:uniqueId val="{00000000-862F-4619-B8DD-16787665B559}"/>
            </c:ext>
          </c:extLst>
        </c:ser>
        <c:ser>
          <c:idx val="1"/>
          <c:order val="1"/>
          <c:tx>
            <c:strRef>
              <c:f>HAWC2_2_hGAST_noFPM!$EO$2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HAWC2_2_hGAST_noFPM!$EW$6:$EW$200</c:f>
              <c:numCache>
                <c:formatCode>0.00E+00</c:formatCode>
                <c:ptCount val="195"/>
                <c:pt idx="0">
                  <c:v>149506085413.59738</c:v>
                </c:pt>
                <c:pt idx="1">
                  <c:v>142139385948.04761</c:v>
                </c:pt>
                <c:pt idx="2">
                  <c:v>134867563052.77463</c:v>
                </c:pt>
                <c:pt idx="3">
                  <c:v>122260563107.63058</c:v>
                </c:pt>
                <c:pt idx="4">
                  <c:v>110502256931.39595</c:v>
                </c:pt>
                <c:pt idx="5">
                  <c:v>100368379897.80595</c:v>
                </c:pt>
                <c:pt idx="6">
                  <c:v>79132022321.78215</c:v>
                </c:pt>
                <c:pt idx="7">
                  <c:v>68543485028.673233</c:v>
                </c:pt>
                <c:pt idx="8">
                  <c:v>50981304576.319954</c:v>
                </c:pt>
                <c:pt idx="9">
                  <c:v>37409768931.082993</c:v>
                </c:pt>
                <c:pt idx="10">
                  <c:v>34500586800.092484</c:v>
                </c:pt>
                <c:pt idx="11">
                  <c:v>30719228149.329548</c:v>
                </c:pt>
                <c:pt idx="12">
                  <c:v>25999720207.181221</c:v>
                </c:pt>
                <c:pt idx="13">
                  <c:v>22205031707.317619</c:v>
                </c:pt>
                <c:pt idx="14">
                  <c:v>18732050411.848106</c:v>
                </c:pt>
                <c:pt idx="15">
                  <c:v>15577606079.811682</c:v>
                </c:pt>
                <c:pt idx="16">
                  <c:v>12728768698.297533</c:v>
                </c:pt>
                <c:pt idx="17">
                  <c:v>8378093266.6891146</c:v>
                </c:pt>
                <c:pt idx="18">
                  <c:v>4638867411.9352026</c:v>
                </c:pt>
                <c:pt idx="19">
                  <c:v>2888729179.8004618</c:v>
                </c:pt>
                <c:pt idx="20">
                  <c:v>1875514184.3195486</c:v>
                </c:pt>
                <c:pt idx="21">
                  <c:v>1099044997.389189</c:v>
                </c:pt>
                <c:pt idx="22">
                  <c:v>682861357.88126552</c:v>
                </c:pt>
                <c:pt idx="23">
                  <c:v>419715565.12647861</c:v>
                </c:pt>
                <c:pt idx="24">
                  <c:v>230845423.69810176</c:v>
                </c:pt>
                <c:pt idx="25">
                  <c:v>1384475.6430847861</c:v>
                </c:pt>
              </c:numCache>
            </c:numRef>
          </c:yVal>
          <c:smooth val="0"/>
          <c:extLst>
            <c:ext xmlns:c16="http://schemas.microsoft.com/office/drawing/2014/chart" uri="{C3380CC4-5D6E-409C-BE32-E72D297353CC}">
              <c16:uniqueId val="{00000001-862F-4619-B8DD-16787665B559}"/>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HAWC2_2_hGAST_noFPM!$EA$5</c:f>
              <c:strCache>
                <c:ptCount val="1"/>
                <c:pt idx="0">
                  <c:v> + Eixz [Nm^2]</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HAWC2_2_hGAST_noFPM!$EA$6:$EA$200</c:f>
              <c:numCache>
                <c:formatCode>0.00E+00</c:formatCode>
                <c:ptCount val="195"/>
                <c:pt idx="0">
                  <c:v>-45961067.272350125</c:v>
                </c:pt>
                <c:pt idx="1">
                  <c:v>-52190473.669524521</c:v>
                </c:pt>
                <c:pt idx="2">
                  <c:v>-13618272.926334798</c:v>
                </c:pt>
                <c:pt idx="3">
                  <c:v>2135810301.6716957</c:v>
                </c:pt>
                <c:pt idx="4">
                  <c:v>3853246901.629693</c:v>
                </c:pt>
                <c:pt idx="5">
                  <c:v>5248964618.8064213</c:v>
                </c:pt>
                <c:pt idx="6">
                  <c:v>7556467438.8761139</c:v>
                </c:pt>
                <c:pt idx="7">
                  <c:v>10056343978.082937</c:v>
                </c:pt>
                <c:pt idx="8">
                  <c:v>9396481069.1926975</c:v>
                </c:pt>
                <c:pt idx="9">
                  <c:v>5792247011.6193295</c:v>
                </c:pt>
                <c:pt idx="10">
                  <c:v>3848460645.0137205</c:v>
                </c:pt>
                <c:pt idx="11">
                  <c:v>2290378622.6827426</c:v>
                </c:pt>
                <c:pt idx="12">
                  <c:v>1225331214.5105166</c:v>
                </c:pt>
                <c:pt idx="13">
                  <c:v>779800819.73219121</c:v>
                </c:pt>
                <c:pt idx="14">
                  <c:v>507038899.24974054</c:v>
                </c:pt>
                <c:pt idx="15">
                  <c:v>343820234.36511058</c:v>
                </c:pt>
                <c:pt idx="16">
                  <c:v>214526718.57762614</c:v>
                </c:pt>
                <c:pt idx="17">
                  <c:v>86780791.998702347</c:v>
                </c:pt>
                <c:pt idx="18">
                  <c:v>6659997.8630729644</c:v>
                </c:pt>
                <c:pt idx="19">
                  <c:v>-224893.89801277965</c:v>
                </c:pt>
                <c:pt idx="20">
                  <c:v>-7163167.4652084485</c:v>
                </c:pt>
                <c:pt idx="21">
                  <c:v>-14756783.267087929</c:v>
                </c:pt>
                <c:pt idx="22">
                  <c:v>-11905474.381829934</c:v>
                </c:pt>
                <c:pt idx="23">
                  <c:v>-7212097.6121455282</c:v>
                </c:pt>
                <c:pt idx="24">
                  <c:v>-2709076.7263004803</c:v>
                </c:pt>
                <c:pt idx="25">
                  <c:v>-6775.6191721086652</c:v>
                </c:pt>
              </c:numCache>
            </c:numRef>
          </c:yVal>
          <c:smooth val="0"/>
          <c:extLst>
            <c:ext xmlns:c16="http://schemas.microsoft.com/office/drawing/2014/chart" uri="{C3380CC4-5D6E-409C-BE32-E72D297353CC}">
              <c16:uniqueId val="{00000000-08C8-4384-A5C7-41C5B611E73A}"/>
            </c:ext>
          </c:extLst>
        </c:ser>
        <c:ser>
          <c:idx val="1"/>
          <c:order val="1"/>
          <c:tx>
            <c:strRef>
              <c:f>HAWC2_2_hGAST_noFPM!$EO$2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HAWC2_2_hGAST_noFPM!$EY$6:$EY$200</c:f>
              <c:numCache>
                <c:formatCode>0.00E+00</c:formatCode>
                <c:ptCount val="195"/>
                <c:pt idx="0">
                  <c:v>-45961067.272350125</c:v>
                </c:pt>
                <c:pt idx="1">
                  <c:v>-52190473.669524521</c:v>
                </c:pt>
                <c:pt idx="2">
                  <c:v>-13618272.926334798</c:v>
                </c:pt>
                <c:pt idx="3">
                  <c:v>2135810301.6716957</c:v>
                </c:pt>
                <c:pt idx="4">
                  <c:v>3853246901.629693</c:v>
                </c:pt>
                <c:pt idx="5">
                  <c:v>5248964618.8064213</c:v>
                </c:pt>
                <c:pt idx="6">
                  <c:v>7556467438.8761139</c:v>
                </c:pt>
                <c:pt idx="7">
                  <c:v>10056343978.082937</c:v>
                </c:pt>
                <c:pt idx="8">
                  <c:v>9396481069.1926975</c:v>
                </c:pt>
                <c:pt idx="9">
                  <c:v>5792247011.6193295</c:v>
                </c:pt>
                <c:pt idx="10">
                  <c:v>3848460645.0137205</c:v>
                </c:pt>
                <c:pt idx="11">
                  <c:v>2290378622.6827426</c:v>
                </c:pt>
                <c:pt idx="12">
                  <c:v>1225331214.5105166</c:v>
                </c:pt>
                <c:pt idx="13">
                  <c:v>779800819.73219121</c:v>
                </c:pt>
                <c:pt idx="14">
                  <c:v>507038899.24974054</c:v>
                </c:pt>
                <c:pt idx="15">
                  <c:v>343820234.36511058</c:v>
                </c:pt>
                <c:pt idx="16">
                  <c:v>214526718.57762614</c:v>
                </c:pt>
                <c:pt idx="17">
                  <c:v>86780791.998702347</c:v>
                </c:pt>
                <c:pt idx="18">
                  <c:v>6659997.8630729644</c:v>
                </c:pt>
                <c:pt idx="19">
                  <c:v>-224893.89801277965</c:v>
                </c:pt>
                <c:pt idx="20">
                  <c:v>-7163167.4652084485</c:v>
                </c:pt>
                <c:pt idx="21">
                  <c:v>-14756783.267087929</c:v>
                </c:pt>
                <c:pt idx="22">
                  <c:v>-11905474.381829934</c:v>
                </c:pt>
                <c:pt idx="23">
                  <c:v>-7212097.6121455282</c:v>
                </c:pt>
                <c:pt idx="24">
                  <c:v>-2709076.7263004803</c:v>
                </c:pt>
                <c:pt idx="25">
                  <c:v>-6775.6191721086652</c:v>
                </c:pt>
              </c:numCache>
            </c:numRef>
          </c:yVal>
          <c:smooth val="0"/>
          <c:extLst>
            <c:ext xmlns:c16="http://schemas.microsoft.com/office/drawing/2014/chart" uri="{C3380CC4-5D6E-409C-BE32-E72D297353CC}">
              <c16:uniqueId val="{00000001-08C8-4384-A5C7-41C5B611E73A}"/>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HAWC2_2_hGAST_noFPM!$EC$5</c:f>
              <c:strCache>
                <c:ptCount val="1"/>
                <c:pt idx="0">
                  <c:v>GxA [N]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HAWC2_2_hGAST_noFPM!$EC$6:$EC$200</c:f>
              <c:numCache>
                <c:formatCode>0.00E+00</c:formatCode>
                <c:ptCount val="195"/>
                <c:pt idx="0">
                  <c:v>6728275792.5090923</c:v>
                </c:pt>
                <c:pt idx="1">
                  <c:v>6387054986.2899933</c:v>
                </c:pt>
                <c:pt idx="2">
                  <c:v>6058020392.0256271</c:v>
                </c:pt>
                <c:pt idx="3">
                  <c:v>5646831974.5918427</c:v>
                </c:pt>
                <c:pt idx="4">
                  <c:v>5301520006.2748804</c:v>
                </c:pt>
                <c:pt idx="5">
                  <c:v>4958580427.9817629</c:v>
                </c:pt>
                <c:pt idx="6">
                  <c:v>4101525111.3901424</c:v>
                </c:pt>
                <c:pt idx="7">
                  <c:v>3588974167.51192</c:v>
                </c:pt>
                <c:pt idx="8">
                  <c:v>2103884075.7796829</c:v>
                </c:pt>
                <c:pt idx="9">
                  <c:v>896546747.79936886</c:v>
                </c:pt>
                <c:pt idx="10">
                  <c:v>473216593.85909373</c:v>
                </c:pt>
                <c:pt idx="11">
                  <c:v>345001763.63906837</c:v>
                </c:pt>
                <c:pt idx="12">
                  <c:v>323412036.12366986</c:v>
                </c:pt>
                <c:pt idx="13">
                  <c:v>317160721.34155083</c:v>
                </c:pt>
                <c:pt idx="14">
                  <c:v>308922183.02482539</c:v>
                </c:pt>
                <c:pt idx="15">
                  <c:v>303070574.12143105</c:v>
                </c:pt>
                <c:pt idx="16">
                  <c:v>292842667.61641103</c:v>
                </c:pt>
                <c:pt idx="17">
                  <c:v>300235253.59223413</c:v>
                </c:pt>
                <c:pt idx="18">
                  <c:v>334563139.4248603</c:v>
                </c:pt>
                <c:pt idx="19">
                  <c:v>376178396.72447664</c:v>
                </c:pt>
                <c:pt idx="20">
                  <c:v>395708304.7846067</c:v>
                </c:pt>
                <c:pt idx="21">
                  <c:v>374552333.98567772</c:v>
                </c:pt>
                <c:pt idx="22">
                  <c:v>239178280.92313486</c:v>
                </c:pt>
                <c:pt idx="23">
                  <c:v>144077165.16564953</c:v>
                </c:pt>
                <c:pt idx="24">
                  <c:v>86848336.677076012</c:v>
                </c:pt>
                <c:pt idx="25">
                  <c:v>15911989.707849778</c:v>
                </c:pt>
              </c:numCache>
            </c:numRef>
          </c:yVal>
          <c:smooth val="0"/>
          <c:extLst>
            <c:ext xmlns:c16="http://schemas.microsoft.com/office/drawing/2014/chart" uri="{C3380CC4-5D6E-409C-BE32-E72D297353CC}">
              <c16:uniqueId val="{00000000-DD63-4160-B254-202FCBC84092}"/>
            </c:ext>
          </c:extLst>
        </c:ser>
        <c:ser>
          <c:idx val="1"/>
          <c:order val="1"/>
          <c:tx>
            <c:strRef>
              <c:f>HAWC2_2_hGAST_noFPM!$EO$2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HAWC2_2_hGAST_noFPM!$EZ$6:$EZ$200</c:f>
              <c:numCache>
                <c:formatCode>0.00E+00</c:formatCode>
                <c:ptCount val="195"/>
                <c:pt idx="0">
                  <c:v>6728275792.5090923</c:v>
                </c:pt>
                <c:pt idx="1">
                  <c:v>6387054986.2899933</c:v>
                </c:pt>
                <c:pt idx="2">
                  <c:v>6058020392.0256271</c:v>
                </c:pt>
                <c:pt idx="3">
                  <c:v>5646831974.5918427</c:v>
                </c:pt>
                <c:pt idx="4">
                  <c:v>5301520006.2748804</c:v>
                </c:pt>
                <c:pt idx="5">
                  <c:v>4958580427.9817629</c:v>
                </c:pt>
                <c:pt idx="6">
                  <c:v>4101525111.3901424</c:v>
                </c:pt>
                <c:pt idx="7">
                  <c:v>3588974167.51192</c:v>
                </c:pt>
                <c:pt idx="8">
                  <c:v>2103884075.7796829</c:v>
                </c:pt>
                <c:pt idx="9">
                  <c:v>896546747.79936886</c:v>
                </c:pt>
                <c:pt idx="10">
                  <c:v>473216593.85909373</c:v>
                </c:pt>
                <c:pt idx="11">
                  <c:v>345001763.63906837</c:v>
                </c:pt>
                <c:pt idx="12">
                  <c:v>323412036.12366986</c:v>
                </c:pt>
                <c:pt idx="13">
                  <c:v>317160721.34155083</c:v>
                </c:pt>
                <c:pt idx="14">
                  <c:v>308922183.02482539</c:v>
                </c:pt>
                <c:pt idx="15">
                  <c:v>303070574.12143105</c:v>
                </c:pt>
                <c:pt idx="16">
                  <c:v>292842667.61641103</c:v>
                </c:pt>
                <c:pt idx="17">
                  <c:v>300235253.59223413</c:v>
                </c:pt>
                <c:pt idx="18">
                  <c:v>334563139.4248603</c:v>
                </c:pt>
                <c:pt idx="19">
                  <c:v>376178396.72447664</c:v>
                </c:pt>
                <c:pt idx="20">
                  <c:v>395708304.7846067</c:v>
                </c:pt>
                <c:pt idx="21">
                  <c:v>374552333.98567772</c:v>
                </c:pt>
                <c:pt idx="22">
                  <c:v>239178280.92313486</c:v>
                </c:pt>
                <c:pt idx="23">
                  <c:v>144077165.16564953</c:v>
                </c:pt>
                <c:pt idx="24">
                  <c:v>86848336.677076012</c:v>
                </c:pt>
                <c:pt idx="25">
                  <c:v>15911989.707849778</c:v>
                </c:pt>
              </c:numCache>
            </c:numRef>
          </c:yVal>
          <c:smooth val="0"/>
          <c:extLst>
            <c:ext xmlns:c16="http://schemas.microsoft.com/office/drawing/2014/chart" uri="{C3380CC4-5D6E-409C-BE32-E72D297353CC}">
              <c16:uniqueId val="{00000001-DD63-4160-B254-202FCBC84092}"/>
            </c:ext>
          </c:extLst>
        </c:ser>
        <c:dLbls>
          <c:showLegendKey val="0"/>
          <c:showVal val="0"/>
          <c:showCatName val="0"/>
          <c:showSerName val="0"/>
          <c:showPercent val="0"/>
          <c:showBubbleSize val="0"/>
        </c:dLbls>
        <c:axId val="1247814224"/>
        <c:axId val="1247808464"/>
        <c:extLst>
          <c:ext xmlns:c15="http://schemas.microsoft.com/office/drawing/2012/chart" uri="{02D57815-91ED-43cb-92C2-25804820EDAC}">
            <c15:filteredScatterSeries>
              <c15:ser>
                <c:idx val="2"/>
                <c:order val="2"/>
                <c:tx>
                  <c:strRef>
                    <c:extLst>
                      <c:ext uri="{02D57815-91ED-43cb-92C2-25804820EDAC}">
                        <c15:formulaRef>
                          <c15:sqref>HAWC2_2_hGAST_noFPM!$CJ$5</c15:sqref>
                        </c15:formulaRef>
                      </c:ext>
                    </c:extLst>
                    <c:strCache>
                      <c:ptCount val="1"/>
                      <c:pt idx="0">
                        <c:v>pri_GAx [N]</c:v>
                      </c:pt>
                    </c:strCache>
                  </c:strRef>
                </c:tx>
                <c:spPr>
                  <a:ln w="19050" cap="rnd">
                    <a:solidFill>
                      <a:schemeClr val="accent3"/>
                    </a:solidFill>
                    <a:round/>
                  </a:ln>
                  <a:effectLst/>
                </c:spPr>
                <c:marker>
                  <c:symbol val="triangle"/>
                  <c:size val="5"/>
                  <c:spPr>
                    <a:solidFill>
                      <a:schemeClr val="accent3"/>
                    </a:solidFill>
                    <a:ln w="9525">
                      <a:solidFill>
                        <a:schemeClr val="accent3"/>
                      </a:solidFill>
                    </a:ln>
                    <a:effectLst/>
                  </c:spPr>
                </c:marker>
                <c:xVal>
                  <c:numRef>
                    <c:extLst>
                      <c:ext uri="{02D57815-91ED-43cb-92C2-25804820EDAC}">
                        <c15:formulaRef>
                          <c15:sqref>HAWC2_2_hGAST_noFPM!$DM$6:$DM$31</c15:sqref>
                        </c15:formulaRef>
                      </c:ext>
                    </c:extLst>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c:ext uri="{02D57815-91ED-43cb-92C2-25804820EDAC}">
                        <c15:formulaRef>
                          <c15:sqref>HAWC2_2_hGAST_noFPM!$CJ$6:$CJ$31</c15:sqref>
                        </c15:formulaRef>
                      </c:ext>
                    </c:extLst>
                    <c:numCache>
                      <c:formatCode>0.00000E+00</c:formatCode>
                      <c:ptCount val="26"/>
                      <c:pt idx="0">
                        <c:v>6726578906.8092737</c:v>
                      </c:pt>
                      <c:pt idx="1">
                        <c:v>6387072651.9375982</c:v>
                      </c:pt>
                      <c:pt idx="2">
                        <c:v>6058036462.4861584</c:v>
                      </c:pt>
                      <c:pt idx="3">
                        <c:v>5757842375.7919512</c:v>
                      </c:pt>
                      <c:pt idx="4">
                        <c:v>5468430157.6896486</c:v>
                      </c:pt>
                      <c:pt idx="5">
                        <c:v>5195489354.7874584</c:v>
                      </c:pt>
                      <c:pt idx="6">
                        <c:v>4551448943.8275681</c:v>
                      </c:pt>
                      <c:pt idx="7">
                        <c:v>3992732073.0293841</c:v>
                      </c:pt>
                      <c:pt idx="8">
                        <c:v>2318915187.918016</c:v>
                      </c:pt>
                      <c:pt idx="9">
                        <c:v>967852298.77010691</c:v>
                      </c:pt>
                      <c:pt idx="10">
                        <c:v>481872798.27825344</c:v>
                      </c:pt>
                      <c:pt idx="11">
                        <c:v>347041020.81529832</c:v>
                      </c:pt>
                      <c:pt idx="12">
                        <c:v>324136037.78844279</c:v>
                      </c:pt>
                      <c:pt idx="13">
                        <c:v>317596278.27247268</c:v>
                      </c:pt>
                      <c:pt idx="14">
                        <c:v>309183316.20123261</c:v>
                      </c:pt>
                      <c:pt idx="15">
                        <c:v>303218955.99740577</c:v>
                      </c:pt>
                      <c:pt idx="16">
                        <c:v>292899945.10481781</c:v>
                      </c:pt>
                      <c:pt idx="17">
                        <c:v>300239704.62118667</c:v>
                      </c:pt>
                      <c:pt idx="18">
                        <c:v>334613710.79666442</c:v>
                      </c:pt>
                      <c:pt idx="19">
                        <c:v>376312874.30739796</c:v>
                      </c:pt>
                      <c:pt idx="20">
                        <c:v>395983028.68535846</c:v>
                      </c:pt>
                      <c:pt idx="21">
                        <c:v>375195741.98049039</c:v>
                      </c:pt>
                      <c:pt idx="22">
                        <c:v>239647369.91266671</c:v>
                      </c:pt>
                      <c:pt idx="23">
                        <c:v>144288624.60866451</c:v>
                      </c:pt>
                      <c:pt idx="24">
                        <c:v>86927254.956478745</c:v>
                      </c:pt>
                      <c:pt idx="25">
                        <c:v>15912682.357750606</c:v>
                      </c:pt>
                    </c:numCache>
                  </c:numRef>
                </c:yVal>
                <c:smooth val="0"/>
                <c:extLst>
                  <c:ext xmlns:c16="http://schemas.microsoft.com/office/drawing/2014/chart" uri="{C3380CC4-5D6E-409C-BE32-E72D297353CC}">
                    <c16:uniqueId val="{00000014-32DB-46A9-89B9-D22AA7FB9FE0}"/>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HAWC2_2_hGAST_noFPM!$CR$5</c15:sqref>
                        </c15:formulaRef>
                      </c:ext>
                    </c:extLst>
                    <c:strCache>
                      <c:ptCount val="1"/>
                      <c:pt idx="0">
                        <c:v>c2_GAx [N]</c:v>
                      </c:pt>
                    </c:strCache>
                  </c:strRef>
                </c:tx>
                <c:spPr>
                  <a:ln w="19050" cap="rnd">
                    <a:solidFill>
                      <a:schemeClr val="accent4"/>
                    </a:solidFill>
                    <a:round/>
                  </a:ln>
                  <a:effectLst/>
                </c:spPr>
                <c:marker>
                  <c:symbol val="x"/>
                  <c:size val="5"/>
                  <c:spPr>
                    <a:no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HAWC2_2_hGAST_noFPM!$DM$6:$DM$31</c15:sqref>
                        </c15:formulaRef>
                      </c:ext>
                    </c:extLst>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xmlns:c15="http://schemas.microsoft.com/office/drawing/2012/chart">
                      <c:ext xmlns:c15="http://schemas.microsoft.com/office/drawing/2012/chart" uri="{02D57815-91ED-43cb-92C2-25804820EDAC}">
                        <c15:formulaRef>
                          <c15:sqref>HAWC2_2_hGAST_noFPM!$CR$6:$CR$31</c15:sqref>
                        </c15:formulaRef>
                      </c:ext>
                    </c:extLst>
                    <c:numCache>
                      <c:formatCode>0.00000E+00</c:formatCode>
                      <c:ptCount val="26"/>
                      <c:pt idx="0">
                        <c:v>6726715789.3837585</c:v>
                      </c:pt>
                      <c:pt idx="1">
                        <c:v>6386840497.6196642</c:v>
                      </c:pt>
                      <c:pt idx="2">
                        <c:v>6055851154.3049688</c:v>
                      </c:pt>
                      <c:pt idx="3">
                        <c:v>5722538942.7930937</c:v>
                      </c:pt>
                      <c:pt idx="4">
                        <c:v>5426217213.2497196</c:v>
                      </c:pt>
                      <c:pt idx="5">
                        <c:v>5133932608.9558058</c:v>
                      </c:pt>
                      <c:pt idx="6">
                        <c:v>4400325788.2376776</c:v>
                      </c:pt>
                      <c:pt idx="7">
                        <c:v>3859553034.2842422</c:v>
                      </c:pt>
                      <c:pt idx="8">
                        <c:v>2257455518.7669272</c:v>
                      </c:pt>
                      <c:pt idx="9">
                        <c:v>941242602.06057394</c:v>
                      </c:pt>
                      <c:pt idx="10">
                        <c:v>480390340.02812248</c:v>
                      </c:pt>
                      <c:pt idx="11">
                        <c:v>346906691.96970063</c:v>
                      </c:pt>
                      <c:pt idx="12">
                        <c:v>324135952.08885884</c:v>
                      </c:pt>
                      <c:pt idx="13">
                        <c:v>317594588.2320146</c:v>
                      </c:pt>
                      <c:pt idx="14">
                        <c:v>309182106.05922085</c:v>
                      </c:pt>
                      <c:pt idx="15">
                        <c:v>303218671.14546585</c:v>
                      </c:pt>
                      <c:pt idx="16">
                        <c:v>292899476.1215204</c:v>
                      </c:pt>
                      <c:pt idx="17">
                        <c:v>300234001.0739947</c:v>
                      </c:pt>
                      <c:pt idx="18">
                        <c:v>334554618.5458371</c:v>
                      </c:pt>
                      <c:pt idx="19">
                        <c:v>376268189.25329977</c:v>
                      </c:pt>
                      <c:pt idx="20">
                        <c:v>395969610.96713573</c:v>
                      </c:pt>
                      <c:pt idx="21">
                        <c:v>375162395.76116562</c:v>
                      </c:pt>
                      <c:pt idx="22">
                        <c:v>239629746.37210467</c:v>
                      </c:pt>
                      <c:pt idx="23">
                        <c:v>144285889.27574369</c:v>
                      </c:pt>
                      <c:pt idx="24">
                        <c:v>86927239.552072793</c:v>
                      </c:pt>
                      <c:pt idx="25">
                        <c:v>15909371.381683256</c:v>
                      </c:pt>
                    </c:numCache>
                  </c:numRef>
                </c:yVal>
                <c:smooth val="0"/>
                <c:extLst xmlns:c15="http://schemas.microsoft.com/office/drawing/2012/chart">
                  <c:ext xmlns:c16="http://schemas.microsoft.com/office/drawing/2014/chart" uri="{C3380CC4-5D6E-409C-BE32-E72D297353CC}">
                    <c16:uniqueId val="{00000015-32DB-46A9-89B9-D22AA7FB9FE0}"/>
                  </c:ext>
                </c:extLst>
              </c15:ser>
            </c15:filteredScatterSeries>
          </c:ext>
        </c:extLst>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HAWC2_2_hGAST_noFPM!$EE$5</c:f>
              <c:strCache>
                <c:ptCount val="1"/>
                <c:pt idx="0">
                  <c:v>GxzA [N]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HAWC2_2_hGAST_noFPM!$EE$6:$EE$200</c:f>
              <c:numCache>
                <c:formatCode>0.00E+00</c:formatCode>
                <c:ptCount val="195"/>
                <c:pt idx="0">
                  <c:v>-4287005.4344461709</c:v>
                </c:pt>
                <c:pt idx="1">
                  <c:v>301578.37171681994</c:v>
                </c:pt>
                <c:pt idx="2">
                  <c:v>754999.17270088661</c:v>
                </c:pt>
                <c:pt idx="3">
                  <c:v>165980452.35242203</c:v>
                </c:pt>
                <c:pt idx="4">
                  <c:v>289501423.40614152</c:v>
                </c:pt>
                <c:pt idx="5">
                  <c:v>411319908.0295375</c:v>
                </c:pt>
                <c:pt idx="6">
                  <c:v>699316565.35974705</c:v>
                </c:pt>
                <c:pt idx="7">
                  <c:v>689528206.31093049</c:v>
                </c:pt>
                <c:pt idx="8">
                  <c:v>502149208.43454838</c:v>
                </c:pt>
                <c:pt idx="9">
                  <c:v>177640221.50191873</c:v>
                </c:pt>
                <c:pt idx="10">
                  <c:v>40952110.425798908</c:v>
                </c:pt>
                <c:pt idx="11">
                  <c:v>15674854.297980141</c:v>
                </c:pt>
                <c:pt idx="12">
                  <c:v>9915025.2181666289</c:v>
                </c:pt>
                <c:pt idx="13">
                  <c:v>8233004.6443077102</c:v>
                </c:pt>
                <c:pt idx="14">
                  <c:v>6682270.2733318936</c:v>
                </c:pt>
                <c:pt idx="15">
                  <c:v>5260259.099280687</c:v>
                </c:pt>
                <c:pt idx="16">
                  <c:v>3345630.914516638</c:v>
                </c:pt>
                <c:pt idx="17">
                  <c:v>987008.93212014297</c:v>
                </c:pt>
                <c:pt idx="18">
                  <c:v>-3677914.6716239559</c:v>
                </c:pt>
                <c:pt idx="19">
                  <c:v>-6566433.5613623671</c:v>
                </c:pt>
                <c:pt idx="20">
                  <c:v>-9815937.9161947425</c:v>
                </c:pt>
                <c:pt idx="21">
                  <c:v>-14748080.550299557</c:v>
                </c:pt>
                <c:pt idx="22">
                  <c:v>-9969998.6558948085</c:v>
                </c:pt>
                <c:pt idx="23">
                  <c:v>-5127377.0746228406</c:v>
                </c:pt>
                <c:pt idx="24">
                  <c:v>-2475720.1793703297</c:v>
                </c:pt>
                <c:pt idx="25">
                  <c:v>-101775.99686250111</c:v>
                </c:pt>
              </c:numCache>
            </c:numRef>
          </c:yVal>
          <c:smooth val="0"/>
          <c:extLst>
            <c:ext xmlns:c16="http://schemas.microsoft.com/office/drawing/2014/chart" uri="{C3380CC4-5D6E-409C-BE32-E72D297353CC}">
              <c16:uniqueId val="{00000000-9010-409E-A43B-86B29774991B}"/>
            </c:ext>
          </c:extLst>
        </c:ser>
        <c:ser>
          <c:idx val="1"/>
          <c:order val="1"/>
          <c:tx>
            <c:strRef>
              <c:f>HAWC2_2_hGAST_noFPM!$EO$2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HAWC2_2_hGAST_noFPM!$FC$6:$FC$200</c:f>
              <c:numCache>
                <c:formatCode>0.00E+00</c:formatCode>
                <c:ptCount val="195"/>
                <c:pt idx="0">
                  <c:v>-4287005.4344461709</c:v>
                </c:pt>
                <c:pt idx="1">
                  <c:v>301578.37171681994</c:v>
                </c:pt>
                <c:pt idx="2">
                  <c:v>754999.17270088661</c:v>
                </c:pt>
                <c:pt idx="3">
                  <c:v>165980452.35242203</c:v>
                </c:pt>
                <c:pt idx="4">
                  <c:v>289501423.40614152</c:v>
                </c:pt>
                <c:pt idx="5">
                  <c:v>411319908.0295375</c:v>
                </c:pt>
                <c:pt idx="6">
                  <c:v>699316565.35974705</c:v>
                </c:pt>
                <c:pt idx="7">
                  <c:v>689528206.31093049</c:v>
                </c:pt>
                <c:pt idx="8">
                  <c:v>502149208.43454838</c:v>
                </c:pt>
                <c:pt idx="9">
                  <c:v>177640221.50191873</c:v>
                </c:pt>
                <c:pt idx="10">
                  <c:v>40952110.425798908</c:v>
                </c:pt>
                <c:pt idx="11">
                  <c:v>15674854.297980141</c:v>
                </c:pt>
                <c:pt idx="12">
                  <c:v>9915025.2181666289</c:v>
                </c:pt>
                <c:pt idx="13">
                  <c:v>8233004.6443077102</c:v>
                </c:pt>
                <c:pt idx="14">
                  <c:v>6682270.2733318936</c:v>
                </c:pt>
                <c:pt idx="15">
                  <c:v>5260259.099280687</c:v>
                </c:pt>
                <c:pt idx="16">
                  <c:v>3345630.914516638</c:v>
                </c:pt>
                <c:pt idx="17">
                  <c:v>987008.93212014297</c:v>
                </c:pt>
                <c:pt idx="18">
                  <c:v>-3677914.6716239559</c:v>
                </c:pt>
                <c:pt idx="19">
                  <c:v>-6566433.5613623671</c:v>
                </c:pt>
                <c:pt idx="20">
                  <c:v>-9815937.9161947425</c:v>
                </c:pt>
                <c:pt idx="21">
                  <c:v>-14748080.550299557</c:v>
                </c:pt>
                <c:pt idx="22">
                  <c:v>-9969998.6558948085</c:v>
                </c:pt>
                <c:pt idx="23">
                  <c:v>-5127377.0746228406</c:v>
                </c:pt>
                <c:pt idx="24">
                  <c:v>-2475720.1793703297</c:v>
                </c:pt>
                <c:pt idx="25">
                  <c:v>-101775.99686250111</c:v>
                </c:pt>
              </c:numCache>
            </c:numRef>
          </c:yVal>
          <c:smooth val="0"/>
          <c:extLst>
            <c:ext xmlns:c16="http://schemas.microsoft.com/office/drawing/2014/chart" uri="{C3380CC4-5D6E-409C-BE32-E72D297353CC}">
              <c16:uniqueId val="{00000001-9010-409E-A43B-86B29774991B}"/>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HAWC2_2_hGAST_noFPM!$EF$5</c:f>
              <c:strCache>
                <c:ptCount val="1"/>
                <c:pt idx="0">
                  <c:v>GxAX [Nm]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HAWC2_2_hGAST_noFPM!$EF$6:$EF$200</c:f>
              <c:numCache>
                <c:formatCode>0.00E+00</c:formatCode>
                <c:ptCount val="195"/>
                <c:pt idx="0">
                  <c:v>-1487395.7124506608</c:v>
                </c:pt>
                <c:pt idx="1">
                  <c:v>40552102.940046497</c:v>
                </c:pt>
                <c:pt idx="2">
                  <c:v>92034404.305922747</c:v>
                </c:pt>
                <c:pt idx="3">
                  <c:v>137689816.85769647</c:v>
                </c:pt>
                <c:pt idx="4">
                  <c:v>152673625.87666485</c:v>
                </c:pt>
                <c:pt idx="5">
                  <c:v>159163479.3655532</c:v>
                </c:pt>
                <c:pt idx="6">
                  <c:v>145261931.11525562</c:v>
                </c:pt>
                <c:pt idx="7">
                  <c:v>157664883.14396396</c:v>
                </c:pt>
                <c:pt idx="8">
                  <c:v>70747648.942351237</c:v>
                </c:pt>
                <c:pt idx="9">
                  <c:v>49934097.046665102</c:v>
                </c:pt>
                <c:pt idx="10">
                  <c:v>27908802.875946198</c:v>
                </c:pt>
                <c:pt idx="11">
                  <c:v>24084025.974012144</c:v>
                </c:pt>
                <c:pt idx="12">
                  <c:v>21962457.00818589</c:v>
                </c:pt>
                <c:pt idx="13">
                  <c:v>18522296.709281579</c:v>
                </c:pt>
                <c:pt idx="14">
                  <c:v>14999628.636932906</c:v>
                </c:pt>
                <c:pt idx="15">
                  <c:v>12225139.181598067</c:v>
                </c:pt>
                <c:pt idx="16">
                  <c:v>11497754.436830249</c:v>
                </c:pt>
                <c:pt idx="17">
                  <c:v>12661139.058573857</c:v>
                </c:pt>
                <c:pt idx="18">
                  <c:v>15165147.374279944</c:v>
                </c:pt>
                <c:pt idx="19">
                  <c:v>17820539.194679596</c:v>
                </c:pt>
                <c:pt idx="20">
                  <c:v>19338945.37639346</c:v>
                </c:pt>
                <c:pt idx="21">
                  <c:v>17680344.623732109</c:v>
                </c:pt>
                <c:pt idx="22">
                  <c:v>10748589.167848824</c:v>
                </c:pt>
                <c:pt idx="23">
                  <c:v>6040682.2964245025</c:v>
                </c:pt>
                <c:pt idx="24">
                  <c:v>3395872.0779260369</c:v>
                </c:pt>
                <c:pt idx="25">
                  <c:v>94570.164472139862</c:v>
                </c:pt>
              </c:numCache>
            </c:numRef>
          </c:yVal>
          <c:smooth val="0"/>
          <c:extLst>
            <c:ext xmlns:c16="http://schemas.microsoft.com/office/drawing/2014/chart" uri="{C3380CC4-5D6E-409C-BE32-E72D297353CC}">
              <c16:uniqueId val="{00000000-6112-4439-945B-922A14DD089D}"/>
            </c:ext>
          </c:extLst>
        </c:ser>
        <c:ser>
          <c:idx val="1"/>
          <c:order val="1"/>
          <c:tx>
            <c:strRef>
              <c:f>HAWC2_2_hGAST_noFPM!$EO$2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HAWC2_2_hGAST_noFPM!$FD$6:$FD$200</c:f>
              <c:numCache>
                <c:formatCode>0.00E+00</c:formatCode>
                <c:ptCount val="195"/>
                <c:pt idx="0">
                  <c:v>-1487395.7124506608</c:v>
                </c:pt>
                <c:pt idx="1">
                  <c:v>40552102.940046497</c:v>
                </c:pt>
                <c:pt idx="2">
                  <c:v>92034404.305922747</c:v>
                </c:pt>
                <c:pt idx="3">
                  <c:v>137689816.85769647</c:v>
                </c:pt>
                <c:pt idx="4">
                  <c:v>152673625.87666485</c:v>
                </c:pt>
                <c:pt idx="5">
                  <c:v>159163479.3655532</c:v>
                </c:pt>
                <c:pt idx="6">
                  <c:v>145261931.11525562</c:v>
                </c:pt>
                <c:pt idx="7">
                  <c:v>157664883.14396396</c:v>
                </c:pt>
                <c:pt idx="8">
                  <c:v>70747648.942351237</c:v>
                </c:pt>
                <c:pt idx="9">
                  <c:v>49934097.046665102</c:v>
                </c:pt>
                <c:pt idx="10">
                  <c:v>27908802.875946198</c:v>
                </c:pt>
                <c:pt idx="11">
                  <c:v>24084025.974012144</c:v>
                </c:pt>
                <c:pt idx="12">
                  <c:v>21962457.00818589</c:v>
                </c:pt>
                <c:pt idx="13">
                  <c:v>18522296.709281579</c:v>
                </c:pt>
                <c:pt idx="14">
                  <c:v>14999628.636932906</c:v>
                </c:pt>
                <c:pt idx="15">
                  <c:v>12225139.181598067</c:v>
                </c:pt>
                <c:pt idx="16">
                  <c:v>11497754.436830249</c:v>
                </c:pt>
                <c:pt idx="17">
                  <c:v>12661139.058573857</c:v>
                </c:pt>
                <c:pt idx="18">
                  <c:v>15165147.374279944</c:v>
                </c:pt>
                <c:pt idx="19">
                  <c:v>17820539.194679596</c:v>
                </c:pt>
                <c:pt idx="20">
                  <c:v>19338945.37639346</c:v>
                </c:pt>
                <c:pt idx="21">
                  <c:v>17680344.623732109</c:v>
                </c:pt>
                <c:pt idx="22">
                  <c:v>10748589.167848824</c:v>
                </c:pt>
                <c:pt idx="23">
                  <c:v>6040682.2964245025</c:v>
                </c:pt>
                <c:pt idx="24">
                  <c:v>3395872.0779260369</c:v>
                </c:pt>
                <c:pt idx="25">
                  <c:v>94570.164472139862</c:v>
                </c:pt>
              </c:numCache>
            </c:numRef>
          </c:yVal>
          <c:smooth val="0"/>
          <c:extLst>
            <c:ext xmlns:c16="http://schemas.microsoft.com/office/drawing/2014/chart" uri="{C3380CC4-5D6E-409C-BE32-E72D297353CC}">
              <c16:uniqueId val="{00000001-6112-4439-945B-922A14DD089D}"/>
            </c:ext>
          </c:extLst>
        </c:ser>
        <c:ser>
          <c:idx val="3"/>
          <c:order val="2"/>
          <c:tx>
            <c:strRef>
              <c:f>HAWC2_2_hGAST_noFPM!$FH$2</c:f>
              <c:strCache>
                <c:ptCount val="1"/>
                <c:pt idx="0">
                  <c:v>Direct method</c:v>
                </c:pt>
              </c:strCache>
            </c:strRef>
          </c:tx>
          <c:marker>
            <c:symbol val="dash"/>
            <c:size val="6"/>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HAWC2_2_hGAST_noFPM!$FJ$6:$FJ$200</c:f>
              <c:numCache>
                <c:formatCode>0.00E+00</c:formatCode>
                <c:ptCount val="195"/>
                <c:pt idx="0">
                  <c:v>-1417675.323841797</c:v>
                </c:pt>
                <c:pt idx="1">
                  <c:v>40571442.439985812</c:v>
                </c:pt>
                <c:pt idx="2">
                  <c:v>92476983.741700456</c:v>
                </c:pt>
                <c:pt idx="3">
                  <c:v>141126690.20284453</c:v>
                </c:pt>
                <c:pt idx="4">
                  <c:v>161859089.05852231</c:v>
                </c:pt>
                <c:pt idx="5">
                  <c:v>174017014.66526175</c:v>
                </c:pt>
                <c:pt idx="6">
                  <c:v>166066210.23904309</c:v>
                </c:pt>
                <c:pt idx="7">
                  <c:v>173283899.53525919</c:v>
                </c:pt>
                <c:pt idx="8">
                  <c:v>39018493.925680295</c:v>
                </c:pt>
                <c:pt idx="9">
                  <c:v>41064163.668218702</c:v>
                </c:pt>
                <c:pt idx="10">
                  <c:v>24038223.194542389</c:v>
                </c:pt>
                <c:pt idx="11">
                  <c:v>22720947.603466135</c:v>
                </c:pt>
                <c:pt idx="12">
                  <c:v>21075879.841179017</c:v>
                </c:pt>
                <c:pt idx="13">
                  <c:v>17700122.74718266</c:v>
                </c:pt>
                <c:pt idx="14">
                  <c:v>14448454.797899293</c:v>
                </c:pt>
                <c:pt idx="15">
                  <c:v>11750452.530771974</c:v>
                </c:pt>
                <c:pt idx="16">
                  <c:v>11203824.869656606</c:v>
                </c:pt>
                <c:pt idx="17">
                  <c:v>12459813.4281021</c:v>
                </c:pt>
                <c:pt idx="18">
                  <c:v>15128393.448111</c:v>
                </c:pt>
                <c:pt idx="19">
                  <c:v>18221352.547048282</c:v>
                </c:pt>
                <c:pt idx="20">
                  <c:v>20516244.129769813</c:v>
                </c:pt>
                <c:pt idx="21">
                  <c:v>19542100.39928674</c:v>
                </c:pt>
                <c:pt idx="22">
                  <c:v>11705147.010327643</c:v>
                </c:pt>
                <c:pt idx="23">
                  <c:v>6452634.8122385778</c:v>
                </c:pt>
                <c:pt idx="24">
                  <c:v>3727033.7934709061</c:v>
                </c:pt>
                <c:pt idx="25">
                  <c:v>132449.37536646929</c:v>
                </c:pt>
                <c:pt idx="50" formatCode="0.00000E+00">
                  <c:v>0</c:v>
                </c:pt>
              </c:numCache>
            </c:numRef>
          </c:yVal>
          <c:smooth val="0"/>
          <c:extLst>
            <c:ext xmlns:c16="http://schemas.microsoft.com/office/drawing/2014/chart" uri="{C3380CC4-5D6E-409C-BE32-E72D297353CC}">
              <c16:uniqueId val="{00000003-A2A6-44DC-8798-97F7E131B7D0}"/>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HAWC2_2_hGAST_noFPM!$EG$5</c:f>
              <c:strCache>
                <c:ptCount val="1"/>
                <c:pt idx="0">
                  <c:v> + GzAZ [Nm]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HAWC2_2_hGAST_noFPM!$EG$6:$EG$200</c:f>
              <c:numCache>
                <c:formatCode>0.00E+00</c:formatCode>
                <c:ptCount val="195"/>
                <c:pt idx="0">
                  <c:v>-148362679.55798915</c:v>
                </c:pt>
                <c:pt idx="1">
                  <c:v>82943440.958158523</c:v>
                </c:pt>
                <c:pt idx="2">
                  <c:v>280632122.14258754</c:v>
                </c:pt>
                <c:pt idx="3">
                  <c:v>351371685.56308526</c:v>
                </c:pt>
                <c:pt idx="4">
                  <c:v>377740603.31267875</c:v>
                </c:pt>
                <c:pt idx="5">
                  <c:v>388521481.33267409</c:v>
                </c:pt>
                <c:pt idx="6">
                  <c:v>310928638.61022997</c:v>
                </c:pt>
                <c:pt idx="7">
                  <c:v>207042698.46663478</c:v>
                </c:pt>
                <c:pt idx="8">
                  <c:v>-134478776.05451831</c:v>
                </c:pt>
                <c:pt idx="9">
                  <c:v>-55175397.924729988</c:v>
                </c:pt>
                <c:pt idx="10">
                  <c:v>-44128191.870248199</c:v>
                </c:pt>
                <c:pt idx="11">
                  <c:v>-26098911.962958157</c:v>
                </c:pt>
                <c:pt idx="12">
                  <c:v>-17336161.882466558</c:v>
                </c:pt>
                <c:pt idx="13">
                  <c:v>-15784010.571608862</c:v>
                </c:pt>
                <c:pt idx="14">
                  <c:v>-11044537.818289682</c:v>
                </c:pt>
                <c:pt idx="15">
                  <c:v>-10318102.175082212</c:v>
                </c:pt>
                <c:pt idx="16">
                  <c:v>-8005729.8299057689</c:v>
                </c:pt>
                <c:pt idx="17">
                  <c:v>-7909803.4638261693</c:v>
                </c:pt>
                <c:pt idx="18">
                  <c:v>-8391995.2228922267</c:v>
                </c:pt>
                <c:pt idx="19">
                  <c:v>-7943342.9725192916</c:v>
                </c:pt>
                <c:pt idx="20">
                  <c:v>-6584755.9260963751</c:v>
                </c:pt>
                <c:pt idx="21">
                  <c:v>-5475190.888966918</c:v>
                </c:pt>
                <c:pt idx="22">
                  <c:v>-2914248.96681567</c:v>
                </c:pt>
                <c:pt idx="23">
                  <c:v>-1610168.4569073427</c:v>
                </c:pt>
                <c:pt idx="24">
                  <c:v>-1151776.6960354252</c:v>
                </c:pt>
                <c:pt idx="25">
                  <c:v>-110169.38003890123</c:v>
                </c:pt>
              </c:numCache>
            </c:numRef>
          </c:yVal>
          <c:smooth val="0"/>
          <c:extLst>
            <c:ext xmlns:c16="http://schemas.microsoft.com/office/drawing/2014/chart" uri="{C3380CC4-5D6E-409C-BE32-E72D297353CC}">
              <c16:uniqueId val="{00000001-4116-434F-8DCC-C889E7DC8511}"/>
            </c:ext>
          </c:extLst>
        </c:ser>
        <c:ser>
          <c:idx val="1"/>
          <c:order val="1"/>
          <c:tx>
            <c:strRef>
              <c:f>HAWC2_2_hGAST_noFPM!$EO$2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HAWC2_2_hGAST_noFPM!$FF$6:$FF$200</c:f>
              <c:numCache>
                <c:formatCode>0.00E+00</c:formatCode>
                <c:ptCount val="195"/>
                <c:pt idx="0">
                  <c:v>-148362679.55798915</c:v>
                </c:pt>
                <c:pt idx="1">
                  <c:v>82943440.958158523</c:v>
                </c:pt>
                <c:pt idx="2">
                  <c:v>280632122.14258754</c:v>
                </c:pt>
                <c:pt idx="3">
                  <c:v>351371685.56308526</c:v>
                </c:pt>
                <c:pt idx="4">
                  <c:v>377740603.31267875</c:v>
                </c:pt>
                <c:pt idx="5">
                  <c:v>388521481.33267409</c:v>
                </c:pt>
                <c:pt idx="6">
                  <c:v>310928638.61022997</c:v>
                </c:pt>
                <c:pt idx="7">
                  <c:v>207042698.46663478</c:v>
                </c:pt>
                <c:pt idx="8">
                  <c:v>-134478776.05451831</c:v>
                </c:pt>
                <c:pt idx="9">
                  <c:v>-55175397.924729988</c:v>
                </c:pt>
                <c:pt idx="10">
                  <c:v>-44128191.870248199</c:v>
                </c:pt>
                <c:pt idx="11">
                  <c:v>-26098911.962958157</c:v>
                </c:pt>
                <c:pt idx="12">
                  <c:v>-17336161.882466558</c:v>
                </c:pt>
                <c:pt idx="13">
                  <c:v>-15784010.571608862</c:v>
                </c:pt>
                <c:pt idx="14">
                  <c:v>-11044537.818289682</c:v>
                </c:pt>
                <c:pt idx="15">
                  <c:v>-10318102.175082212</c:v>
                </c:pt>
                <c:pt idx="16">
                  <c:v>-8005729.8299057689</c:v>
                </c:pt>
                <c:pt idx="17">
                  <c:v>-7909803.4638261693</c:v>
                </c:pt>
                <c:pt idx="18">
                  <c:v>-8391995.2228922267</c:v>
                </c:pt>
                <c:pt idx="19">
                  <c:v>-7943342.9725192916</c:v>
                </c:pt>
                <c:pt idx="20">
                  <c:v>-6584755.9260963751</c:v>
                </c:pt>
                <c:pt idx="21">
                  <c:v>-5475190.888966918</c:v>
                </c:pt>
                <c:pt idx="22">
                  <c:v>-2914248.96681567</c:v>
                </c:pt>
                <c:pt idx="23">
                  <c:v>-1610168.4569073427</c:v>
                </c:pt>
                <c:pt idx="24">
                  <c:v>-1151776.6960354252</c:v>
                </c:pt>
                <c:pt idx="25">
                  <c:v>-110169.38003890123</c:v>
                </c:pt>
              </c:numCache>
            </c:numRef>
          </c:yVal>
          <c:smooth val="0"/>
          <c:extLst>
            <c:ext xmlns:c16="http://schemas.microsoft.com/office/drawing/2014/chart" uri="{C3380CC4-5D6E-409C-BE32-E72D297353CC}">
              <c16:uniqueId val="{00000003-4116-434F-8DCC-C889E7DC8511}"/>
            </c:ext>
          </c:extLst>
        </c:ser>
        <c:ser>
          <c:idx val="3"/>
          <c:order val="2"/>
          <c:tx>
            <c:strRef>
              <c:f>HAWC2_2_hGAST_noFPM!$FH$2</c:f>
              <c:strCache>
                <c:ptCount val="1"/>
                <c:pt idx="0">
                  <c:v>Direct method</c:v>
                </c:pt>
              </c:strCache>
            </c:strRef>
          </c:tx>
          <c:marker>
            <c:symbol val="dash"/>
            <c:size val="6"/>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HAWC2_2_hGAST_noFPM!$FK$6:$FK$200</c:f>
              <c:numCache>
                <c:formatCode>0.00E+00</c:formatCode>
                <c:ptCount val="195"/>
                <c:pt idx="0">
                  <c:v>-148347161.05925313</c:v>
                </c:pt>
                <c:pt idx="1">
                  <c:v>82943970.831806853</c:v>
                </c:pt>
                <c:pt idx="2">
                  <c:v>280549351.78900683</c:v>
                </c:pt>
                <c:pt idx="3">
                  <c:v>356796731.54147637</c:v>
                </c:pt>
                <c:pt idx="4">
                  <c:v>388843173.74818635</c:v>
                </c:pt>
                <c:pt idx="5">
                  <c:v>406619070.61237276</c:v>
                </c:pt>
                <c:pt idx="6">
                  <c:v>345105570.39033848</c:v>
                </c:pt>
                <c:pt idx="7">
                  <c:v>238289819.73107803</c:v>
                </c:pt>
                <c:pt idx="8">
                  <c:v>-143499599.10378781</c:v>
                </c:pt>
                <c:pt idx="9">
                  <c:v>-55627438.012378164</c:v>
                </c:pt>
                <c:pt idx="10">
                  <c:v>-43531431.489661939</c:v>
                </c:pt>
                <c:pt idx="11">
                  <c:v>-25415730.804214533</c:v>
                </c:pt>
                <c:pt idx="12">
                  <c:v>-16681648.051186319</c:v>
                </c:pt>
                <c:pt idx="13">
                  <c:v>-15290629.966918442</c:v>
                </c:pt>
                <c:pt idx="14">
                  <c:v>-10707846.936381867</c:v>
                </c:pt>
                <c:pt idx="15">
                  <c:v>-10104056.748460026</c:v>
                </c:pt>
                <c:pt idx="16">
                  <c:v>-7865241.9745093472</c:v>
                </c:pt>
                <c:pt idx="17">
                  <c:v>-7820419.0483532958</c:v>
                </c:pt>
                <c:pt idx="18">
                  <c:v>-8377428.0483313454</c:v>
                </c:pt>
                <c:pt idx="19">
                  <c:v>-8087602.2837861804</c:v>
                </c:pt>
                <c:pt idx="20">
                  <c:v>-6995893.9562622411</c:v>
                </c:pt>
                <c:pt idx="21">
                  <c:v>-6106915.0148945032</c:v>
                </c:pt>
                <c:pt idx="22">
                  <c:v>-3325329.1064244579</c:v>
                </c:pt>
                <c:pt idx="23">
                  <c:v>-1817612.7738033463</c:v>
                </c:pt>
                <c:pt idx="24">
                  <c:v>-1256833.1735986166</c:v>
                </c:pt>
                <c:pt idx="25">
                  <c:v>-111741.65539030285</c:v>
                </c:pt>
              </c:numCache>
            </c:numRef>
          </c:yVal>
          <c:smooth val="0"/>
          <c:extLst>
            <c:ext xmlns:c16="http://schemas.microsoft.com/office/drawing/2014/chart" uri="{C3380CC4-5D6E-409C-BE32-E72D297353CC}">
              <c16:uniqueId val="{00000005-4116-434F-8DCC-C889E7DC8511}"/>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blade</a:t>
            </a:r>
            <a:r>
              <a:rPr lang="en-US" baseline="0"/>
              <a:t> centers</a:t>
            </a:r>
          </a:p>
        </c:rich>
      </c:tx>
      <c:overlay val="0"/>
      <c:spPr>
        <a:noFill/>
        <a:ln>
          <a:noFill/>
        </a:ln>
        <a:effectLst/>
      </c:spPr>
    </c:title>
    <c:autoTitleDeleted val="0"/>
    <c:plotArea>
      <c:layout/>
      <c:scatterChart>
        <c:scatterStyle val="lineMarker"/>
        <c:varyColors val="0"/>
        <c:ser>
          <c:idx val="1"/>
          <c:order val="0"/>
          <c:tx>
            <c:strRef>
              <c:f>HAWC2_2_hGAST_noFPM!$BF$5</c:f>
              <c:strCache>
                <c:ptCount val="1"/>
                <c:pt idx="0">
                  <c:v>x_c/2_[m]</c:v>
                </c:pt>
              </c:strCache>
            </c:strRef>
          </c:tx>
          <c:spPr>
            <a:ln>
              <a:solidFill>
                <a:schemeClr val="accent3"/>
              </a:solidFill>
            </a:ln>
          </c:spPr>
          <c:marker>
            <c:spPr>
              <a:solidFill>
                <a:schemeClr val="accent3"/>
              </a:solidFill>
              <a:ln>
                <a:solidFill>
                  <a:schemeClr val="accent3"/>
                </a:solidFill>
              </a:ln>
            </c:spPr>
          </c:marker>
          <c:xVal>
            <c:numRef>
              <c:f>HAWC2_2_hGAST_noFPM!$AA$6:$AA$200</c:f>
              <c:numCache>
                <c:formatCode>0.00E+00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HAWC2_2_hGAST_noFPM!$BF$6:$BF$200</c:f>
              <c:numCache>
                <c:formatCode>0.000E+00</c:formatCode>
                <c:ptCount val="195"/>
                <c:pt idx="0">
                  <c:v>2.27663E-2</c:v>
                </c:pt>
                <c:pt idx="1">
                  <c:v>-1.2937405236469874E-2</c:v>
                </c:pt>
                <c:pt idx="2">
                  <c:v>-4.8641110472936712E-2</c:v>
                </c:pt>
                <c:pt idx="3">
                  <c:v>-9.1397516184180877E-2</c:v>
                </c:pt>
                <c:pt idx="4">
                  <c:v>-0.13443933842612316</c:v>
                </c:pt>
                <c:pt idx="5">
                  <c:v>-0.18180120507535497</c:v>
                </c:pt>
                <c:pt idx="6">
                  <c:v>-0.30623889149874794</c:v>
                </c:pt>
                <c:pt idx="7">
                  <c:v>-0.43732308592391533</c:v>
                </c:pt>
                <c:pt idx="8">
                  <c:v>-0.68977192150714206</c:v>
                </c:pt>
                <c:pt idx="9">
                  <c:v>-0.89874327686300293</c:v>
                </c:pt>
                <c:pt idx="10">
                  <c:v>-0.99874331909098668</c:v>
                </c:pt>
                <c:pt idx="11">
                  <c:v>-1.0018524930599906</c:v>
                </c:pt>
                <c:pt idx="12">
                  <c:v>-0.96553601847061332</c:v>
                </c:pt>
                <c:pt idx="13">
                  <c:v>-0.93689493811408808</c:v>
                </c:pt>
                <c:pt idx="14">
                  <c:v>-0.91067583967948029</c:v>
                </c:pt>
                <c:pt idx="15">
                  <c:v>-0.87387172037428962</c:v>
                </c:pt>
                <c:pt idx="16">
                  <c:v>-0.82761857947220996</c:v>
                </c:pt>
                <c:pt idx="17">
                  <c:v>-0.77441500886487247</c:v>
                </c:pt>
                <c:pt idx="18">
                  <c:v>-0.71396518045201685</c:v>
                </c:pt>
                <c:pt idx="19">
                  <c:v>-0.64788072724689583</c:v>
                </c:pt>
                <c:pt idx="20">
                  <c:v>-0.58063943352349434</c:v>
                </c:pt>
                <c:pt idx="21">
                  <c:v>-0.51484552304286335</c:v>
                </c:pt>
                <c:pt idx="22">
                  <c:v>-0.44597354907485254</c:v>
                </c:pt>
                <c:pt idx="23">
                  <c:v>-0.37267642552607655</c:v>
                </c:pt>
                <c:pt idx="24">
                  <c:v>-0.29895856759990269</c:v>
                </c:pt>
                <c:pt idx="25">
                  <c:v>-6.5928929899355837E-2</c:v>
                </c:pt>
              </c:numCache>
            </c:numRef>
          </c:yVal>
          <c:smooth val="0"/>
          <c:extLst>
            <c:ext xmlns:c16="http://schemas.microsoft.com/office/drawing/2014/chart" uri="{C3380CC4-5D6E-409C-BE32-E72D297353CC}">
              <c16:uniqueId val="{0000000A-7B11-4FE8-87DD-62EAF0112DFB}"/>
            </c:ext>
          </c:extLst>
        </c:ser>
        <c:ser>
          <c:idx val="0"/>
          <c:order val="1"/>
          <c:tx>
            <c:strRef>
              <c:f>HAWC2_2_hGAST_noFPM!$BG$5</c:f>
              <c:strCache>
                <c:ptCount val="1"/>
                <c:pt idx="0">
                  <c:v>x_cg_[m]</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HAWC2_2_hGAST_noFPM!$AA$6:$AA$200</c:f>
              <c:numCache>
                <c:formatCode>0.00E+00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HAWC2_2_hGAST_noFPM!$BG$6:$BG$200</c:f>
              <c:numCache>
                <c:formatCode>0.000E+00</c:formatCode>
                <c:ptCount val="195"/>
                <c:pt idx="0">
                  <c:v>2.288249906487403E-2</c:v>
                </c:pt>
                <c:pt idx="1">
                  <c:v>-1.2920900239466872E-2</c:v>
                </c:pt>
                <c:pt idx="2">
                  <c:v>-4.9053520365227393E-2</c:v>
                </c:pt>
                <c:pt idx="3">
                  <c:v>-7.1009614377702882E-2</c:v>
                </c:pt>
                <c:pt idx="4">
                  <c:v>-9.1866632227794148E-2</c:v>
                </c:pt>
                <c:pt idx="5">
                  <c:v>-0.11678533592403396</c:v>
                </c:pt>
                <c:pt idx="6">
                  <c:v>-0.18706751797059795</c:v>
                </c:pt>
                <c:pt idx="7">
                  <c:v>-0.29923559277169531</c:v>
                </c:pt>
                <c:pt idx="8">
                  <c:v>-0.5712858833101021</c:v>
                </c:pt>
                <c:pt idx="9">
                  <c:v>-0.76622258141494293</c:v>
                </c:pt>
                <c:pt idx="10">
                  <c:v>-0.87632497327150671</c:v>
                </c:pt>
                <c:pt idx="11">
                  <c:v>-0.88232966240357058</c:v>
                </c:pt>
                <c:pt idx="12">
                  <c:v>-0.84348305009389335</c:v>
                </c:pt>
                <c:pt idx="13">
                  <c:v>-0.79512654154834805</c:v>
                </c:pt>
                <c:pt idx="14">
                  <c:v>-0.76690789871870035</c:v>
                </c:pt>
                <c:pt idx="15">
                  <c:v>-0.72104859868081961</c:v>
                </c:pt>
                <c:pt idx="16">
                  <c:v>-0.67785952403777994</c:v>
                </c:pt>
                <c:pt idx="17">
                  <c:v>-0.53478193023525245</c:v>
                </c:pt>
                <c:pt idx="18">
                  <c:v>-0.35791752323624687</c:v>
                </c:pt>
                <c:pt idx="19">
                  <c:v>-0.25753518221742583</c:v>
                </c:pt>
                <c:pt idx="20">
                  <c:v>-0.21072429302454432</c:v>
                </c:pt>
                <c:pt idx="21">
                  <c:v>-0.17851919852976333</c:v>
                </c:pt>
                <c:pt idx="22">
                  <c:v>-0.19305166533598256</c:v>
                </c:pt>
                <c:pt idx="23">
                  <c:v>-0.20080501882543655</c:v>
                </c:pt>
                <c:pt idx="24">
                  <c:v>-0.23546747669668469</c:v>
                </c:pt>
                <c:pt idx="25">
                  <c:v>-2.0915877988100837E-2</c:v>
                </c:pt>
              </c:numCache>
            </c:numRef>
          </c:yVal>
          <c:smooth val="0"/>
          <c:extLst>
            <c:ext xmlns:c16="http://schemas.microsoft.com/office/drawing/2014/chart" uri="{C3380CC4-5D6E-409C-BE32-E72D297353CC}">
              <c16:uniqueId val="{0000000E-7B11-4FE8-87DD-62EAF0112DFB}"/>
            </c:ext>
          </c:extLst>
        </c:ser>
        <c:ser>
          <c:idx val="4"/>
          <c:order val="2"/>
          <c:tx>
            <c:strRef>
              <c:f>HAWC2_2_hGAST_noFPM!$BI$5</c:f>
              <c:strCache>
                <c:ptCount val="1"/>
                <c:pt idx="0">
                  <c:v>x_sh_[m]</c:v>
                </c:pt>
              </c:strCache>
            </c:strRef>
          </c:tx>
          <c:spPr>
            <a:ln w="19050" cap="rnd">
              <a:solidFill>
                <a:schemeClr val="accent2">
                  <a:lumMod val="75000"/>
                </a:schemeClr>
              </a:solidFill>
              <a:round/>
            </a:ln>
            <a:effectLst/>
          </c:spPr>
          <c:marker>
            <c:spPr>
              <a:ln>
                <a:solidFill>
                  <a:schemeClr val="accent2">
                    <a:lumMod val="75000"/>
                  </a:schemeClr>
                </a:solidFill>
              </a:ln>
            </c:spPr>
          </c:marker>
          <c:xVal>
            <c:numRef>
              <c:f>HAWC2_2_hGAST_noFPM!$AA$6:$AA$200</c:f>
              <c:numCache>
                <c:formatCode>0.00E+00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HAWC2_2_hGAST_noFPM!$BI$6:$BI$200</c:f>
              <c:numCache>
                <c:formatCode>0.000E+00</c:formatCode>
                <c:ptCount val="195"/>
                <c:pt idx="0">
                  <c:v>2.12645260193755E-2</c:v>
                </c:pt>
                <c:pt idx="1">
                  <c:v>-1.4225750473244574E-2</c:v>
                </c:pt>
                <c:pt idx="2">
                  <c:v>-4.8971681685686372E-2</c:v>
                </c:pt>
                <c:pt idx="3">
                  <c:v>-6.9082410959479881E-2</c:v>
                </c:pt>
                <c:pt idx="4">
                  <c:v>-8.3595458226563155E-2</c:v>
                </c:pt>
                <c:pt idx="5">
                  <c:v>-9.676307375661497E-2</c:v>
                </c:pt>
                <c:pt idx="6">
                  <c:v>-0.10657196410572795</c:v>
                </c:pt>
                <c:pt idx="7">
                  <c:v>-9.3568374948175326E-2</c:v>
                </c:pt>
                <c:pt idx="8">
                  <c:v>0.11932468387826789</c:v>
                </c:pt>
                <c:pt idx="9">
                  <c:v>9.7730507526777033E-2</c:v>
                </c:pt>
                <c:pt idx="10">
                  <c:v>0.14373491713931341</c:v>
                </c:pt>
                <c:pt idx="11">
                  <c:v>0.10533475076650944</c:v>
                </c:pt>
                <c:pt idx="12">
                  <c:v>8.3528516724786672E-2</c:v>
                </c:pt>
                <c:pt idx="13">
                  <c:v>9.1121292656511921E-2</c:v>
                </c:pt>
                <c:pt idx="14">
                  <c:v>7.5469959329269698E-2</c:v>
                </c:pt>
                <c:pt idx="15">
                  <c:v>8.5374332433400424E-2</c:v>
                </c:pt>
                <c:pt idx="16">
                  <c:v>7.9958685307780053E-2</c:v>
                </c:pt>
                <c:pt idx="17">
                  <c:v>9.5703606280777564E-2</c:v>
                </c:pt>
                <c:pt idx="18">
                  <c:v>0.12474508389792316</c:v>
                </c:pt>
                <c:pt idx="19">
                  <c:v>0.14566838694278417</c:v>
                </c:pt>
                <c:pt idx="20">
                  <c:v>0.15567248776954568</c:v>
                </c:pt>
                <c:pt idx="21">
                  <c:v>0.16608009811212665</c:v>
                </c:pt>
                <c:pt idx="22">
                  <c:v>0.12162000340593748</c:v>
                </c:pt>
                <c:pt idx="23">
                  <c:v>9.2627686748003424E-2</c:v>
                </c:pt>
                <c:pt idx="24">
                  <c:v>0.13697570422213728</c:v>
                </c:pt>
                <c:pt idx="25">
                  <c:v>0.11679262177601415</c:v>
                </c:pt>
              </c:numCache>
            </c:numRef>
          </c:yVal>
          <c:smooth val="0"/>
          <c:extLst>
            <c:ext xmlns:c16="http://schemas.microsoft.com/office/drawing/2014/chart" uri="{C3380CC4-5D6E-409C-BE32-E72D297353CC}">
              <c16:uniqueId val="{00000010-7B11-4FE8-87DD-62EAF0112DFB}"/>
            </c:ext>
          </c:extLst>
        </c:ser>
        <c:ser>
          <c:idx val="2"/>
          <c:order val="3"/>
          <c:tx>
            <c:strRef>
              <c:f>HAWC2_2_hGAST_noFPM!$BK$5</c:f>
              <c:strCache>
                <c:ptCount val="1"/>
                <c:pt idx="0">
                  <c:v>x_e_[m]</c:v>
                </c:pt>
              </c:strCache>
            </c:strRef>
          </c:tx>
          <c:spPr>
            <a:ln w="19050" cap="rnd">
              <a:solidFill>
                <a:srgbClr val="00B050"/>
              </a:solidFill>
              <a:round/>
            </a:ln>
            <a:effectLst/>
          </c:spPr>
          <c:marker>
            <c:spPr>
              <a:solidFill>
                <a:srgbClr val="00B050"/>
              </a:solidFill>
              <a:ln>
                <a:solidFill>
                  <a:srgbClr val="00B050"/>
                </a:solidFill>
              </a:ln>
            </c:spPr>
          </c:marker>
          <c:xVal>
            <c:numRef>
              <c:f>HAWC2_2_hGAST_noFPM!$AA$6:$AA$200</c:f>
              <c:numCache>
                <c:formatCode>0.00E+00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HAWC2_2_hGAST_noFPM!$BK$6:$BK$200</c:f>
              <c:numCache>
                <c:formatCode>0.000E+00</c:formatCode>
                <c:ptCount val="195"/>
                <c:pt idx="0">
                  <c:v>2.296587381077269E-2</c:v>
                </c:pt>
                <c:pt idx="1">
                  <c:v>-1.2850133919400483E-2</c:v>
                </c:pt>
                <c:pt idx="2">
                  <c:v>-4.8712744409906319E-2</c:v>
                </c:pt>
                <c:pt idx="3">
                  <c:v>-6.9886248957425873E-2</c:v>
                </c:pt>
                <c:pt idx="4">
                  <c:v>-8.9282907395104166E-2</c:v>
                </c:pt>
                <c:pt idx="5">
                  <c:v>-0.11198090838876197</c:v>
                </c:pt>
                <c:pt idx="6">
                  <c:v>-0.17103990498012794</c:v>
                </c:pt>
                <c:pt idx="7">
                  <c:v>-0.30069054039996534</c:v>
                </c:pt>
                <c:pt idx="8">
                  <c:v>-0.46189743214863205</c:v>
                </c:pt>
                <c:pt idx="9">
                  <c:v>-0.43876394698921295</c:v>
                </c:pt>
                <c:pt idx="10">
                  <c:v>-0.43269998749739669</c:v>
                </c:pt>
                <c:pt idx="11">
                  <c:v>-0.38357842395078057</c:v>
                </c:pt>
                <c:pt idx="12">
                  <c:v>-0.35849772023492332</c:v>
                </c:pt>
                <c:pt idx="13">
                  <c:v>-0.31763957141014809</c:v>
                </c:pt>
                <c:pt idx="14">
                  <c:v>-0.30577754009280034</c:v>
                </c:pt>
                <c:pt idx="15">
                  <c:v>-0.27534234355955967</c:v>
                </c:pt>
                <c:pt idx="16">
                  <c:v>-0.25993467819575999</c:v>
                </c:pt>
                <c:pt idx="17">
                  <c:v>-0.18932175975277243</c:v>
                </c:pt>
                <c:pt idx="18">
                  <c:v>-0.11075802869888685</c:v>
                </c:pt>
                <c:pt idx="19">
                  <c:v>-7.0960211506255866E-2</c:v>
                </c:pt>
                <c:pt idx="20">
                  <c:v>-5.570083436542439E-2</c:v>
                </c:pt>
                <c:pt idx="21">
                  <c:v>-4.7350788559373358E-2</c:v>
                </c:pt>
                <c:pt idx="22">
                  <c:v>-5.776366458443255E-2</c:v>
                </c:pt>
                <c:pt idx="23">
                  <c:v>-6.8166164625486525E-2</c:v>
                </c:pt>
                <c:pt idx="24">
                  <c:v>-0.11393131336810269</c:v>
                </c:pt>
                <c:pt idx="25">
                  <c:v>-1.4517589059548364E-3</c:v>
                </c:pt>
              </c:numCache>
            </c:numRef>
          </c:yVal>
          <c:smooth val="0"/>
          <c:extLst>
            <c:ext xmlns:c16="http://schemas.microsoft.com/office/drawing/2014/chart" uri="{C3380CC4-5D6E-409C-BE32-E72D297353CC}">
              <c16:uniqueId val="{0000000C-7B11-4FE8-87DD-62EAF0112DFB}"/>
            </c:ext>
          </c:extLst>
        </c:ser>
        <c:dLbls>
          <c:showLegendKey val="0"/>
          <c:showVal val="0"/>
          <c:showCatName val="0"/>
          <c:showSerName val="0"/>
          <c:showPercent val="0"/>
          <c:showBubbleSize val="0"/>
        </c:dLbls>
        <c:axId val="1165611968"/>
        <c:axId val="1165615328"/>
      </c:scatterChart>
      <c:valAx>
        <c:axId val="1165611968"/>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25400"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165615328"/>
        <c:crosses val="autoZero"/>
        <c:crossBetween val="midCat"/>
      </c:valAx>
      <c:valAx>
        <c:axId val="1165615328"/>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165611968"/>
        <c:crosses val="autoZero"/>
        <c:crossBetween val="midCat"/>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chart>
  <c:txPr>
    <a:bodyPr/>
    <a:lstStyle/>
    <a:p>
      <a:pPr>
        <a:defRPr/>
      </a:pPr>
      <a:endParaRPr lang="en-150"/>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HAWC2_2_hGAST_noFPM!$ED$5</c:f>
              <c:strCache>
                <c:ptCount val="1"/>
                <c:pt idx="0">
                  <c:v>GzA [N]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HAWC2_2_hGAST_noFPM!$ED$6:$ED$200</c:f>
              <c:numCache>
                <c:formatCode>0.00E+00</c:formatCode>
                <c:ptCount val="195"/>
                <c:pt idx="0">
                  <c:v>6737409580.6707706</c:v>
                </c:pt>
                <c:pt idx="1">
                  <c:v>6381924269.2502441</c:v>
                </c:pt>
                <c:pt idx="2">
                  <c:v>6022566181.4916191</c:v>
                </c:pt>
                <c:pt idx="3">
                  <c:v>5509671841.6322422</c:v>
                </c:pt>
                <c:pt idx="4">
                  <c:v>4966297282.9436865</c:v>
                </c:pt>
                <c:pt idx="5">
                  <c:v>4481358110.2515097</c:v>
                </c:pt>
                <c:pt idx="6">
                  <c:v>3464501279.9592214</c:v>
                </c:pt>
                <c:pt idx="7">
                  <c:v>2815172102.5589008</c:v>
                </c:pt>
                <c:pt idx="8">
                  <c:v>1146276377.5433156</c:v>
                </c:pt>
                <c:pt idx="9">
                  <c:v>525305430.17918134</c:v>
                </c:pt>
                <c:pt idx="10">
                  <c:v>288130221.6109578</c:v>
                </c:pt>
                <c:pt idx="11">
                  <c:v>226555453.75349659</c:v>
                </c:pt>
                <c:pt idx="12">
                  <c:v>188352199.35249755</c:v>
                </c:pt>
                <c:pt idx="13">
                  <c:v>161973991.81332445</c:v>
                </c:pt>
                <c:pt idx="14">
                  <c:v>138187287.96686366</c:v>
                </c:pt>
                <c:pt idx="15">
                  <c:v>116738460.25088656</c:v>
                </c:pt>
                <c:pt idx="16">
                  <c:v>97478558.316875607</c:v>
                </c:pt>
                <c:pt idx="17">
                  <c:v>81371968.085942522</c:v>
                </c:pt>
                <c:pt idx="18">
                  <c:v>67129245.788563892</c:v>
                </c:pt>
                <c:pt idx="19">
                  <c:v>55679139.084487319</c:v>
                </c:pt>
                <c:pt idx="20">
                  <c:v>45257675.299941264</c:v>
                </c:pt>
                <c:pt idx="21">
                  <c:v>37142933.075867675</c:v>
                </c:pt>
                <c:pt idx="22">
                  <c:v>27745416.516253531</c:v>
                </c:pt>
                <c:pt idx="23">
                  <c:v>19962203.946021132</c:v>
                </c:pt>
                <c:pt idx="24">
                  <c:v>9262226.614155991</c:v>
                </c:pt>
                <c:pt idx="25">
                  <c:v>958008.25047139102</c:v>
                </c:pt>
              </c:numCache>
            </c:numRef>
          </c:yVal>
          <c:smooth val="0"/>
          <c:extLst>
            <c:ext xmlns:c16="http://schemas.microsoft.com/office/drawing/2014/chart" uri="{C3380CC4-5D6E-409C-BE32-E72D297353CC}">
              <c16:uniqueId val="{00000000-7FBB-4D69-9B9F-69F59E8C5731}"/>
            </c:ext>
          </c:extLst>
        </c:ser>
        <c:ser>
          <c:idx val="1"/>
          <c:order val="1"/>
          <c:tx>
            <c:strRef>
              <c:f>HAWC2_2_hGAST_noFPM!$EO$2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HAWC2_2_hGAST_noFPM!$FA$6:$FA$200</c:f>
              <c:numCache>
                <c:formatCode>0.00E+00</c:formatCode>
                <c:ptCount val="195"/>
                <c:pt idx="0">
                  <c:v>6737409580.6707706</c:v>
                </c:pt>
                <c:pt idx="1">
                  <c:v>6381924269.2502441</c:v>
                </c:pt>
                <c:pt idx="2">
                  <c:v>6022566181.4916191</c:v>
                </c:pt>
                <c:pt idx="3">
                  <c:v>5509671841.6322422</c:v>
                </c:pt>
                <c:pt idx="4">
                  <c:v>4966297282.9436865</c:v>
                </c:pt>
                <c:pt idx="5">
                  <c:v>4481358110.2515097</c:v>
                </c:pt>
                <c:pt idx="6">
                  <c:v>3464501279.9592214</c:v>
                </c:pt>
                <c:pt idx="7">
                  <c:v>2815172102.5589008</c:v>
                </c:pt>
                <c:pt idx="8">
                  <c:v>1146276377.5433156</c:v>
                </c:pt>
                <c:pt idx="9">
                  <c:v>525305430.17918134</c:v>
                </c:pt>
                <c:pt idx="10">
                  <c:v>288130221.6109578</c:v>
                </c:pt>
                <c:pt idx="11">
                  <c:v>226555453.75349659</c:v>
                </c:pt>
                <c:pt idx="12">
                  <c:v>188352199.35249755</c:v>
                </c:pt>
                <c:pt idx="13">
                  <c:v>161973991.81332445</c:v>
                </c:pt>
                <c:pt idx="14">
                  <c:v>138187287.96686366</c:v>
                </c:pt>
                <c:pt idx="15">
                  <c:v>116738460.25088656</c:v>
                </c:pt>
                <c:pt idx="16">
                  <c:v>97478558.316875607</c:v>
                </c:pt>
                <c:pt idx="17">
                  <c:v>81371968.085942522</c:v>
                </c:pt>
                <c:pt idx="18">
                  <c:v>67129245.788563892</c:v>
                </c:pt>
                <c:pt idx="19">
                  <c:v>55679139.084487319</c:v>
                </c:pt>
                <c:pt idx="20">
                  <c:v>45257675.299941264</c:v>
                </c:pt>
                <c:pt idx="21">
                  <c:v>37142933.075867675</c:v>
                </c:pt>
                <c:pt idx="22">
                  <c:v>27745416.516253531</c:v>
                </c:pt>
                <c:pt idx="23">
                  <c:v>19962203.946021132</c:v>
                </c:pt>
                <c:pt idx="24">
                  <c:v>9262226.614155991</c:v>
                </c:pt>
                <c:pt idx="25">
                  <c:v>958008.25047139102</c:v>
                </c:pt>
              </c:numCache>
            </c:numRef>
          </c:yVal>
          <c:smooth val="0"/>
          <c:extLst>
            <c:ext xmlns:c16="http://schemas.microsoft.com/office/drawing/2014/chart" uri="{C3380CC4-5D6E-409C-BE32-E72D297353CC}">
              <c16:uniqueId val="{00000001-7FBB-4D69-9B9F-69F59E8C5731}"/>
            </c:ext>
          </c:extLst>
        </c:ser>
        <c:dLbls>
          <c:showLegendKey val="0"/>
          <c:showVal val="0"/>
          <c:showCatName val="0"/>
          <c:showSerName val="0"/>
          <c:showPercent val="0"/>
          <c:showBubbleSize val="0"/>
        </c:dLbls>
        <c:axId val="1247814224"/>
        <c:axId val="1247808464"/>
        <c:extLst>
          <c:ext xmlns:c15="http://schemas.microsoft.com/office/drawing/2012/chart" uri="{02D57815-91ED-43cb-92C2-25804820EDAC}">
            <c15:filteredScatterSeries>
              <c15:ser>
                <c:idx val="2"/>
                <c:order val="2"/>
                <c:tx>
                  <c:strRef>
                    <c:extLst>
                      <c:ext uri="{02D57815-91ED-43cb-92C2-25804820EDAC}">
                        <c15:formulaRef>
                          <c15:sqref>HAWC2_2_hGAST_noFPM!$CK$5</c15:sqref>
                        </c15:formulaRef>
                      </c:ext>
                    </c:extLst>
                    <c:strCache>
                      <c:ptCount val="1"/>
                      <c:pt idx="0">
                        <c:v>pri_GAy [N]</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c:ext uri="{02D57815-91ED-43cb-92C2-25804820EDAC}">
                        <c15:formulaRef>
                          <c15:sqref>HAWC2_2_hGAST_noFPM!$DM$6:$DM$31</c15:sqref>
                        </c15:formulaRef>
                      </c:ext>
                    </c:extLst>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c:ext uri="{02D57815-91ED-43cb-92C2-25804820EDAC}">
                        <c15:formulaRef>
                          <c15:sqref>HAWC2_2_hGAST_noFPM!$CK$6:$CK$31</c15:sqref>
                        </c15:formulaRef>
                      </c:ext>
                    </c:extLst>
                    <c:numCache>
                      <c:formatCode>0.00000E+00</c:formatCode>
                      <c:ptCount val="26"/>
                      <c:pt idx="0">
                        <c:v>6739106466.3705893</c:v>
                      </c:pt>
                      <c:pt idx="1">
                        <c:v>6381906603.6026402</c:v>
                      </c:pt>
                      <c:pt idx="2">
                        <c:v>6022550111.0310869</c:v>
                      </c:pt>
                      <c:pt idx="3">
                        <c:v>5398661440.4321337</c:v>
                      </c:pt>
                      <c:pt idx="4">
                        <c:v>4799387131.5289173</c:v>
                      </c:pt>
                      <c:pt idx="5">
                        <c:v>4244449183.4458151</c:v>
                      </c:pt>
                      <c:pt idx="6">
                        <c:v>3014577447.5217953</c:v>
                      </c:pt>
                      <c:pt idx="7">
                        <c:v>2411414197.0414367</c:v>
                      </c:pt>
                      <c:pt idx="8">
                        <c:v>931245265.40498245</c:v>
                      </c:pt>
                      <c:pt idx="9">
                        <c:v>453999879.20844334</c:v>
                      </c:pt>
                      <c:pt idx="10">
                        <c:v>279474017.19179809</c:v>
                      </c:pt>
                      <c:pt idx="11">
                        <c:v>224516196.57726675</c:v>
                      </c:pt>
                      <c:pt idx="12">
                        <c:v>187628197.68772462</c:v>
                      </c:pt>
                      <c:pt idx="13">
                        <c:v>161538434.88240257</c:v>
                      </c:pt>
                      <c:pt idx="14">
                        <c:v>137926154.79045644</c:v>
                      </c:pt>
                      <c:pt idx="15">
                        <c:v>116590078.37491183</c:v>
                      </c:pt>
                      <c:pt idx="16">
                        <c:v>97421280.828468934</c:v>
                      </c:pt>
                      <c:pt idx="17">
                        <c:v>81367517.056990027</c:v>
                      </c:pt>
                      <c:pt idx="18">
                        <c:v>67078674.416759819</c:v>
                      </c:pt>
                      <c:pt idx="19">
                        <c:v>55544661.501566052</c:v>
                      </c:pt>
                      <c:pt idx="20">
                        <c:v>44982951.39918945</c:v>
                      </c:pt>
                      <c:pt idx="21">
                        <c:v>36499525.081054986</c:v>
                      </c:pt>
                      <c:pt idx="22">
                        <c:v>27276327.526721712</c:v>
                      </c:pt>
                      <c:pt idx="23">
                        <c:v>19750744.503006149</c:v>
                      </c:pt>
                      <c:pt idx="24">
                        <c:v>9183308.3347532414</c:v>
                      </c:pt>
                      <c:pt idx="25">
                        <c:v>957315.60057056136</c:v>
                      </c:pt>
                    </c:numCache>
                  </c:numRef>
                </c:yVal>
                <c:smooth val="0"/>
                <c:extLst>
                  <c:ext xmlns:c16="http://schemas.microsoft.com/office/drawing/2014/chart" uri="{C3380CC4-5D6E-409C-BE32-E72D297353CC}">
                    <c16:uniqueId val="{00000002-7FBB-4D69-9B9F-69F59E8C5731}"/>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HAWC2_2_hGAST_noFPM!$CS$5</c15:sqref>
                        </c15:formulaRef>
                      </c:ext>
                    </c:extLst>
                    <c:strCache>
                      <c:ptCount val="1"/>
                      <c:pt idx="0">
                        <c:v>c2_GAy [N]</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HAWC2_2_hGAST_noFPM!$DM$6:$DM$31</c15:sqref>
                        </c15:formulaRef>
                      </c:ext>
                    </c:extLst>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xmlns:c15="http://schemas.microsoft.com/office/drawing/2012/chart">
                      <c:ext xmlns:c15="http://schemas.microsoft.com/office/drawing/2012/chart" uri="{02D57815-91ED-43cb-92C2-25804820EDAC}">
                        <c15:formulaRef>
                          <c15:sqref>HAWC2_2_hGAST_noFPM!$CS$6:$CS$31</c15:sqref>
                        </c15:formulaRef>
                      </c:ext>
                    </c:extLst>
                    <c:numCache>
                      <c:formatCode>0.00000E+00</c:formatCode>
                      <c:ptCount val="26"/>
                      <c:pt idx="0">
                        <c:v>6738969583.7961044</c:v>
                      </c:pt>
                      <c:pt idx="1">
                        <c:v>6382138757.9205732</c:v>
                      </c:pt>
                      <c:pt idx="2">
                        <c:v>6024735419.2122774</c:v>
                      </c:pt>
                      <c:pt idx="3">
                        <c:v>5433964873.4309912</c:v>
                      </c:pt>
                      <c:pt idx="4">
                        <c:v>4841600075.9688473</c:v>
                      </c:pt>
                      <c:pt idx="5">
                        <c:v>4306005929.2774668</c:v>
                      </c:pt>
                      <c:pt idx="6">
                        <c:v>3165700603.1116858</c:v>
                      </c:pt>
                      <c:pt idx="7">
                        <c:v>2544593235.7865787</c:v>
                      </c:pt>
                      <c:pt idx="8">
                        <c:v>992704934.55607116</c:v>
                      </c:pt>
                      <c:pt idx="9">
                        <c:v>480609575.91797626</c:v>
                      </c:pt>
                      <c:pt idx="10">
                        <c:v>280956475.44192904</c:v>
                      </c:pt>
                      <c:pt idx="11">
                        <c:v>224650525.42286438</c:v>
                      </c:pt>
                      <c:pt idx="12">
                        <c:v>187628283.38730863</c:v>
                      </c:pt>
                      <c:pt idx="13">
                        <c:v>161540124.92286068</c:v>
                      </c:pt>
                      <c:pt idx="14">
                        <c:v>137927364.93246824</c:v>
                      </c:pt>
                      <c:pt idx="15">
                        <c:v>116590363.22685176</c:v>
                      </c:pt>
                      <c:pt idx="16">
                        <c:v>97421749.811766297</c:v>
                      </c:pt>
                      <c:pt idx="17">
                        <c:v>81373220.604182005</c:v>
                      </c:pt>
                      <c:pt idx="18">
                        <c:v>67137766.667587116</c:v>
                      </c:pt>
                      <c:pt idx="19">
                        <c:v>55589346.555664241</c:v>
                      </c:pt>
                      <c:pt idx="20">
                        <c:v>44996369.11741221</c:v>
                      </c:pt>
                      <c:pt idx="21">
                        <c:v>36532871.300379783</c:v>
                      </c:pt>
                      <c:pt idx="22">
                        <c:v>27293951.06728375</c:v>
                      </c:pt>
                      <c:pt idx="23">
                        <c:v>19753479.83592698</c:v>
                      </c:pt>
                      <c:pt idx="24">
                        <c:v>9183323.7391591892</c:v>
                      </c:pt>
                      <c:pt idx="25">
                        <c:v>960626.57663791347</c:v>
                      </c:pt>
                    </c:numCache>
                  </c:numRef>
                </c:yVal>
                <c:smooth val="0"/>
                <c:extLst xmlns:c15="http://schemas.microsoft.com/office/drawing/2012/chart">
                  <c:ext xmlns:c16="http://schemas.microsoft.com/office/drawing/2014/chart" uri="{C3380CC4-5D6E-409C-BE32-E72D297353CC}">
                    <c16:uniqueId val="{00000003-7FBB-4D69-9B9F-69F59E8C5731}"/>
                  </c:ext>
                </c:extLst>
              </c15:ser>
            </c15:filteredScatterSeries>
          </c:ext>
        </c:extLst>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HAWC2_2_hGAST_noFPM!$BF$5</c:f>
              <c:strCache>
                <c:ptCount val="1"/>
                <c:pt idx="0">
                  <c:v>x_c/2_[m]</c:v>
                </c:pt>
              </c:strCache>
            </c:strRef>
          </c:tx>
          <c:spPr>
            <a:ln w="19050" cap="rnd">
              <a:solidFill>
                <a:srgbClr val="FFC000"/>
              </a:solidFill>
              <a:round/>
            </a:ln>
            <a:effectLst/>
          </c:spPr>
          <c:marker>
            <c:symbol val="square"/>
            <c:size val="6"/>
            <c:spPr>
              <a:solidFill>
                <a:srgbClr val="FFC000">
                  <a:alpha val="96000"/>
                </a:srgbClr>
              </a:solidFill>
              <a:ln w="9525">
                <a:solidFill>
                  <a:srgbClr val="FFC000"/>
                </a:solidFill>
              </a:ln>
              <a:effectLst/>
            </c:spPr>
          </c:marker>
          <c:xVal>
            <c:numRef>
              <c:f>HAWC2_2_hGAST_noFPM!$AK$6:$AK$200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HAWC2_2_hGAST_noFPM!$BF$6:$BF$200</c:f>
              <c:numCache>
                <c:formatCode>0.000E+00</c:formatCode>
                <c:ptCount val="195"/>
                <c:pt idx="0">
                  <c:v>2.27663E-2</c:v>
                </c:pt>
                <c:pt idx="1">
                  <c:v>-1.2937405236469874E-2</c:v>
                </c:pt>
                <c:pt idx="2">
                  <c:v>-4.8641110472936712E-2</c:v>
                </c:pt>
                <c:pt idx="3">
                  <c:v>-9.1397516184180877E-2</c:v>
                </c:pt>
                <c:pt idx="4">
                  <c:v>-0.13443933842612316</c:v>
                </c:pt>
                <c:pt idx="5">
                  <c:v>-0.18180120507535497</c:v>
                </c:pt>
                <c:pt idx="6">
                  <c:v>-0.30623889149874794</c:v>
                </c:pt>
                <c:pt idx="7">
                  <c:v>-0.43732308592391533</c:v>
                </c:pt>
                <c:pt idx="8">
                  <c:v>-0.68977192150714206</c:v>
                </c:pt>
                <c:pt idx="9">
                  <c:v>-0.89874327686300293</c:v>
                </c:pt>
                <c:pt idx="10">
                  <c:v>-0.99874331909098668</c:v>
                </c:pt>
                <c:pt idx="11">
                  <c:v>-1.0018524930599906</c:v>
                </c:pt>
                <c:pt idx="12">
                  <c:v>-0.96553601847061332</c:v>
                </c:pt>
                <c:pt idx="13">
                  <c:v>-0.93689493811408808</c:v>
                </c:pt>
                <c:pt idx="14">
                  <c:v>-0.91067583967948029</c:v>
                </c:pt>
                <c:pt idx="15">
                  <c:v>-0.87387172037428962</c:v>
                </c:pt>
                <c:pt idx="16">
                  <c:v>-0.82761857947220996</c:v>
                </c:pt>
                <c:pt idx="17">
                  <c:v>-0.77441500886487247</c:v>
                </c:pt>
                <c:pt idx="18">
                  <c:v>-0.71396518045201685</c:v>
                </c:pt>
                <c:pt idx="19">
                  <c:v>-0.64788072724689583</c:v>
                </c:pt>
                <c:pt idx="20">
                  <c:v>-0.58063943352349434</c:v>
                </c:pt>
                <c:pt idx="21">
                  <c:v>-0.51484552304286335</c:v>
                </c:pt>
                <c:pt idx="22">
                  <c:v>-0.44597354907485254</c:v>
                </c:pt>
                <c:pt idx="23">
                  <c:v>-0.37267642552607655</c:v>
                </c:pt>
                <c:pt idx="24">
                  <c:v>-0.29895856759990269</c:v>
                </c:pt>
                <c:pt idx="25">
                  <c:v>-6.5928929899355837E-2</c:v>
                </c:pt>
              </c:numCache>
            </c:numRef>
          </c:yVal>
          <c:smooth val="0"/>
          <c:extLst>
            <c:ext xmlns:c16="http://schemas.microsoft.com/office/drawing/2014/chart" uri="{C3380CC4-5D6E-409C-BE32-E72D297353CC}">
              <c16:uniqueId val="{00000000-61DA-423B-AB03-D7842217A44C}"/>
            </c:ext>
          </c:extLst>
        </c:ser>
        <c:ser>
          <c:idx val="1"/>
          <c:order val="1"/>
          <c:tx>
            <c:strRef>
              <c:f>HAWC2_2_hGAST_noFPM!$BE$4</c:f>
              <c:strCache>
                <c:ptCount val="1"/>
                <c:pt idx="0">
                  <c:v>check</c:v>
                </c:pt>
              </c:strCache>
            </c:strRef>
          </c:tx>
          <c:spPr>
            <a:ln w="19050" cap="rnd">
              <a:solidFill>
                <a:srgbClr val="00B050"/>
              </a:solidFill>
              <a:round/>
            </a:ln>
            <a:effectLst/>
          </c:spPr>
          <c:marker>
            <c:symbol val="diamond"/>
            <c:size val="5"/>
            <c:spPr>
              <a:solidFill>
                <a:srgbClr val="00B050"/>
              </a:solidFill>
              <a:ln w="9525">
                <a:solidFill>
                  <a:srgbClr val="00B050"/>
                </a:solidFill>
              </a:ln>
              <a:effectLst/>
            </c:spPr>
          </c:marker>
          <c:xVal>
            <c:numRef>
              <c:f>HAWC2_2_hGAST_noFPM!$AK$6:$AK$200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HAWC2_2_hGAST_noFPM!$BE$6:$BE$200</c:f>
              <c:numCache>
                <c:formatCode>0.000E+00</c:formatCode>
                <c:ptCount val="195"/>
                <c:pt idx="0">
                  <c:v>2.3636363636363455E-2</c:v>
                </c:pt>
                <c:pt idx="1">
                  <c:v>-1.3432284088380708E-2</c:v>
                </c:pt>
                <c:pt idx="2">
                  <c:v>-5.0609938391093401E-2</c:v>
                </c:pt>
                <c:pt idx="3">
                  <c:v>-9.4757874167521017E-2</c:v>
                </c:pt>
                <c:pt idx="4">
                  <c:v>-0.13957945114466508</c:v>
                </c:pt>
                <c:pt idx="5">
                  <c:v>-0.1883318807789478</c:v>
                </c:pt>
                <c:pt idx="6">
                  <c:v>-0.3157046807956001</c:v>
                </c:pt>
                <c:pt idx="7">
                  <c:v>-0.44941786139770423</c:v>
                </c:pt>
                <c:pt idx="8">
                  <c:v>-0.70147693468212635</c:v>
                </c:pt>
                <c:pt idx="9">
                  <c:v>-0.90635189479830514</c:v>
                </c:pt>
                <c:pt idx="10">
                  <c:v>-1.0017897689600788</c:v>
                </c:pt>
                <c:pt idx="11">
                  <c:v>-1.0048126065807563</c:v>
                </c:pt>
                <c:pt idx="12">
                  <c:v>-0.97036445168387897</c:v>
                </c:pt>
                <c:pt idx="13">
                  <c:v>-0.93837714724085597</c:v>
                </c:pt>
                <c:pt idx="14">
                  <c:v>-0.91154443486526882</c:v>
                </c:pt>
                <c:pt idx="15">
                  <c:v>-0.87456284943958029</c:v>
                </c:pt>
                <c:pt idx="16">
                  <c:v>-0.8278824494953263</c:v>
                </c:pt>
                <c:pt idx="17">
                  <c:v>-0.77438241794193674</c:v>
                </c:pt>
                <c:pt idx="18">
                  <c:v>-0.71381358856667565</c:v>
                </c:pt>
                <c:pt idx="19">
                  <c:v>-0.64790627241815624</c:v>
                </c:pt>
                <c:pt idx="20">
                  <c:v>-0.58067750155219733</c:v>
                </c:pt>
                <c:pt idx="21">
                  <c:v>-0.5150499923377384</c:v>
                </c:pt>
                <c:pt idx="22">
                  <c:v>-0.44614415969691057</c:v>
                </c:pt>
                <c:pt idx="23">
                  <c:v>-0.37284856689972845</c:v>
                </c:pt>
                <c:pt idx="24">
                  <c:v>-0.29878403816590982</c:v>
                </c:pt>
                <c:pt idx="25">
                  <c:v>-6.6726282418784172E-2</c:v>
                </c:pt>
              </c:numCache>
            </c:numRef>
          </c:yVal>
          <c:smooth val="0"/>
          <c:extLst>
            <c:ext xmlns:c16="http://schemas.microsoft.com/office/drawing/2014/chart" uri="{C3380CC4-5D6E-409C-BE32-E72D297353CC}">
              <c16:uniqueId val="{00000001-61DA-423B-AB03-D7842217A44C}"/>
            </c:ext>
          </c:extLst>
        </c:ser>
        <c:dLbls>
          <c:showLegendKey val="0"/>
          <c:showVal val="0"/>
          <c:showCatName val="0"/>
          <c:showSerName val="0"/>
          <c:showPercent val="0"/>
          <c:showBubbleSize val="0"/>
        </c:dLbls>
        <c:axId val="126044656"/>
        <c:axId val="126042736"/>
      </c:scatterChart>
      <c:valAx>
        <c:axId val="126044656"/>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6042736"/>
        <c:crosses val="autoZero"/>
        <c:crossBetween val="midCat"/>
      </c:valAx>
      <c:valAx>
        <c:axId val="126042736"/>
        <c:scaling>
          <c:orientation val="minMax"/>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6044656"/>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HAWC2_2_hGAST_noFPM!$DS$5</c:f>
              <c:strCache>
                <c:ptCount val="1"/>
                <c:pt idx="0">
                  <c:v>ρIxx [kg*m]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HAWC2_2_hGAST_noFPM!$DS$6:$DS$200</c:f>
              <c:numCache>
                <c:formatCode>0.00E+00</c:formatCode>
                <c:ptCount val="195"/>
                <c:pt idx="0">
                  <c:v>10160.580357935665</c:v>
                </c:pt>
                <c:pt idx="1">
                  <c:v>9669.4525329235494</c:v>
                </c:pt>
                <c:pt idx="2">
                  <c:v>9168.2238433635575</c:v>
                </c:pt>
                <c:pt idx="3">
                  <c:v>8045.8610621822754</c:v>
                </c:pt>
                <c:pt idx="4">
                  <c:v>6975.8259695954812</c:v>
                </c:pt>
                <c:pt idx="5">
                  <c:v>6086.2091486242098</c:v>
                </c:pt>
                <c:pt idx="6">
                  <c:v>4368.8822547499904</c:v>
                </c:pt>
                <c:pt idx="7">
                  <c:v>3282.9434815856566</c:v>
                </c:pt>
                <c:pt idx="8">
                  <c:v>1274.1158364597002</c:v>
                </c:pt>
                <c:pt idx="9">
                  <c:v>667.77412235705492</c:v>
                </c:pt>
                <c:pt idx="10">
                  <c:v>319.37867496571124</c:v>
                </c:pt>
                <c:pt idx="11">
                  <c:v>220.86686668045365</c:v>
                </c:pt>
                <c:pt idx="12">
                  <c:v>159.200194504324</c:v>
                </c:pt>
                <c:pt idx="13">
                  <c:v>121.93721152117504</c:v>
                </c:pt>
                <c:pt idx="14">
                  <c:v>91.168823605515968</c:v>
                </c:pt>
                <c:pt idx="15">
                  <c:v>66.682037815589922</c:v>
                </c:pt>
                <c:pt idx="16">
                  <c:v>48.304851941464946</c:v>
                </c:pt>
                <c:pt idx="17">
                  <c:v>35.082032855720264</c:v>
                </c:pt>
                <c:pt idx="18">
                  <c:v>25.160070582005645</c:v>
                </c:pt>
                <c:pt idx="19">
                  <c:v>17.732535512427653</c:v>
                </c:pt>
                <c:pt idx="20">
                  <c:v>11.286557912325929</c:v>
                </c:pt>
                <c:pt idx="21">
                  <c:v>6.7407877390349924</c:v>
                </c:pt>
                <c:pt idx="22">
                  <c:v>3.6581413421815161</c:v>
                </c:pt>
                <c:pt idx="23">
                  <c:v>1.8021476275154946</c:v>
                </c:pt>
                <c:pt idx="24">
                  <c:v>0.76133189789132338</c:v>
                </c:pt>
                <c:pt idx="25">
                  <c:v>7.4835421120230177E-3</c:v>
                </c:pt>
              </c:numCache>
            </c:numRef>
          </c:yVal>
          <c:smooth val="0"/>
          <c:extLst>
            <c:ext xmlns:c16="http://schemas.microsoft.com/office/drawing/2014/chart" uri="{C3380CC4-5D6E-409C-BE32-E72D297353CC}">
              <c16:uniqueId val="{00000000-F10D-4F1F-A13A-BBF1D8F33704}"/>
            </c:ext>
          </c:extLst>
        </c:ser>
        <c:ser>
          <c:idx val="1"/>
          <c:order val="1"/>
          <c:tx>
            <c:strRef>
              <c:f>HAWC2_2_hGAST_noFPM!$EO$2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HAWC2_2_hGAST_noFPM!$EO$6:$EO$200</c:f>
              <c:numCache>
                <c:formatCode>0.00E+00</c:formatCode>
                <c:ptCount val="195"/>
                <c:pt idx="0">
                  <c:v>10160.580357935665</c:v>
                </c:pt>
                <c:pt idx="1">
                  <c:v>9669.4525329235494</c:v>
                </c:pt>
                <c:pt idx="2">
                  <c:v>9168.2238433635575</c:v>
                </c:pt>
                <c:pt idx="3">
                  <c:v>8045.8610621822754</c:v>
                </c:pt>
                <c:pt idx="4">
                  <c:v>6975.8259695954812</c:v>
                </c:pt>
                <c:pt idx="5">
                  <c:v>6086.2091486242098</c:v>
                </c:pt>
                <c:pt idx="6">
                  <c:v>4368.8822547499904</c:v>
                </c:pt>
                <c:pt idx="7">
                  <c:v>3282.9434815856566</c:v>
                </c:pt>
                <c:pt idx="8">
                  <c:v>1274.1158364597002</c:v>
                </c:pt>
                <c:pt idx="9">
                  <c:v>667.77412235705492</c:v>
                </c:pt>
                <c:pt idx="10">
                  <c:v>319.37867496571124</c:v>
                </c:pt>
                <c:pt idx="11">
                  <c:v>220.86686668045365</c:v>
                </c:pt>
                <c:pt idx="12">
                  <c:v>159.200194504324</c:v>
                </c:pt>
                <c:pt idx="13">
                  <c:v>121.93721152117504</c:v>
                </c:pt>
                <c:pt idx="14">
                  <c:v>91.168823605515968</c:v>
                </c:pt>
                <c:pt idx="15">
                  <c:v>66.682037815589922</c:v>
                </c:pt>
                <c:pt idx="16">
                  <c:v>48.304851941464946</c:v>
                </c:pt>
                <c:pt idx="17">
                  <c:v>35.082032855720264</c:v>
                </c:pt>
                <c:pt idx="18">
                  <c:v>25.160070582005645</c:v>
                </c:pt>
                <c:pt idx="19">
                  <c:v>17.732535512427653</c:v>
                </c:pt>
                <c:pt idx="20">
                  <c:v>11.286557912325929</c:v>
                </c:pt>
                <c:pt idx="21">
                  <c:v>6.7407877390349924</c:v>
                </c:pt>
                <c:pt idx="22">
                  <c:v>3.6581413421815161</c:v>
                </c:pt>
                <c:pt idx="23">
                  <c:v>1.8021476275154946</c:v>
                </c:pt>
                <c:pt idx="24">
                  <c:v>0.76133189789132338</c:v>
                </c:pt>
                <c:pt idx="25">
                  <c:v>7.4835421120230177E-3</c:v>
                </c:pt>
              </c:numCache>
            </c:numRef>
          </c:yVal>
          <c:smooth val="0"/>
          <c:extLst>
            <c:ext xmlns:c16="http://schemas.microsoft.com/office/drawing/2014/chart" uri="{C3380CC4-5D6E-409C-BE32-E72D297353CC}">
              <c16:uniqueId val="{00000001-F10D-4F1F-A13A-BBF1D8F33704}"/>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layout>
        <c:manualLayout>
          <c:xMode val="edge"/>
          <c:yMode val="edge"/>
          <c:x val="0.20241752294850485"/>
          <c:y val="2.9023739666958301E-2"/>
          <c:w val="0.57350684078046521"/>
          <c:h val="8.16298391467782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HAWC2_2_hGAST_noFPM!$DT$5</c:f>
              <c:strCache>
                <c:ptCount val="1"/>
                <c:pt idx="0">
                  <c:v>ρIzz [kg*m]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HAWC2_2_hGAST_noFPM!$DT$6:$DT$200</c:f>
              <c:numCache>
                <c:formatCode>0.00E+00</c:formatCode>
                <c:ptCount val="195"/>
                <c:pt idx="0">
                  <c:v>10156.472968139191</c:v>
                </c:pt>
                <c:pt idx="1">
                  <c:v>9660.2282643712661</c:v>
                </c:pt>
                <c:pt idx="2">
                  <c:v>9167.5788266862291</c:v>
                </c:pt>
                <c:pt idx="3">
                  <c:v>8225.1645956868015</c:v>
                </c:pt>
                <c:pt idx="4">
                  <c:v>7397.4826069681067</c:v>
                </c:pt>
                <c:pt idx="5">
                  <c:v>6662.4947787163583</c:v>
                </c:pt>
                <c:pt idx="6">
                  <c:v>5061.5495668061349</c:v>
                </c:pt>
                <c:pt idx="7">
                  <c:v>4365.6122677502208</c:v>
                </c:pt>
                <c:pt idx="8">
                  <c:v>2873.6760654527297</c:v>
                </c:pt>
                <c:pt idx="9">
                  <c:v>1781.3706412622807</c:v>
                </c:pt>
                <c:pt idx="10">
                  <c:v>1481.6574233599877</c:v>
                </c:pt>
                <c:pt idx="11">
                  <c:v>1237.5518881572168</c:v>
                </c:pt>
                <c:pt idx="12">
                  <c:v>1012.1654536928137</c:v>
                </c:pt>
                <c:pt idx="13">
                  <c:v>842.1259907925097</c:v>
                </c:pt>
                <c:pt idx="14">
                  <c:v>693.72214629202176</c:v>
                </c:pt>
                <c:pt idx="15">
                  <c:v>566.53445034877905</c:v>
                </c:pt>
                <c:pt idx="16">
                  <c:v>455.02338675758881</c:v>
                </c:pt>
                <c:pt idx="17">
                  <c:v>311.7093457646659</c:v>
                </c:pt>
                <c:pt idx="18">
                  <c:v>185.02780217952514</c:v>
                </c:pt>
                <c:pt idx="19">
                  <c:v>117.71487169146566</c:v>
                </c:pt>
                <c:pt idx="20">
                  <c:v>77.077801808021434</c:v>
                </c:pt>
                <c:pt idx="21">
                  <c:v>47.506560530930216</c:v>
                </c:pt>
                <c:pt idx="22">
                  <c:v>28.563482355047601</c:v>
                </c:pt>
                <c:pt idx="23">
                  <c:v>17.331608043379617</c:v>
                </c:pt>
                <c:pt idx="24">
                  <c:v>10.794053704103362</c:v>
                </c:pt>
                <c:pt idx="25">
                  <c:v>8.9642574819865845E-2</c:v>
                </c:pt>
              </c:numCache>
            </c:numRef>
          </c:yVal>
          <c:smooth val="0"/>
          <c:extLst>
            <c:ext xmlns:c16="http://schemas.microsoft.com/office/drawing/2014/chart" uri="{C3380CC4-5D6E-409C-BE32-E72D297353CC}">
              <c16:uniqueId val="{00000000-265A-4FF4-9329-124E904CBB3F}"/>
            </c:ext>
          </c:extLst>
        </c:ser>
        <c:ser>
          <c:idx val="1"/>
          <c:order val="1"/>
          <c:tx>
            <c:strRef>
              <c:f>HAWC2_2_hGAST_noFPM!$EO$2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HAWC2_2_hGAST_noFPM!$EP$6:$EP$200</c:f>
              <c:numCache>
                <c:formatCode>0.00E+00</c:formatCode>
                <c:ptCount val="195"/>
                <c:pt idx="0">
                  <c:v>10156.472968139191</c:v>
                </c:pt>
                <c:pt idx="1">
                  <c:v>9660.2282643712661</c:v>
                </c:pt>
                <c:pt idx="2">
                  <c:v>9167.5788266862291</c:v>
                </c:pt>
                <c:pt idx="3">
                  <c:v>8225.1645956868015</c:v>
                </c:pt>
                <c:pt idx="4">
                  <c:v>7397.4826069681067</c:v>
                </c:pt>
                <c:pt idx="5">
                  <c:v>6662.4947787163583</c:v>
                </c:pt>
                <c:pt idx="6">
                  <c:v>5061.5495668061349</c:v>
                </c:pt>
                <c:pt idx="7">
                  <c:v>4365.6122677502208</c:v>
                </c:pt>
                <c:pt idx="8">
                  <c:v>2873.6760654527297</c:v>
                </c:pt>
                <c:pt idx="9">
                  <c:v>1781.3706412622807</c:v>
                </c:pt>
                <c:pt idx="10">
                  <c:v>1481.6574233599877</c:v>
                </c:pt>
                <c:pt idx="11">
                  <c:v>1237.5518881572168</c:v>
                </c:pt>
                <c:pt idx="12">
                  <c:v>1012.1654536928137</c:v>
                </c:pt>
                <c:pt idx="13">
                  <c:v>842.1259907925097</c:v>
                </c:pt>
                <c:pt idx="14">
                  <c:v>693.72214629202176</c:v>
                </c:pt>
                <c:pt idx="15">
                  <c:v>566.53445034877905</c:v>
                </c:pt>
                <c:pt idx="16">
                  <c:v>455.02338675758881</c:v>
                </c:pt>
                <c:pt idx="17">
                  <c:v>311.7093457646659</c:v>
                </c:pt>
                <c:pt idx="18">
                  <c:v>185.02780217952514</c:v>
                </c:pt>
                <c:pt idx="19">
                  <c:v>117.71487169146566</c:v>
                </c:pt>
                <c:pt idx="20">
                  <c:v>77.077801808021434</c:v>
                </c:pt>
                <c:pt idx="21">
                  <c:v>47.506560530930216</c:v>
                </c:pt>
                <c:pt idx="22">
                  <c:v>28.563482355047601</c:v>
                </c:pt>
                <c:pt idx="23">
                  <c:v>17.331608043379617</c:v>
                </c:pt>
                <c:pt idx="24">
                  <c:v>10.794053704103362</c:v>
                </c:pt>
                <c:pt idx="25">
                  <c:v>8.9642574819865845E-2</c:v>
                </c:pt>
              </c:numCache>
            </c:numRef>
          </c:yVal>
          <c:smooth val="0"/>
          <c:extLst>
            <c:ext xmlns:c16="http://schemas.microsoft.com/office/drawing/2014/chart" uri="{C3380CC4-5D6E-409C-BE32-E72D297353CC}">
              <c16:uniqueId val="{00000001-265A-4FF4-9329-124E904CBB3F}"/>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HAWC2_2_hGAST_noFPM!$DU$5</c:f>
              <c:strCache>
                <c:ptCount val="1"/>
                <c:pt idx="0">
                  <c:v>ρIxz [kg*m]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HAWC2_2_hGAST_noFPM!$DU$6:$DU$200</c:f>
              <c:numCache>
                <c:formatCode>0.00E+00</c:formatCode>
                <c:ptCount val="195"/>
                <c:pt idx="0">
                  <c:v>-2.1169362061634183</c:v>
                </c:pt>
                <c:pt idx="1">
                  <c:v>-0.4418398460062325</c:v>
                </c:pt>
                <c:pt idx="2">
                  <c:v>1.854611198814037</c:v>
                </c:pt>
                <c:pt idx="3">
                  <c:v>209.83385335821515</c:v>
                </c:pt>
                <c:pt idx="4">
                  <c:v>358.28564857089941</c:v>
                </c:pt>
                <c:pt idx="5">
                  <c:v>487.68772196527812</c:v>
                </c:pt>
                <c:pt idx="6">
                  <c:v>730.88738711589099</c:v>
                </c:pt>
                <c:pt idx="7">
                  <c:v>896.26256488336116</c:v>
                </c:pt>
                <c:pt idx="8">
                  <c:v>778.98925598397841</c:v>
                </c:pt>
                <c:pt idx="9">
                  <c:v>499.0011809895467</c:v>
                </c:pt>
                <c:pt idx="10">
                  <c:v>252.36240955068052</c:v>
                </c:pt>
                <c:pt idx="11">
                  <c:v>135.235171623517</c:v>
                </c:pt>
                <c:pt idx="12">
                  <c:v>64.810736737972348</c:v>
                </c:pt>
                <c:pt idx="13">
                  <c:v>39.320757872574816</c:v>
                </c:pt>
                <c:pt idx="14">
                  <c:v>24.170977874996492</c:v>
                </c:pt>
                <c:pt idx="15">
                  <c:v>14.907058156246364</c:v>
                </c:pt>
                <c:pt idx="16">
                  <c:v>8.0390095973976781</c:v>
                </c:pt>
                <c:pt idx="17">
                  <c:v>2.2976158639804645</c:v>
                </c:pt>
                <c:pt idx="18">
                  <c:v>-1.5019069554821538</c:v>
                </c:pt>
                <c:pt idx="19">
                  <c:v>-1.57188530478074</c:v>
                </c:pt>
                <c:pt idx="20">
                  <c:v>-1.4885112683120481</c:v>
                </c:pt>
                <c:pt idx="21">
                  <c:v>-1.560632311812133</c:v>
                </c:pt>
                <c:pt idx="22">
                  <c:v>-1.0111931717972675</c:v>
                </c:pt>
                <c:pt idx="23">
                  <c:v>-0.52873764868041662</c:v>
                </c:pt>
                <c:pt idx="24">
                  <c:v>-0.21551744030755779</c:v>
                </c:pt>
                <c:pt idx="25">
                  <c:v>-5.0345562181147545E-4</c:v>
                </c:pt>
              </c:numCache>
            </c:numRef>
          </c:yVal>
          <c:smooth val="0"/>
          <c:extLst>
            <c:ext xmlns:c16="http://schemas.microsoft.com/office/drawing/2014/chart" uri="{C3380CC4-5D6E-409C-BE32-E72D297353CC}">
              <c16:uniqueId val="{00000000-C748-433F-B88C-8051ADA4DF3C}"/>
            </c:ext>
          </c:extLst>
        </c:ser>
        <c:ser>
          <c:idx val="1"/>
          <c:order val="1"/>
          <c:tx>
            <c:strRef>
              <c:f>HAWC2_2_hGAST_noFPM!$EO$2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HAWC2_2_hGAST_noFPM!$ER$6:$ER$200</c:f>
              <c:numCache>
                <c:formatCode>0.00E+00</c:formatCode>
                <c:ptCount val="195"/>
                <c:pt idx="0">
                  <c:v>-2.1169362061634183</c:v>
                </c:pt>
                <c:pt idx="1">
                  <c:v>-0.4418398460062325</c:v>
                </c:pt>
                <c:pt idx="2">
                  <c:v>1.854611198814037</c:v>
                </c:pt>
                <c:pt idx="3">
                  <c:v>209.83385335821515</c:v>
                </c:pt>
                <c:pt idx="4">
                  <c:v>358.28564857089941</c:v>
                </c:pt>
                <c:pt idx="5">
                  <c:v>487.68772196527812</c:v>
                </c:pt>
                <c:pt idx="6">
                  <c:v>730.88738711589099</c:v>
                </c:pt>
                <c:pt idx="7">
                  <c:v>896.26256488336116</c:v>
                </c:pt>
                <c:pt idx="8">
                  <c:v>778.98925598397841</c:v>
                </c:pt>
                <c:pt idx="9">
                  <c:v>499.0011809895467</c:v>
                </c:pt>
                <c:pt idx="10">
                  <c:v>252.36240955068052</c:v>
                </c:pt>
                <c:pt idx="11">
                  <c:v>135.235171623517</c:v>
                </c:pt>
                <c:pt idx="12">
                  <c:v>64.810736737972348</c:v>
                </c:pt>
                <c:pt idx="13">
                  <c:v>39.320757872574816</c:v>
                </c:pt>
                <c:pt idx="14">
                  <c:v>24.170977874996492</c:v>
                </c:pt>
                <c:pt idx="15">
                  <c:v>14.907058156246364</c:v>
                </c:pt>
                <c:pt idx="16">
                  <c:v>8.0390095973976781</c:v>
                </c:pt>
                <c:pt idx="17">
                  <c:v>2.2976158639804645</c:v>
                </c:pt>
                <c:pt idx="18">
                  <c:v>-1.5019069554821538</c:v>
                </c:pt>
                <c:pt idx="19">
                  <c:v>-1.57188530478074</c:v>
                </c:pt>
                <c:pt idx="20">
                  <c:v>-1.4885112683120481</c:v>
                </c:pt>
                <c:pt idx="21">
                  <c:v>-1.560632311812133</c:v>
                </c:pt>
                <c:pt idx="22">
                  <c:v>-1.0111931717972675</c:v>
                </c:pt>
                <c:pt idx="23">
                  <c:v>-0.52873764868041662</c:v>
                </c:pt>
                <c:pt idx="24">
                  <c:v>-0.21551744030755779</c:v>
                </c:pt>
                <c:pt idx="25">
                  <c:v>-5.0345562181147545E-4</c:v>
                </c:pt>
              </c:numCache>
            </c:numRef>
          </c:yVal>
          <c:smooth val="0"/>
          <c:extLst>
            <c:ext xmlns:c16="http://schemas.microsoft.com/office/drawing/2014/chart" uri="{C3380CC4-5D6E-409C-BE32-E72D297353CC}">
              <c16:uniqueId val="{00000001-C748-433F-B88C-8051ADA4DF3C}"/>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HAWC2_2_hGAST_noFPM!$DO$5</c:f>
              <c:strCache>
                <c:ptCount val="1"/>
                <c:pt idx="0">
                  <c:v>Z [ben]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HAWC2_2_hGAST_noFPM!$DO$6:$DO$200</c:f>
              <c:numCache>
                <c:formatCode>0.00</c:formatCode>
                <c:ptCount val="195"/>
                <c:pt idx="0">
                  <c:v>0</c:v>
                </c:pt>
                <c:pt idx="1">
                  <c:v>1.2618878869157794E-2</c:v>
                </c:pt>
                <c:pt idx="2">
                  <c:v>3.159187773831397E-2</c:v>
                </c:pt>
                <c:pt idx="3">
                  <c:v>5.4883121553895783E-2</c:v>
                </c:pt>
                <c:pt idx="4">
                  <c:v>7.8349125957334842E-2</c:v>
                </c:pt>
                <c:pt idx="5">
                  <c:v>0.10453687700420491</c:v>
                </c:pt>
                <c:pt idx="6">
                  <c:v>0.17195433984077149</c:v>
                </c:pt>
                <c:pt idx="7">
                  <c:v>0.2384383714628999</c:v>
                </c:pt>
                <c:pt idx="8">
                  <c:v>0.34116287706568638</c:v>
                </c:pt>
                <c:pt idx="9">
                  <c:v>0.38515865168476204</c:v>
                </c:pt>
                <c:pt idx="10">
                  <c:v>0.3719884949059184</c:v>
                </c:pt>
                <c:pt idx="11">
                  <c:v>0.33907398269526706</c:v>
                </c:pt>
                <c:pt idx="12">
                  <c:v>0.30255315682449557</c:v>
                </c:pt>
                <c:pt idx="13">
                  <c:v>0.24876270488780905</c:v>
                </c:pt>
                <c:pt idx="14">
                  <c:v>0.13289146312197497</c:v>
                </c:pt>
                <c:pt idx="15">
                  <c:v>-3.1556790034157206E-2</c:v>
                </c:pt>
                <c:pt idx="16">
                  <c:v>-0.22209821214493353</c:v>
                </c:pt>
                <c:pt idx="17">
                  <c:v>-0.49145036662728203</c:v>
                </c:pt>
                <c:pt idx="18">
                  <c:v>-0.81490019752266007</c:v>
                </c:pt>
                <c:pt idx="19">
                  <c:v>-1.1626887087735214</c:v>
                </c:pt>
                <c:pt idx="20">
                  <c:v>-1.5495815725558095</c:v>
                </c:pt>
                <c:pt idx="21">
                  <c:v>-1.9772306461911244</c:v>
                </c:pt>
                <c:pt idx="22">
                  <c:v>-2.4298830460301208</c:v>
                </c:pt>
                <c:pt idx="23">
                  <c:v>-2.9159920869099576</c:v>
                </c:pt>
                <c:pt idx="24">
                  <c:v>-3.4438444093062488</c:v>
                </c:pt>
                <c:pt idx="25">
                  <c:v>-4.0013455041233446</c:v>
                </c:pt>
              </c:numCache>
            </c:numRef>
          </c:yVal>
          <c:smooth val="0"/>
          <c:extLst>
            <c:ext xmlns:c16="http://schemas.microsoft.com/office/drawing/2014/chart" uri="{C3380CC4-5D6E-409C-BE32-E72D297353CC}">
              <c16:uniqueId val="{00000000-DA6F-4F94-A9ED-4F3E5772F283}"/>
            </c:ext>
          </c:extLst>
        </c:ser>
        <c:ser>
          <c:idx val="1"/>
          <c:order val="1"/>
          <c:tx>
            <c:strRef>
              <c:f>HAWC2_2_hGAST_noFPM!$FR$3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HAWC2_2_hGAST_noFPM!$FQ$6:$FQ$200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HAWC2_2_hGAST_noFPM!$FS$6:$FS$200</c:f>
              <c:numCache>
                <c:formatCode>0.00E+00</c:formatCode>
                <c:ptCount val="195"/>
                <c:pt idx="0">
                  <c:v>0</c:v>
                </c:pt>
                <c:pt idx="1">
                  <c:v>1.2607061125373725E-2</c:v>
                </c:pt>
                <c:pt idx="2">
                  <c:v>3.1556340819104939E-2</c:v>
                </c:pt>
                <c:pt idx="3">
                  <c:v>5.4823917362038677E-2</c:v>
                </c:pt>
                <c:pt idx="4">
                  <c:v>7.8274071981647986E-2</c:v>
                </c:pt>
                <c:pt idx="5">
                  <c:v>0.10444093004805757</c:v>
                </c:pt>
                <c:pt idx="6">
                  <c:v>0.17183105148496819</c:v>
                </c:pt>
                <c:pt idx="7">
                  <c:v>0.23829868591276876</c:v>
                </c:pt>
                <c:pt idx="8">
                  <c:v>0.34100920134967028</c:v>
                </c:pt>
                <c:pt idx="9">
                  <c:v>0.38505538842863529</c:v>
                </c:pt>
                <c:pt idx="10">
                  <c:v>0.37203740022600296</c:v>
                </c:pt>
                <c:pt idx="11">
                  <c:v>0.33924606927443079</c:v>
                </c:pt>
                <c:pt idx="12">
                  <c:v>0.30279862149771797</c:v>
                </c:pt>
                <c:pt idx="13">
                  <c:v>0.24920371745230965</c:v>
                </c:pt>
                <c:pt idx="14">
                  <c:v>0.13399525547388919</c:v>
                </c:pt>
                <c:pt idx="15">
                  <c:v>-2.9806049528770223E-2</c:v>
                </c:pt>
                <c:pt idx="16">
                  <c:v>-0.21988421321530477</c:v>
                </c:pt>
                <c:pt idx="17">
                  <c:v>-0.48820223403957153</c:v>
                </c:pt>
                <c:pt idx="18">
                  <c:v>-0.81101302717345969</c:v>
                </c:pt>
                <c:pt idx="19">
                  <c:v>-1.1586110223966617</c:v>
                </c:pt>
                <c:pt idx="20">
                  <c:v>-1.5453216117419615</c:v>
                </c:pt>
                <c:pt idx="21">
                  <c:v>-1.9730338931057658</c:v>
                </c:pt>
                <c:pt idx="22">
                  <c:v>-2.4261326766768949</c:v>
                </c:pt>
                <c:pt idx="23">
                  <c:v>-2.9129358201321303</c:v>
                </c:pt>
                <c:pt idx="24">
                  <c:v>-3.4419095681051122</c:v>
                </c:pt>
                <c:pt idx="25">
                  <c:v>-4.0013455041233446</c:v>
                </c:pt>
              </c:numCache>
            </c:numRef>
          </c:yVal>
          <c:smooth val="0"/>
          <c:extLst>
            <c:ext xmlns:c16="http://schemas.microsoft.com/office/drawing/2014/chart" uri="{C3380CC4-5D6E-409C-BE32-E72D297353CC}">
              <c16:uniqueId val="{00000001-DA6F-4F94-A9ED-4F3E5772F283}"/>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HAWC2_2_hGAST_noFPM!$DP$5</c:f>
              <c:strCache>
                <c:ptCount val="1"/>
                <c:pt idx="0">
                  <c:v>m [kg/m]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HAWC2_2_hGAST_noFPM!$DP$6:$DP$200</c:f>
              <c:numCache>
                <c:formatCode>0.00E+00</c:formatCode>
                <c:ptCount val="195"/>
                <c:pt idx="0">
                  <c:v>3126.5243837779999</c:v>
                </c:pt>
                <c:pt idx="1">
                  <c:v>2963.7820251019998</c:v>
                </c:pt>
                <c:pt idx="2">
                  <c:v>2803.2193647291001</c:v>
                </c:pt>
                <c:pt idx="3">
                  <c:v>2590.6425534783002</c:v>
                </c:pt>
                <c:pt idx="4">
                  <c:v>2388.5133297172001</c:v>
                </c:pt>
                <c:pt idx="5">
                  <c:v>2202.7745127275002</c:v>
                </c:pt>
                <c:pt idx="6">
                  <c:v>1792.6097406368001</c:v>
                </c:pt>
                <c:pt idx="7">
                  <c:v>1693.2123879916001</c:v>
                </c:pt>
                <c:pt idx="8">
                  <c:v>1050.5802977673</c:v>
                </c:pt>
                <c:pt idx="9">
                  <c:v>668.16759314398996</c:v>
                </c:pt>
                <c:pt idx="10">
                  <c:v>530.99549681406995</c:v>
                </c:pt>
                <c:pt idx="11">
                  <c:v>483.98492624652999</c:v>
                </c:pt>
                <c:pt idx="12">
                  <c:v>458.07338592515998</c:v>
                </c:pt>
                <c:pt idx="13">
                  <c:v>433.85634454441998</c:v>
                </c:pt>
                <c:pt idx="14">
                  <c:v>404.89479890714</c:v>
                </c:pt>
                <c:pt idx="15">
                  <c:v>377.70664903530002</c:v>
                </c:pt>
                <c:pt idx="16">
                  <c:v>350.45594662815</c:v>
                </c:pt>
                <c:pt idx="17">
                  <c:v>307.30055408523998</c:v>
                </c:pt>
                <c:pt idx="18">
                  <c:v>260.23867436495999</c:v>
                </c:pt>
                <c:pt idx="19">
                  <c:v>223.92148275420001</c:v>
                </c:pt>
                <c:pt idx="20">
                  <c:v>179.56840813380001</c:v>
                </c:pt>
                <c:pt idx="21">
                  <c:v>129.30382145082999</c:v>
                </c:pt>
                <c:pt idx="22">
                  <c:v>84.455597756456996</c:v>
                </c:pt>
                <c:pt idx="23">
                  <c:v>54.706245754362001</c:v>
                </c:pt>
                <c:pt idx="24">
                  <c:v>34.452578687912997</c:v>
                </c:pt>
                <c:pt idx="25">
                  <c:v>5.4094110833656996</c:v>
                </c:pt>
              </c:numCache>
            </c:numRef>
          </c:yVal>
          <c:smooth val="0"/>
          <c:extLst>
            <c:ext xmlns:c16="http://schemas.microsoft.com/office/drawing/2014/chart" uri="{C3380CC4-5D6E-409C-BE32-E72D297353CC}">
              <c16:uniqueId val="{00000000-4CEB-46FB-A7BE-BF7A2A31DD9F}"/>
            </c:ext>
          </c:extLst>
        </c:ser>
        <c:ser>
          <c:idx val="1"/>
          <c:order val="1"/>
          <c:tx>
            <c:strRef>
              <c:f>HAWC2_2_hGAST_noFPM!$FR$3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HAWC2_2_hGAST_noFPM!$FQ$6:$FQ$200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HAWC2_2_hGAST_noFPM!$FT$6:$FT$200</c:f>
              <c:numCache>
                <c:formatCode>0.00E+00</c:formatCode>
                <c:ptCount val="195"/>
                <c:pt idx="0">
                  <c:v>3126.5243837779999</c:v>
                </c:pt>
                <c:pt idx="1">
                  <c:v>2963.9344354323935</c:v>
                </c:pt>
                <c:pt idx="2">
                  <c:v>2803.5201027583917</c:v>
                </c:pt>
                <c:pt idx="3">
                  <c:v>2591.1829041103797</c:v>
                </c:pt>
                <c:pt idx="4">
                  <c:v>2389.1598224726326</c:v>
                </c:pt>
                <c:pt idx="5">
                  <c:v>2203.4550245475748</c:v>
                </c:pt>
                <c:pt idx="6">
                  <c:v>1793.359821376001</c:v>
                </c:pt>
                <c:pt idx="7">
                  <c:v>1693.4212257161944</c:v>
                </c:pt>
                <c:pt idx="8">
                  <c:v>1051.5416744711415</c:v>
                </c:pt>
                <c:pt idx="9">
                  <c:v>669.06516072645786</c:v>
                </c:pt>
                <c:pt idx="10">
                  <c:v>531.50486396818474</c:v>
                </c:pt>
                <c:pt idx="11">
                  <c:v>484.23071109127352</c:v>
                </c:pt>
                <c:pt idx="12">
                  <c:v>458.24754320736878</c:v>
                </c:pt>
                <c:pt idx="13">
                  <c:v>434.05489315554723</c:v>
                </c:pt>
                <c:pt idx="14">
                  <c:v>405.17068731643701</c:v>
                </c:pt>
                <c:pt idx="15">
                  <c:v>377.99609811325388</c:v>
                </c:pt>
                <c:pt idx="16">
                  <c:v>350.77258657600339</c:v>
                </c:pt>
                <c:pt idx="17">
                  <c:v>307.82096736028302</c:v>
                </c:pt>
                <c:pt idx="18">
                  <c:v>260.8042568014074</c:v>
                </c:pt>
                <c:pt idx="19">
                  <c:v>224.34728784173547</c:v>
                </c:pt>
                <c:pt idx="20">
                  <c:v>180.05676648192116</c:v>
                </c:pt>
                <c:pt idx="21">
                  <c:v>129.79709519383806</c:v>
                </c:pt>
                <c:pt idx="22">
                  <c:v>84.8271795789544</c:v>
                </c:pt>
                <c:pt idx="23">
                  <c:v>54.893286003647077</c:v>
                </c:pt>
                <c:pt idx="24">
                  <c:v>34.526818447504034</c:v>
                </c:pt>
                <c:pt idx="25">
                  <c:v>5.4094110833656996</c:v>
                </c:pt>
              </c:numCache>
            </c:numRef>
          </c:yVal>
          <c:smooth val="0"/>
          <c:extLst>
            <c:ext xmlns:c16="http://schemas.microsoft.com/office/drawing/2014/chart" uri="{C3380CC4-5D6E-409C-BE32-E72D297353CC}">
              <c16:uniqueId val="{00000001-4CEB-46FB-A7BE-BF7A2A31DD9F}"/>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HAWC2_2_hGAST_noFPM!$DQ$5</c:f>
              <c:strCache>
                <c:ptCount val="1"/>
                <c:pt idx="0">
                  <c:v>x_cg [m]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HAWC2_2_hGAST_noFPM!$DQ$6:$DQ$200</c:f>
              <c:numCache>
                <c:formatCode>0.00E+00</c:formatCode>
                <c:ptCount val="195"/>
                <c:pt idx="0">
                  <c:v>-2.2001879741710674E-2</c:v>
                </c:pt>
                <c:pt idx="1">
                  <c:v>1.2453666094206174E-2</c:v>
                </c:pt>
                <c:pt idx="2">
                  <c:v>4.6668852670270405E-2</c:v>
                </c:pt>
                <c:pt idx="3">
                  <c:v>6.6640635041562202E-2</c:v>
                </c:pt>
                <c:pt idx="4">
                  <c:v>8.6296841094723686E-2</c:v>
                </c:pt>
                <c:pt idx="5">
                  <c:v>0.11007204919892956</c:v>
                </c:pt>
                <c:pt idx="6">
                  <c:v>0.17757776946132631</c:v>
                </c:pt>
                <c:pt idx="7">
                  <c:v>0.28597983749878314</c:v>
                </c:pt>
                <c:pt idx="8">
                  <c:v>0.5563295533798035</c:v>
                </c:pt>
                <c:pt idx="9">
                  <c:v>0.75284359210316187</c:v>
                </c:pt>
                <c:pt idx="10">
                  <c:v>0.86552068935615123</c:v>
                </c:pt>
                <c:pt idx="11">
                  <c:v>0.87521956929418077</c:v>
                </c:pt>
                <c:pt idx="12">
                  <c:v>0.8391788105297644</c:v>
                </c:pt>
                <c:pt idx="13">
                  <c:v>0.79266033300401106</c:v>
                </c:pt>
                <c:pt idx="14">
                  <c:v>0.76547131281694314</c:v>
                </c:pt>
                <c:pt idx="15">
                  <c:v>0.7201275491509519</c:v>
                </c:pt>
                <c:pt idx="16">
                  <c:v>0.67730585546587263</c:v>
                </c:pt>
                <c:pt idx="17">
                  <c:v>0.53450855211552384</c:v>
                </c:pt>
                <c:pt idx="18">
                  <c:v>0.35788611397598868</c:v>
                </c:pt>
                <c:pt idx="19">
                  <c:v>0.25780531302393683</c:v>
                </c:pt>
                <c:pt idx="20">
                  <c:v>0.21147249106009047</c:v>
                </c:pt>
                <c:pt idx="21">
                  <c:v>0.17964865205018382</c:v>
                </c:pt>
                <c:pt idx="22">
                  <c:v>0.19418090264935964</c:v>
                </c:pt>
                <c:pt idx="23">
                  <c:v>0.20176909982773103</c:v>
                </c:pt>
                <c:pt idx="24">
                  <c:v>0.23618824540853259</c:v>
                </c:pt>
                <c:pt idx="25">
                  <c:v>2.1058100493936281E-2</c:v>
                </c:pt>
              </c:numCache>
            </c:numRef>
          </c:yVal>
          <c:smooth val="0"/>
          <c:extLst>
            <c:ext xmlns:c16="http://schemas.microsoft.com/office/drawing/2014/chart" uri="{C3380CC4-5D6E-409C-BE32-E72D297353CC}">
              <c16:uniqueId val="{00000000-1386-45D8-BA61-4A2E06EF94AD}"/>
            </c:ext>
          </c:extLst>
        </c:ser>
        <c:ser>
          <c:idx val="1"/>
          <c:order val="1"/>
          <c:tx>
            <c:strRef>
              <c:f>HAWC2_2_hGAST_noFPM!$FR$3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HAWC2_2_hGAST_noFPM!$FQ$6:$FQ$200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HAWC2_2_hGAST_noFPM!$FU$6:$FU$200</c:f>
              <c:numCache>
                <c:formatCode>0.00E+00</c:formatCode>
                <c:ptCount val="195"/>
                <c:pt idx="0">
                  <c:v>-2.2001879741710674E-2</c:v>
                </c:pt>
                <c:pt idx="1">
                  <c:v>1.242139802848883E-2</c:v>
                </c:pt>
                <c:pt idx="2">
                  <c:v>4.6604766737969407E-2</c:v>
                </c:pt>
                <c:pt idx="3">
                  <c:v>6.6589868614290185E-2</c:v>
                </c:pt>
                <c:pt idx="4">
                  <c:v>8.6233972427955954E-2</c:v>
                </c:pt>
                <c:pt idx="5">
                  <c:v>0.10998494134284503</c:v>
                </c:pt>
                <c:pt idx="6">
                  <c:v>0.17745431970649578</c:v>
                </c:pt>
                <c:pt idx="7">
                  <c:v>0.28575208051504264</c:v>
                </c:pt>
                <c:pt idx="8">
                  <c:v>0.55592511058478622</c:v>
                </c:pt>
                <c:pt idx="9">
                  <c:v>0.75238235054783309</c:v>
                </c:pt>
                <c:pt idx="10">
                  <c:v>0.86510228055511029</c:v>
                </c:pt>
                <c:pt idx="11">
                  <c:v>0.8751688607477629</c:v>
                </c:pt>
                <c:pt idx="12">
                  <c:v>0.83942104856414235</c:v>
                </c:pt>
                <c:pt idx="13">
                  <c:v>0.79304172472562073</c:v>
                </c:pt>
                <c:pt idx="14">
                  <c:v>0.76573031610439535</c:v>
                </c:pt>
                <c:pt idx="15">
                  <c:v>0.72061028558744888</c:v>
                </c:pt>
                <c:pt idx="16">
                  <c:v>0.67780342278185779</c:v>
                </c:pt>
                <c:pt idx="17">
                  <c:v>0.53623055272599174</c:v>
                </c:pt>
                <c:pt idx="18">
                  <c:v>0.36000873528835398</c:v>
                </c:pt>
                <c:pt idx="19">
                  <c:v>0.25897872187852955</c:v>
                </c:pt>
                <c:pt idx="20">
                  <c:v>0.21198264781002746</c:v>
                </c:pt>
                <c:pt idx="21">
                  <c:v>0.17996095670085793</c:v>
                </c:pt>
                <c:pt idx="22">
                  <c:v>0.19406049832299369</c:v>
                </c:pt>
                <c:pt idx="23">
                  <c:v>0.20172139128296115</c:v>
                </c:pt>
                <c:pt idx="24">
                  <c:v>0.23606208212734187</c:v>
                </c:pt>
                <c:pt idx="25">
                  <c:v>2.1058100493936281E-2</c:v>
                </c:pt>
              </c:numCache>
            </c:numRef>
          </c:yVal>
          <c:smooth val="0"/>
          <c:extLst>
            <c:ext xmlns:c16="http://schemas.microsoft.com/office/drawing/2014/chart" uri="{C3380CC4-5D6E-409C-BE32-E72D297353CC}">
              <c16:uniqueId val="{00000001-1386-45D8-BA61-4A2E06EF94AD}"/>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HAWC2_2_hGAST_noFPM!$DR$5</c:f>
              <c:strCache>
                <c:ptCount val="1"/>
                <c:pt idx="0">
                  <c:v>z_cg [m]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HAWC2_2_hGAST_noFPM!$DR$6:$DR$200</c:f>
              <c:numCache>
                <c:formatCode>0.00E+00</c:formatCode>
                <c:ptCount val="195"/>
                <c:pt idx="0">
                  <c:v>-6.2885859760777509E-3</c:v>
                </c:pt>
                <c:pt idx="1">
                  <c:v>3.4433698696197594E-3</c:v>
                </c:pt>
                <c:pt idx="2">
                  <c:v>1.5262118434859374E-2</c:v>
                </c:pt>
                <c:pt idx="3">
                  <c:v>2.541612257070499E-2</c:v>
                </c:pt>
                <c:pt idx="4">
                  <c:v>3.263198848463137E-2</c:v>
                </c:pt>
                <c:pt idx="5">
                  <c:v>4.0290168681298325E-2</c:v>
                </c:pt>
                <c:pt idx="6">
                  <c:v>6.0510639442365302E-2</c:v>
                </c:pt>
                <c:pt idx="7">
                  <c:v>9.0661480469994504E-2</c:v>
                </c:pt>
                <c:pt idx="8">
                  <c:v>0.13188270184445972</c:v>
                </c:pt>
                <c:pt idx="9">
                  <c:v>0.14565785628341582</c:v>
                </c:pt>
                <c:pt idx="10">
                  <c:v>0.14146481735587957</c:v>
                </c:pt>
                <c:pt idx="11">
                  <c:v>0.11613656475472049</c:v>
                </c:pt>
                <c:pt idx="12">
                  <c:v>8.9398899300336024E-2</c:v>
                </c:pt>
                <c:pt idx="13">
                  <c:v>6.6206465874775605E-2</c:v>
                </c:pt>
                <c:pt idx="14">
                  <c:v>5.0415406124032322E-2</c:v>
                </c:pt>
                <c:pt idx="15">
                  <c:v>4.1893987353042034E-2</c:v>
                </c:pt>
                <c:pt idx="16">
                  <c:v>3.5983409327884588E-2</c:v>
                </c:pt>
                <c:pt idx="17">
                  <c:v>3.1004216833307764E-2</c:v>
                </c:pt>
                <c:pt idx="18">
                  <c:v>2.8411428624694885E-2</c:v>
                </c:pt>
                <c:pt idx="19">
                  <c:v>3.0026363059194268E-2</c:v>
                </c:pt>
                <c:pt idx="20">
                  <c:v>3.20229842902435E-2</c:v>
                </c:pt>
                <c:pt idx="21">
                  <c:v>3.051961227432317E-2</c:v>
                </c:pt>
                <c:pt idx="22">
                  <c:v>2.6117143301104543E-2</c:v>
                </c:pt>
                <c:pt idx="23">
                  <c:v>2.2710553112177612E-2</c:v>
                </c:pt>
                <c:pt idx="24">
                  <c:v>1.9231931593343077E-2</c:v>
                </c:pt>
                <c:pt idx="25">
                  <c:v>6.3306636249245022E-3</c:v>
                </c:pt>
              </c:numCache>
            </c:numRef>
          </c:yVal>
          <c:smooth val="0"/>
          <c:extLst>
            <c:ext xmlns:c16="http://schemas.microsoft.com/office/drawing/2014/chart" uri="{C3380CC4-5D6E-409C-BE32-E72D297353CC}">
              <c16:uniqueId val="{00000000-BAE8-4361-BD9A-74C029E93FC3}"/>
            </c:ext>
          </c:extLst>
        </c:ser>
        <c:ser>
          <c:idx val="1"/>
          <c:order val="1"/>
          <c:tx>
            <c:strRef>
              <c:f>HAWC2_2_hGAST_noFPM!$FR$3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HAWC2_2_hGAST_noFPM!$FQ$6:$FQ$200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HAWC2_2_hGAST_noFPM!$FV$6:$FV$200</c:f>
              <c:numCache>
                <c:formatCode>0.00E+00</c:formatCode>
                <c:ptCount val="195"/>
                <c:pt idx="0">
                  <c:v>-6.2885859760777509E-3</c:v>
                </c:pt>
                <c:pt idx="1">
                  <c:v>3.4342557667034201E-3</c:v>
                </c:pt>
                <c:pt idx="2">
                  <c:v>1.5239981612113993E-2</c:v>
                </c:pt>
                <c:pt idx="3">
                  <c:v>2.5390312029467413E-2</c:v>
                </c:pt>
                <c:pt idx="4">
                  <c:v>3.2608909164626464E-2</c:v>
                </c:pt>
                <c:pt idx="5">
                  <c:v>4.0262110560607356E-2</c:v>
                </c:pt>
                <c:pt idx="6">
                  <c:v>6.0473661655174697E-2</c:v>
                </c:pt>
                <c:pt idx="7">
                  <c:v>9.0598132374021645E-2</c:v>
                </c:pt>
                <c:pt idx="8">
                  <c:v>0.13182103495521447</c:v>
                </c:pt>
                <c:pt idx="9">
                  <c:v>0.14562552437624218</c:v>
                </c:pt>
                <c:pt idx="10">
                  <c:v>0.14148038755100492</c:v>
                </c:pt>
                <c:pt idx="11">
                  <c:v>0.11626898817690075</c:v>
                </c:pt>
                <c:pt idx="12">
                  <c:v>8.9578609155110761E-2</c:v>
                </c:pt>
                <c:pt idx="13">
                  <c:v>6.6396614017684957E-2</c:v>
                </c:pt>
                <c:pt idx="14">
                  <c:v>5.0565832154821869E-2</c:v>
                </c:pt>
                <c:pt idx="15">
                  <c:v>4.1984707641761508E-2</c:v>
                </c:pt>
                <c:pt idx="16">
                  <c:v>3.6052087378442947E-2</c:v>
                </c:pt>
                <c:pt idx="17">
                  <c:v>3.106426119208856E-2</c:v>
                </c:pt>
                <c:pt idx="18">
                  <c:v>2.844258835484029E-2</c:v>
                </c:pt>
                <c:pt idx="19">
                  <c:v>3.0007428574787651E-2</c:v>
                </c:pt>
                <c:pt idx="20">
                  <c:v>3.2001000095132695E-2</c:v>
                </c:pt>
                <c:pt idx="21">
                  <c:v>3.0534365682047458E-2</c:v>
                </c:pt>
                <c:pt idx="22">
                  <c:v>2.6153619159227818E-2</c:v>
                </c:pt>
                <c:pt idx="23">
                  <c:v>2.2731971040141359E-2</c:v>
                </c:pt>
                <c:pt idx="24">
                  <c:v>1.9244682470723414E-2</c:v>
                </c:pt>
                <c:pt idx="25">
                  <c:v>6.3306636249245022E-3</c:v>
                </c:pt>
              </c:numCache>
            </c:numRef>
          </c:yVal>
          <c:smooth val="0"/>
          <c:extLst>
            <c:ext xmlns:c16="http://schemas.microsoft.com/office/drawing/2014/chart" uri="{C3380CC4-5D6E-409C-BE32-E72D297353CC}">
              <c16:uniqueId val="{00000001-BAE8-4361-BD9A-74C029E93FC3}"/>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HAWC2_2_hGAST_noFPM!$DW$5</c:f>
              <c:strCache>
                <c:ptCount val="1"/>
                <c:pt idx="0">
                  <c:v> + EAx [Nm]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HAWC2_2_hGAST_noFPM!$DW$6:$DW$200</c:f>
              <c:numCache>
                <c:formatCode>0.00E+00</c:formatCode>
                <c:ptCount val="195"/>
                <c:pt idx="0">
                  <c:v>-301305250.44199198</c:v>
                </c:pt>
                <c:pt idx="1">
                  <c:v>147053409.55883807</c:v>
                </c:pt>
                <c:pt idx="2">
                  <c:v>625682358.88216043</c:v>
                </c:pt>
                <c:pt idx="3">
                  <c:v>982848702.03283179</c:v>
                </c:pt>
                <c:pt idx="4">
                  <c:v>1183779989.6749656</c:v>
                </c:pt>
                <c:pt idx="5">
                  <c:v>1360936696.503243</c:v>
                </c:pt>
                <c:pt idx="6">
                  <c:v>1695806438.4450834</c:v>
                </c:pt>
                <c:pt idx="7">
                  <c:v>2397725914.6684146</c:v>
                </c:pt>
                <c:pt idx="8">
                  <c:v>2145871952.6745381</c:v>
                </c:pt>
                <c:pt idx="9">
                  <c:v>1633369039.8246636</c:v>
                </c:pt>
                <c:pt idx="10">
                  <c:v>1449243279.5562849</c:v>
                </c:pt>
                <c:pt idx="11">
                  <c:v>1146966271.7892816</c:v>
                </c:pt>
                <c:pt idx="12">
                  <c:v>876080999.44459379</c:v>
                </c:pt>
                <c:pt idx="13">
                  <c:v>551701876.1965642</c:v>
                </c:pt>
                <c:pt idx="14">
                  <c:v>356331411.26001871</c:v>
                </c:pt>
                <c:pt idx="15">
                  <c:v>310655628.14063358</c:v>
                </c:pt>
                <c:pt idx="16">
                  <c:v>309037381.84698915</c:v>
                </c:pt>
                <c:pt idx="17">
                  <c:v>337445684.94267929</c:v>
                </c:pt>
                <c:pt idx="18">
                  <c:v>374014112.21932632</c:v>
                </c:pt>
                <c:pt idx="19">
                  <c:v>420899903.96059221</c:v>
                </c:pt>
                <c:pt idx="20">
                  <c:v>376630752.88492405</c:v>
                </c:pt>
                <c:pt idx="21">
                  <c:v>257278206.40050912</c:v>
                </c:pt>
                <c:pt idx="22">
                  <c:v>140198963.77304283</c:v>
                </c:pt>
                <c:pt idx="23">
                  <c:v>72258466.043211818</c:v>
                </c:pt>
                <c:pt idx="24">
                  <c:v>26437003.074519902</c:v>
                </c:pt>
                <c:pt idx="25">
                  <c:v>850682.0029007491</c:v>
                </c:pt>
              </c:numCache>
            </c:numRef>
          </c:yVal>
          <c:smooth val="0"/>
          <c:extLst>
            <c:ext xmlns:c16="http://schemas.microsoft.com/office/drawing/2014/chart" uri="{C3380CC4-5D6E-409C-BE32-E72D297353CC}">
              <c16:uniqueId val="{00000000-E358-4953-A382-CD1457ABE75F}"/>
            </c:ext>
          </c:extLst>
        </c:ser>
        <c:ser>
          <c:idx val="1"/>
          <c:order val="1"/>
          <c:tx>
            <c:strRef>
              <c:f>HAWC2_2_hGAST_noFPM!$FR$3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HAWC2_2_hGAST_noFPM!$FQ$6:$FQ$200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HAWC2_2_hGAST_noFPM!$GA$6:$GA$200</c:f>
              <c:numCache>
                <c:formatCode>0.00E+00</c:formatCode>
                <c:ptCount val="195"/>
                <c:pt idx="0">
                  <c:v>-301305250.44199198</c:v>
                </c:pt>
                <c:pt idx="1">
                  <c:v>146633515.85653704</c:v>
                </c:pt>
                <c:pt idx="2">
                  <c:v>624785874.44021702</c:v>
                </c:pt>
                <c:pt idx="3">
                  <c:v>981940818.15714765</c:v>
                </c:pt>
                <c:pt idx="4">
                  <c:v>1183137328.4140987</c:v>
                </c:pt>
                <c:pt idx="5">
                  <c:v>1360287627.9081261</c:v>
                </c:pt>
                <c:pt idx="6">
                  <c:v>1695194052.0075758</c:v>
                </c:pt>
                <c:pt idx="7">
                  <c:v>2396251154.4020505</c:v>
                </c:pt>
                <c:pt idx="8">
                  <c:v>2146248725.8477337</c:v>
                </c:pt>
                <c:pt idx="9">
                  <c:v>1634571944.4220607</c:v>
                </c:pt>
                <c:pt idx="10">
                  <c:v>1449927001.8075039</c:v>
                </c:pt>
                <c:pt idx="11">
                  <c:v>1148546663.3166893</c:v>
                </c:pt>
                <c:pt idx="12">
                  <c:v>877901680.20061302</c:v>
                </c:pt>
                <c:pt idx="13">
                  <c:v>554361368.05549955</c:v>
                </c:pt>
                <c:pt idx="14">
                  <c:v>358192515.20350355</c:v>
                </c:pt>
                <c:pt idx="15">
                  <c:v>311141899.30549937</c:v>
                </c:pt>
                <c:pt idx="16">
                  <c:v>309056185.08421868</c:v>
                </c:pt>
                <c:pt idx="17">
                  <c:v>337103107.63816875</c:v>
                </c:pt>
                <c:pt idx="18">
                  <c:v>373574638.48136461</c:v>
                </c:pt>
                <c:pt idx="19">
                  <c:v>420350186.10601437</c:v>
                </c:pt>
                <c:pt idx="20">
                  <c:v>377118187.17616701</c:v>
                </c:pt>
                <c:pt idx="21">
                  <c:v>258449477.89057907</c:v>
                </c:pt>
                <c:pt idx="22">
                  <c:v>141169002.60108203</c:v>
                </c:pt>
                <c:pt idx="23">
                  <c:v>72685621.822303921</c:v>
                </c:pt>
                <c:pt idx="24">
                  <c:v>26604961.517983235</c:v>
                </c:pt>
                <c:pt idx="25">
                  <c:v>850682.0029007491</c:v>
                </c:pt>
              </c:numCache>
            </c:numRef>
          </c:yVal>
          <c:smooth val="0"/>
          <c:extLst>
            <c:ext xmlns:c16="http://schemas.microsoft.com/office/drawing/2014/chart" uri="{C3380CC4-5D6E-409C-BE32-E72D297353CC}">
              <c16:uniqueId val="{00000001-E358-4953-A382-CD1457ABE75F}"/>
            </c:ext>
          </c:extLst>
        </c:ser>
        <c:dLbls>
          <c:showLegendKey val="0"/>
          <c:showVal val="0"/>
          <c:showCatName val="0"/>
          <c:showSerName val="0"/>
          <c:showPercent val="0"/>
          <c:showBubbleSize val="0"/>
        </c:dLbls>
        <c:axId val="1247814224"/>
        <c:axId val="1247808464"/>
        <c:extLst>
          <c:ext xmlns:c15="http://schemas.microsoft.com/office/drawing/2012/chart" uri="{02D57815-91ED-43cb-92C2-25804820EDAC}">
            <c15:filteredScatterSeries>
              <c15:ser>
                <c:idx val="2"/>
                <c:order val="2"/>
                <c:tx>
                  <c:strRef>
                    <c:extLst>
                      <c:ext uri="{02D57815-91ED-43cb-92C2-25804820EDAC}">
                        <c15:formulaRef>
                          <c15:sqref>HAWC2_2_hGAST_noFPM!$FH$2</c15:sqref>
                        </c15:formulaRef>
                      </c:ext>
                    </c:extLst>
                    <c:strCache>
                      <c:ptCount val="1"/>
                      <c:pt idx="0">
                        <c:v>Direct method</c:v>
                      </c:pt>
                    </c:strCache>
                  </c:strRef>
                </c:tx>
                <c:spPr>
                  <a:ln w="19050" cap="rnd">
                    <a:solidFill>
                      <a:schemeClr val="accent4"/>
                    </a:solidFill>
                    <a:round/>
                  </a:ln>
                  <a:effectLst/>
                </c:spPr>
                <c:marker>
                  <c:symbol val="dash"/>
                  <c:size val="5"/>
                  <c:spPr>
                    <a:solidFill>
                      <a:srgbClr val="FFC000"/>
                    </a:solidFill>
                    <a:ln w="9525">
                      <a:solidFill>
                        <a:schemeClr val="accent4"/>
                      </a:solidFill>
                    </a:ln>
                    <a:effectLst/>
                  </c:spPr>
                </c:marker>
                <c:xVal>
                  <c:numRef>
                    <c:extLst>
                      <c:ext uri="{02D57815-91ED-43cb-92C2-25804820EDAC}">
                        <c15:formulaRef>
                          <c15:sqref>HAWC2_2_hGAST_noFPM!$DM$6:$DM$200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c:ext uri="{02D57815-91ED-43cb-92C2-25804820EDAC}">
                        <c15:formulaRef>
                          <c15:sqref>HAWC2_2_hGAST_noFPM!$FH$6:$FH$200</c15:sqref>
                        </c15:formulaRef>
                      </c:ext>
                    </c:extLst>
                    <c:numCache>
                      <c:formatCode>0.00E+00</c:formatCode>
                      <c:ptCount val="195"/>
                      <c:pt idx="0">
                        <c:v>-301305250.44199193</c:v>
                      </c:pt>
                      <c:pt idx="1">
                        <c:v>147053409.55883807</c:v>
                      </c:pt>
                      <c:pt idx="2">
                        <c:v>625682358.88216043</c:v>
                      </c:pt>
                      <c:pt idx="3">
                        <c:v>982848702.03283167</c:v>
                      </c:pt>
                      <c:pt idx="4">
                        <c:v>1183779989.6749656</c:v>
                      </c:pt>
                      <c:pt idx="5">
                        <c:v>1360936696.5032427</c:v>
                      </c:pt>
                      <c:pt idx="6">
                        <c:v>1695806438.4450834</c:v>
                      </c:pt>
                      <c:pt idx="7">
                        <c:v>2397725914.6684146</c:v>
                      </c:pt>
                      <c:pt idx="8">
                        <c:v>2145871952.6745381</c:v>
                      </c:pt>
                      <c:pt idx="9">
                        <c:v>1633369039.8246636</c:v>
                      </c:pt>
                      <c:pt idx="10">
                        <c:v>1449243279.5562847</c:v>
                      </c:pt>
                      <c:pt idx="11">
                        <c:v>1146966271.7892816</c:v>
                      </c:pt>
                      <c:pt idx="12">
                        <c:v>876080999.44459367</c:v>
                      </c:pt>
                      <c:pt idx="13">
                        <c:v>551701876.19656408</c:v>
                      </c:pt>
                      <c:pt idx="14">
                        <c:v>356331411.26001871</c:v>
                      </c:pt>
                      <c:pt idx="15">
                        <c:v>310655628.14063358</c:v>
                      </c:pt>
                      <c:pt idx="16">
                        <c:v>309037381.84698921</c:v>
                      </c:pt>
                      <c:pt idx="17">
                        <c:v>337445684.94267923</c:v>
                      </c:pt>
                      <c:pt idx="18">
                        <c:v>374014112.21932632</c:v>
                      </c:pt>
                      <c:pt idx="19">
                        <c:v>420899903.96059221</c:v>
                      </c:pt>
                      <c:pt idx="20">
                        <c:v>376630752.88492405</c:v>
                      </c:pt>
                      <c:pt idx="21">
                        <c:v>257278206.40050915</c:v>
                      </c:pt>
                      <c:pt idx="22">
                        <c:v>140198963.77304283</c:v>
                      </c:pt>
                      <c:pt idx="23">
                        <c:v>72258466.043211818</c:v>
                      </c:pt>
                      <c:pt idx="24">
                        <c:v>26437003.074519899</c:v>
                      </c:pt>
                      <c:pt idx="25">
                        <c:v>850682.0029007491</c:v>
                      </c:pt>
                    </c:numCache>
                  </c:numRef>
                </c:yVal>
                <c:smooth val="0"/>
                <c:extLst>
                  <c:ext xmlns:c16="http://schemas.microsoft.com/office/drawing/2014/chart" uri="{C3380CC4-5D6E-409C-BE32-E72D297353CC}">
                    <c16:uniqueId val="{00000002-E358-4953-A382-CD1457ABE75F}"/>
                  </c:ext>
                </c:extLst>
              </c15:ser>
            </c15:filteredScatterSeries>
          </c:ext>
        </c:extLst>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HAWC2_2_hGAST_noFPM!$DX$5</c:f>
              <c:strCache>
                <c:ptCount val="1"/>
                <c:pt idx="0">
                  <c:v>EAz [Nm]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HAWC2_2_hGAST_noFPM!$DX$6:$DX$200</c:f>
              <c:numCache>
                <c:formatCode>0.00E+00</c:formatCode>
                <c:ptCount val="195"/>
                <c:pt idx="0">
                  <c:v>-999001160.49664819</c:v>
                </c:pt>
                <c:pt idx="1">
                  <c:v>534966434.46523625</c:v>
                </c:pt>
                <c:pt idx="2">
                  <c:v>1897611369.7635126</c:v>
                </c:pt>
                <c:pt idx="3">
                  <c:v>2542878532.1389632</c:v>
                </c:pt>
                <c:pt idx="4">
                  <c:v>3072305102.0856147</c:v>
                </c:pt>
                <c:pt idx="5">
                  <c:v>3646915784.1341581</c:v>
                </c:pt>
                <c:pt idx="6">
                  <c:v>4941084430.435091</c:v>
                </c:pt>
                <c:pt idx="7">
                  <c:v>7635406857.0558958</c:v>
                </c:pt>
                <c:pt idx="8">
                  <c:v>9770125921.9323082</c:v>
                </c:pt>
                <c:pt idx="9">
                  <c:v>8638017432.5580921</c:v>
                </c:pt>
                <c:pt idx="10">
                  <c:v>8749345605.4132748</c:v>
                </c:pt>
                <c:pt idx="11">
                  <c:v>8215087379.0919247</c:v>
                </c:pt>
                <c:pt idx="12">
                  <c:v>7952033273.6308365</c:v>
                </c:pt>
                <c:pt idx="13">
                  <c:v>7046046631.1920528</c:v>
                </c:pt>
                <c:pt idx="14">
                  <c:v>6526305438.8089924</c:v>
                </c:pt>
                <c:pt idx="15">
                  <c:v>5546860170.4863291</c:v>
                </c:pt>
                <c:pt idx="16">
                  <c:v>4944491163.7633333</c:v>
                </c:pt>
                <c:pt idx="17">
                  <c:v>3375200507.7762618</c:v>
                </c:pt>
                <c:pt idx="18">
                  <c:v>1823056505.4984205</c:v>
                </c:pt>
                <c:pt idx="19">
                  <c:v>1045660934.546519</c:v>
                </c:pt>
                <c:pt idx="20">
                  <c:v>626523984.23069072</c:v>
                </c:pt>
                <c:pt idx="21">
                  <c:v>365213818.95579684</c:v>
                </c:pt>
                <c:pt idx="22">
                  <c:v>268919674.33642584</c:v>
                </c:pt>
                <c:pt idx="23">
                  <c:v>182647938.61621419</c:v>
                </c:pt>
                <c:pt idx="24">
                  <c:v>132087379.51661474</c:v>
                </c:pt>
                <c:pt idx="25">
                  <c:v>204756.61020295718</c:v>
                </c:pt>
              </c:numCache>
            </c:numRef>
          </c:yVal>
          <c:smooth val="0"/>
          <c:extLst>
            <c:ext xmlns:c16="http://schemas.microsoft.com/office/drawing/2014/chart" uri="{C3380CC4-5D6E-409C-BE32-E72D297353CC}">
              <c16:uniqueId val="{00000000-9B5F-48EC-BEBA-406D1A04B814}"/>
            </c:ext>
          </c:extLst>
        </c:ser>
        <c:ser>
          <c:idx val="1"/>
          <c:order val="1"/>
          <c:tx>
            <c:strRef>
              <c:f>HAWC2_2_hGAST_noFPM!$FR$3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HAWC2_2_hGAST_noFPM!$FQ$6:$FQ$200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HAWC2_2_hGAST_noFPM!$GB$6:$GB$200</c:f>
              <c:numCache>
                <c:formatCode>0.00E+00</c:formatCode>
                <c:ptCount val="195"/>
                <c:pt idx="0">
                  <c:v>-999001160.49664819</c:v>
                </c:pt>
                <c:pt idx="1">
                  <c:v>533529853.91015756</c:v>
                </c:pt>
                <c:pt idx="2">
                  <c:v>1895059100.4406583</c:v>
                </c:pt>
                <c:pt idx="3">
                  <c:v>2541238322.5742507</c:v>
                </c:pt>
                <c:pt idx="4">
                  <c:v>3070611777.2133613</c:v>
                </c:pt>
                <c:pt idx="5">
                  <c:v>3644810519.5082026</c:v>
                </c:pt>
                <c:pt idx="6">
                  <c:v>4938717745.0419989</c:v>
                </c:pt>
                <c:pt idx="7">
                  <c:v>7629745980.282774</c:v>
                </c:pt>
                <c:pt idx="8">
                  <c:v>9766932385.2113171</c:v>
                </c:pt>
                <c:pt idx="9">
                  <c:v>8640674624.2978382</c:v>
                </c:pt>
                <c:pt idx="10">
                  <c:v>8748932205.6322899</c:v>
                </c:pt>
                <c:pt idx="11">
                  <c:v>8217880635.4515915</c:v>
                </c:pt>
                <c:pt idx="12">
                  <c:v>7953801319.3553581</c:v>
                </c:pt>
                <c:pt idx="13">
                  <c:v>7053474557.1194181</c:v>
                </c:pt>
                <c:pt idx="14">
                  <c:v>6531256506.4283981</c:v>
                </c:pt>
                <c:pt idx="15">
                  <c:v>5557287490.1516466</c:v>
                </c:pt>
                <c:pt idx="16">
                  <c:v>4951490399.5271502</c:v>
                </c:pt>
                <c:pt idx="17">
                  <c:v>3394124670.9376717</c:v>
                </c:pt>
                <c:pt idx="18">
                  <c:v>1841709933.532814</c:v>
                </c:pt>
                <c:pt idx="19">
                  <c:v>1054775598.2762103</c:v>
                </c:pt>
                <c:pt idx="20">
                  <c:v>631138974.97134686</c:v>
                </c:pt>
                <c:pt idx="21">
                  <c:v>367778197.81211156</c:v>
                </c:pt>
                <c:pt idx="22">
                  <c:v>269717502.00508296</c:v>
                </c:pt>
                <c:pt idx="23">
                  <c:v>183190346.63082331</c:v>
                </c:pt>
                <c:pt idx="24">
                  <c:v>132272709.10359904</c:v>
                </c:pt>
                <c:pt idx="25">
                  <c:v>204756.61020295718</c:v>
                </c:pt>
              </c:numCache>
            </c:numRef>
          </c:yVal>
          <c:smooth val="0"/>
          <c:extLst>
            <c:ext xmlns:c16="http://schemas.microsoft.com/office/drawing/2014/chart" uri="{C3380CC4-5D6E-409C-BE32-E72D297353CC}">
              <c16:uniqueId val="{00000001-9B5F-48EC-BEBA-406D1A04B814}"/>
            </c:ext>
          </c:extLst>
        </c:ser>
        <c:dLbls>
          <c:showLegendKey val="0"/>
          <c:showVal val="0"/>
          <c:showCatName val="0"/>
          <c:showSerName val="0"/>
          <c:showPercent val="0"/>
          <c:showBubbleSize val="0"/>
        </c:dLbls>
        <c:axId val="1247814224"/>
        <c:axId val="1247808464"/>
        <c:extLst>
          <c:ext xmlns:c15="http://schemas.microsoft.com/office/drawing/2012/chart" uri="{02D57815-91ED-43cb-92C2-25804820EDAC}">
            <c15:filteredScatterSeries>
              <c15:ser>
                <c:idx val="2"/>
                <c:order val="2"/>
                <c:tx>
                  <c:strRef>
                    <c:extLst>
                      <c:ext uri="{02D57815-91ED-43cb-92C2-25804820EDAC}">
                        <c15:formulaRef>
                          <c15:sqref>HAWC2_2_hGAST_noFPM!$FH$2</c15:sqref>
                        </c15:formulaRef>
                      </c:ext>
                    </c:extLst>
                    <c:strCache>
                      <c:ptCount val="1"/>
                      <c:pt idx="0">
                        <c:v>Direct method</c:v>
                      </c:pt>
                    </c:strCache>
                  </c:strRef>
                </c:tx>
                <c:spPr>
                  <a:ln w="19050" cap="rnd">
                    <a:solidFill>
                      <a:srgbClr val="FFC000"/>
                    </a:solidFill>
                    <a:round/>
                  </a:ln>
                  <a:effectLst/>
                </c:spPr>
                <c:marker>
                  <c:symbol val="dash"/>
                  <c:size val="5"/>
                  <c:spPr>
                    <a:solidFill>
                      <a:srgbClr val="FFC000"/>
                    </a:solidFill>
                    <a:ln w="9525">
                      <a:solidFill>
                        <a:srgbClr val="FFC000"/>
                      </a:solidFill>
                    </a:ln>
                    <a:effectLst/>
                  </c:spPr>
                </c:marker>
                <c:xVal>
                  <c:numRef>
                    <c:extLst>
                      <c:ext uri="{02D57815-91ED-43cb-92C2-25804820EDAC}">
                        <c15:formulaRef>
                          <c15:sqref>HAWC2_2_hGAST_noFPM!$DM$6:$DM$200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c:ext uri="{02D57815-91ED-43cb-92C2-25804820EDAC}">
                        <c15:formulaRef>
                          <c15:sqref>HAWC2_2_hGAST_noFPM!$FI$6:$FI$200</c15:sqref>
                        </c15:formulaRef>
                      </c:ext>
                    </c:extLst>
                    <c:numCache>
                      <c:formatCode>0.00E+00</c:formatCode>
                      <c:ptCount val="195"/>
                      <c:pt idx="0">
                        <c:v>-999001160.49664819</c:v>
                      </c:pt>
                      <c:pt idx="1">
                        <c:v>534966434.46523625</c:v>
                      </c:pt>
                      <c:pt idx="2">
                        <c:v>1897611369.7635126</c:v>
                      </c:pt>
                      <c:pt idx="3">
                        <c:v>2542878532.1389632</c:v>
                      </c:pt>
                      <c:pt idx="4">
                        <c:v>3072305102.0856152</c:v>
                      </c:pt>
                      <c:pt idx="5">
                        <c:v>3646915784.1341581</c:v>
                      </c:pt>
                      <c:pt idx="6">
                        <c:v>4941084430.435092</c:v>
                      </c:pt>
                      <c:pt idx="7">
                        <c:v>7635406857.0558968</c:v>
                      </c:pt>
                      <c:pt idx="8">
                        <c:v>9770125921.9323082</c:v>
                      </c:pt>
                      <c:pt idx="9">
                        <c:v>8638017432.5580921</c:v>
                      </c:pt>
                      <c:pt idx="10">
                        <c:v>8749345605.4132729</c:v>
                      </c:pt>
                      <c:pt idx="11">
                        <c:v>8215087379.0919228</c:v>
                      </c:pt>
                      <c:pt idx="12">
                        <c:v>7952033273.6308365</c:v>
                      </c:pt>
                      <c:pt idx="13">
                        <c:v>7046046631.1920528</c:v>
                      </c:pt>
                      <c:pt idx="14">
                        <c:v>6526305438.8089905</c:v>
                      </c:pt>
                      <c:pt idx="15">
                        <c:v>5546860170.4863291</c:v>
                      </c:pt>
                      <c:pt idx="16">
                        <c:v>4944491163.7633324</c:v>
                      </c:pt>
                      <c:pt idx="17">
                        <c:v>3375200507.7762613</c:v>
                      </c:pt>
                      <c:pt idx="18">
                        <c:v>1823056505.4984205</c:v>
                      </c:pt>
                      <c:pt idx="19">
                        <c:v>1045660934.5465192</c:v>
                      </c:pt>
                      <c:pt idx="20">
                        <c:v>626523984.23069072</c:v>
                      </c:pt>
                      <c:pt idx="21">
                        <c:v>365213818.95579684</c:v>
                      </c:pt>
                      <c:pt idx="22">
                        <c:v>268919674.33642584</c:v>
                      </c:pt>
                      <c:pt idx="23">
                        <c:v>182647938.61621416</c:v>
                      </c:pt>
                      <c:pt idx="24">
                        <c:v>132087379.51661474</c:v>
                      </c:pt>
                      <c:pt idx="25">
                        <c:v>204756.61020295718</c:v>
                      </c:pt>
                    </c:numCache>
                  </c:numRef>
                </c:yVal>
                <c:smooth val="0"/>
                <c:extLst>
                  <c:ext xmlns:c16="http://schemas.microsoft.com/office/drawing/2014/chart" uri="{C3380CC4-5D6E-409C-BE32-E72D297353CC}">
                    <c16:uniqueId val="{00000002-9B5F-48EC-BEBA-406D1A04B814}"/>
                  </c:ext>
                </c:extLst>
              </c15:ser>
            </c15:filteredScatterSeries>
          </c:ext>
        </c:extLst>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HAWC2_2_hGAST_noFPM!$DY$5</c:f>
              <c:strCache>
                <c:ptCount val="1"/>
                <c:pt idx="0">
                  <c:v>Eixx [Nm^2]</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HAWC2_2_hGAST_noFPM!$DY$6:$DY$200</c:f>
              <c:numCache>
                <c:formatCode>0.00E+00</c:formatCode>
                <c:ptCount val="195"/>
                <c:pt idx="0">
                  <c:v>149598155194.90933</c:v>
                </c:pt>
                <c:pt idx="1">
                  <c:v>143052167476.36395</c:v>
                </c:pt>
                <c:pt idx="2">
                  <c:v>136789480968.40216</c:v>
                </c:pt>
                <c:pt idx="3">
                  <c:v>120407127192.11246</c:v>
                </c:pt>
                <c:pt idx="4">
                  <c:v>105936193255.38731</c:v>
                </c:pt>
                <c:pt idx="5">
                  <c:v>94114052168.191055</c:v>
                </c:pt>
                <c:pt idx="6">
                  <c:v>71791981922.179703</c:v>
                </c:pt>
                <c:pt idx="7">
                  <c:v>56052690274.003342</c:v>
                </c:pt>
                <c:pt idx="8">
                  <c:v>30712461612.020027</c:v>
                </c:pt>
                <c:pt idx="9">
                  <c:v>23184302347.895439</c:v>
                </c:pt>
                <c:pt idx="10">
                  <c:v>16270034546.869917</c:v>
                </c:pt>
                <c:pt idx="11">
                  <c:v>13644810530.172188</c:v>
                </c:pt>
                <c:pt idx="12">
                  <c:v>10762771268.261194</c:v>
                </c:pt>
                <c:pt idx="13">
                  <c:v>8582088087.4962473</c:v>
                </c:pt>
                <c:pt idx="14">
                  <c:v>6570150342.9285164</c:v>
                </c:pt>
                <c:pt idx="15">
                  <c:v>4904202534.5263996</c:v>
                </c:pt>
                <c:pt idx="16">
                  <c:v>3608879389.4869957</c:v>
                </c:pt>
                <c:pt idx="17">
                  <c:v>2656285466.2419763</c:v>
                </c:pt>
                <c:pt idx="18">
                  <c:v>1918289659.4027317</c:v>
                </c:pt>
                <c:pt idx="19">
                  <c:v>1352414126.0602138</c:v>
                </c:pt>
                <c:pt idx="20">
                  <c:v>838074855.20380306</c:v>
                </c:pt>
                <c:pt idx="21">
                  <c:v>466861630.57382149</c:v>
                </c:pt>
                <c:pt idx="22">
                  <c:v>243502667.55684361</c:v>
                </c:pt>
                <c:pt idx="23">
                  <c:v>113413978.63180947</c:v>
                </c:pt>
                <c:pt idx="24">
                  <c:v>36364481.634179868</c:v>
                </c:pt>
                <c:pt idx="25">
                  <c:v>194771.59888698554</c:v>
                </c:pt>
              </c:numCache>
            </c:numRef>
          </c:yVal>
          <c:smooth val="0"/>
          <c:extLst>
            <c:ext xmlns:c16="http://schemas.microsoft.com/office/drawing/2014/chart" uri="{C3380CC4-5D6E-409C-BE32-E72D297353CC}">
              <c16:uniqueId val="{00000000-7B62-45F3-858E-A02C691FD877}"/>
            </c:ext>
          </c:extLst>
        </c:ser>
        <c:ser>
          <c:idx val="1"/>
          <c:order val="1"/>
          <c:tx>
            <c:strRef>
              <c:f>HAWC2_2_hGAST_noFPM!$FR$3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HAWC2_2_hGAST_noFPM!$FQ$6:$FQ$200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HAWC2_2_hGAST_noFPM!$GC$6:$GC$200</c:f>
              <c:numCache>
                <c:formatCode>0.00E+00</c:formatCode>
                <c:ptCount val="195"/>
                <c:pt idx="0">
                  <c:v>149598155194.90933</c:v>
                </c:pt>
                <c:pt idx="1">
                  <c:v>143058297878.793</c:v>
                </c:pt>
                <c:pt idx="2">
                  <c:v>136801211142.74095</c:v>
                </c:pt>
                <c:pt idx="3">
                  <c:v>120448769623.22185</c:v>
                </c:pt>
                <c:pt idx="4">
                  <c:v>105982477279.93535</c:v>
                </c:pt>
                <c:pt idx="5">
                  <c:v>94157366252.337906</c:v>
                </c:pt>
                <c:pt idx="6">
                  <c:v>71832802967.988388</c:v>
                </c:pt>
                <c:pt idx="7">
                  <c:v>56085759141.202095</c:v>
                </c:pt>
                <c:pt idx="8">
                  <c:v>30750370558.486023</c:v>
                </c:pt>
                <c:pt idx="9">
                  <c:v>23201971822.861732</c:v>
                </c:pt>
                <c:pt idx="10">
                  <c:v>16295709600.37442</c:v>
                </c:pt>
                <c:pt idx="11">
                  <c:v>13658535959.784533</c:v>
                </c:pt>
                <c:pt idx="12">
                  <c:v>10782142101.443947</c:v>
                </c:pt>
                <c:pt idx="13">
                  <c:v>8599966886.5634956</c:v>
                </c:pt>
                <c:pt idx="14">
                  <c:v>6589316112.2871408</c:v>
                </c:pt>
                <c:pt idx="15">
                  <c:v>4921938462.1027241</c:v>
                </c:pt>
                <c:pt idx="16">
                  <c:v>3623930416.3181763</c:v>
                </c:pt>
                <c:pt idx="17">
                  <c:v>2667772849.2588062</c:v>
                </c:pt>
                <c:pt idx="18">
                  <c:v>1927158779.5696478</c:v>
                </c:pt>
                <c:pt idx="19">
                  <c:v>1359048798.7956929</c:v>
                </c:pt>
                <c:pt idx="20">
                  <c:v>843738090.02662075</c:v>
                </c:pt>
                <c:pt idx="21">
                  <c:v>470504547.96061397</c:v>
                </c:pt>
                <c:pt idx="22">
                  <c:v>245353267.73032144</c:v>
                </c:pt>
                <c:pt idx="23">
                  <c:v>114231872.77632712</c:v>
                </c:pt>
                <c:pt idx="24">
                  <c:v>36646906.348427787</c:v>
                </c:pt>
                <c:pt idx="25">
                  <c:v>194771.59888698554</c:v>
                </c:pt>
              </c:numCache>
            </c:numRef>
          </c:yVal>
          <c:smooth val="0"/>
          <c:extLst>
            <c:ext xmlns:c16="http://schemas.microsoft.com/office/drawing/2014/chart" uri="{C3380CC4-5D6E-409C-BE32-E72D297353CC}">
              <c16:uniqueId val="{00000001-7B62-45F3-858E-A02C691FD877}"/>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HAWC2_2_hGAST_noFPM!$DZ$5</c:f>
              <c:strCache>
                <c:ptCount val="1"/>
                <c:pt idx="0">
                  <c:v>Eizz [Nm^2]</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HAWC2_2_hGAST_noFPM!$DZ$6:$DZ$200</c:f>
              <c:numCache>
                <c:formatCode>0.00E+00</c:formatCode>
                <c:ptCount val="195"/>
                <c:pt idx="0">
                  <c:v>149506085413.59738</c:v>
                </c:pt>
                <c:pt idx="1">
                  <c:v>142139385948.04761</c:v>
                </c:pt>
                <c:pt idx="2">
                  <c:v>134867563052.77463</c:v>
                </c:pt>
                <c:pt idx="3">
                  <c:v>122260563107.63058</c:v>
                </c:pt>
                <c:pt idx="4">
                  <c:v>110502256931.39595</c:v>
                </c:pt>
                <c:pt idx="5">
                  <c:v>100368379897.80595</c:v>
                </c:pt>
                <c:pt idx="6">
                  <c:v>79132022321.78215</c:v>
                </c:pt>
                <c:pt idx="7">
                  <c:v>68543485028.673233</c:v>
                </c:pt>
                <c:pt idx="8">
                  <c:v>50981304576.319954</c:v>
                </c:pt>
                <c:pt idx="9">
                  <c:v>37409768931.082993</c:v>
                </c:pt>
                <c:pt idx="10">
                  <c:v>34500586800.092484</c:v>
                </c:pt>
                <c:pt idx="11">
                  <c:v>30719228149.329548</c:v>
                </c:pt>
                <c:pt idx="12">
                  <c:v>25999720207.181221</c:v>
                </c:pt>
                <c:pt idx="13">
                  <c:v>22205031707.317619</c:v>
                </c:pt>
                <c:pt idx="14">
                  <c:v>18732050411.848106</c:v>
                </c:pt>
                <c:pt idx="15">
                  <c:v>15577606079.811682</c:v>
                </c:pt>
                <c:pt idx="16">
                  <c:v>12728768698.297533</c:v>
                </c:pt>
                <c:pt idx="17">
                  <c:v>8378093266.6891146</c:v>
                </c:pt>
                <c:pt idx="18">
                  <c:v>4638867411.9352026</c:v>
                </c:pt>
                <c:pt idx="19">
                  <c:v>2888729179.8004618</c:v>
                </c:pt>
                <c:pt idx="20">
                  <c:v>1875514184.3195486</c:v>
                </c:pt>
                <c:pt idx="21">
                  <c:v>1099044997.389189</c:v>
                </c:pt>
                <c:pt idx="22">
                  <c:v>682861357.88126552</c:v>
                </c:pt>
                <c:pt idx="23">
                  <c:v>419715565.12647861</c:v>
                </c:pt>
                <c:pt idx="24">
                  <c:v>230845423.69810176</c:v>
                </c:pt>
                <c:pt idx="25">
                  <c:v>1384475.6430847861</c:v>
                </c:pt>
              </c:numCache>
            </c:numRef>
          </c:yVal>
          <c:smooth val="0"/>
          <c:extLst>
            <c:ext xmlns:c16="http://schemas.microsoft.com/office/drawing/2014/chart" uri="{C3380CC4-5D6E-409C-BE32-E72D297353CC}">
              <c16:uniqueId val="{00000000-D39A-40AE-BD90-B274A511B964}"/>
            </c:ext>
          </c:extLst>
        </c:ser>
        <c:ser>
          <c:idx val="1"/>
          <c:order val="1"/>
          <c:tx>
            <c:strRef>
              <c:f>HAWC2_2_hGAST_noFPM!$FR$3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HAWC2_2_hGAST_noFPM!$FQ$6:$FQ$200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HAWC2_2_hGAST_noFPM!$GD$6:$GD$200</c:f>
              <c:numCache>
                <c:formatCode>0.00E+00</c:formatCode>
                <c:ptCount val="195"/>
                <c:pt idx="0">
                  <c:v>149506085413.59738</c:v>
                </c:pt>
                <c:pt idx="1">
                  <c:v>142146284957.67603</c:v>
                </c:pt>
                <c:pt idx="2">
                  <c:v>134881183365.75276</c:v>
                </c:pt>
                <c:pt idx="3">
                  <c:v>122292608937.78911</c:v>
                </c:pt>
                <c:pt idx="4">
                  <c:v>110539864851.80273</c:v>
                </c:pt>
                <c:pt idx="5">
                  <c:v>100405508502.45796</c:v>
                </c:pt>
                <c:pt idx="6">
                  <c:v>79170857891.954025</c:v>
                </c:pt>
                <c:pt idx="7">
                  <c:v>68565731959.564529</c:v>
                </c:pt>
                <c:pt idx="8">
                  <c:v>51007577573.59536</c:v>
                </c:pt>
                <c:pt idx="9">
                  <c:v>37441622921.005928</c:v>
                </c:pt>
                <c:pt idx="10">
                  <c:v>34511389593.53598</c:v>
                </c:pt>
                <c:pt idx="11">
                  <c:v>30738998184.827457</c:v>
                </c:pt>
                <c:pt idx="12">
                  <c:v>26031441080.057674</c:v>
                </c:pt>
                <c:pt idx="13">
                  <c:v>22236143275.385044</c:v>
                </c:pt>
                <c:pt idx="14">
                  <c:v>18765134118.67527</c:v>
                </c:pt>
                <c:pt idx="15">
                  <c:v>15611188762.254902</c:v>
                </c:pt>
                <c:pt idx="16">
                  <c:v>12761870807.243124</c:v>
                </c:pt>
                <c:pt idx="17">
                  <c:v>8430558303.3067627</c:v>
                </c:pt>
                <c:pt idx="18">
                  <c:v>4683804853.4893599</c:v>
                </c:pt>
                <c:pt idx="19">
                  <c:v>2909248876.6735115</c:v>
                </c:pt>
                <c:pt idx="20">
                  <c:v>1886670389.5143304</c:v>
                </c:pt>
                <c:pt idx="21">
                  <c:v>1106664912.0735238</c:v>
                </c:pt>
                <c:pt idx="22">
                  <c:v>686309571.93575788</c:v>
                </c:pt>
                <c:pt idx="23">
                  <c:v>421370016.44601357</c:v>
                </c:pt>
                <c:pt idx="24">
                  <c:v>231537726.66958666</c:v>
                </c:pt>
                <c:pt idx="25">
                  <c:v>1384475.6430847861</c:v>
                </c:pt>
              </c:numCache>
            </c:numRef>
          </c:yVal>
          <c:smooth val="0"/>
          <c:extLst>
            <c:ext xmlns:c16="http://schemas.microsoft.com/office/drawing/2014/chart" uri="{C3380CC4-5D6E-409C-BE32-E72D297353CC}">
              <c16:uniqueId val="{00000001-D39A-40AE-BD90-B274A511B964}"/>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HAWC2_2_hGAST_noFPM!$EA$5</c:f>
              <c:strCache>
                <c:ptCount val="1"/>
                <c:pt idx="0">
                  <c:v> + Eixz [Nm^2]</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HAWC2_2_hGAST_noFPM!$EA$6:$EA$200</c:f>
              <c:numCache>
                <c:formatCode>0.00E+00</c:formatCode>
                <c:ptCount val="195"/>
                <c:pt idx="0">
                  <c:v>-45961067.272350125</c:v>
                </c:pt>
                <c:pt idx="1">
                  <c:v>-52190473.669524521</c:v>
                </c:pt>
                <c:pt idx="2">
                  <c:v>-13618272.926334798</c:v>
                </c:pt>
                <c:pt idx="3">
                  <c:v>2135810301.6716957</c:v>
                </c:pt>
                <c:pt idx="4">
                  <c:v>3853246901.629693</c:v>
                </c:pt>
                <c:pt idx="5">
                  <c:v>5248964618.8064213</c:v>
                </c:pt>
                <c:pt idx="6">
                  <c:v>7556467438.8761139</c:v>
                </c:pt>
                <c:pt idx="7">
                  <c:v>10056343978.082937</c:v>
                </c:pt>
                <c:pt idx="8">
                  <c:v>9396481069.1926975</c:v>
                </c:pt>
                <c:pt idx="9">
                  <c:v>5792247011.6193295</c:v>
                </c:pt>
                <c:pt idx="10">
                  <c:v>3848460645.0137205</c:v>
                </c:pt>
                <c:pt idx="11">
                  <c:v>2290378622.6827426</c:v>
                </c:pt>
                <c:pt idx="12">
                  <c:v>1225331214.5105166</c:v>
                </c:pt>
                <c:pt idx="13">
                  <c:v>779800819.73219121</c:v>
                </c:pt>
                <c:pt idx="14">
                  <c:v>507038899.24974054</c:v>
                </c:pt>
                <c:pt idx="15">
                  <c:v>343820234.36511058</c:v>
                </c:pt>
                <c:pt idx="16">
                  <c:v>214526718.57762614</c:v>
                </c:pt>
                <c:pt idx="17">
                  <c:v>86780791.998702347</c:v>
                </c:pt>
                <c:pt idx="18">
                  <c:v>6659997.8630729644</c:v>
                </c:pt>
                <c:pt idx="19">
                  <c:v>-224893.89801277965</c:v>
                </c:pt>
                <c:pt idx="20">
                  <c:v>-7163167.4652084485</c:v>
                </c:pt>
                <c:pt idx="21">
                  <c:v>-14756783.267087929</c:v>
                </c:pt>
                <c:pt idx="22">
                  <c:v>-11905474.381829934</c:v>
                </c:pt>
                <c:pt idx="23">
                  <c:v>-7212097.6121455282</c:v>
                </c:pt>
                <c:pt idx="24">
                  <c:v>-2709076.7263004803</c:v>
                </c:pt>
                <c:pt idx="25">
                  <c:v>-6775.6191721086652</c:v>
                </c:pt>
              </c:numCache>
            </c:numRef>
          </c:yVal>
          <c:smooth val="0"/>
          <c:extLst>
            <c:ext xmlns:c16="http://schemas.microsoft.com/office/drawing/2014/chart" uri="{C3380CC4-5D6E-409C-BE32-E72D297353CC}">
              <c16:uniqueId val="{00000000-85C6-4BD1-B873-1604BE82435B}"/>
            </c:ext>
          </c:extLst>
        </c:ser>
        <c:ser>
          <c:idx val="1"/>
          <c:order val="1"/>
          <c:tx>
            <c:strRef>
              <c:f>HAWC2_2_hGAST_noFPM!$FR$3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HAWC2_2_hGAST_noFPM!$FQ$6:$FQ$200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HAWC2_2_hGAST_noFPM!$GE$6:$GE$200</c:f>
              <c:numCache>
                <c:formatCode>0.00E+00</c:formatCode>
                <c:ptCount val="195"/>
                <c:pt idx="0">
                  <c:v>-45961067.272350125</c:v>
                </c:pt>
                <c:pt idx="1">
                  <c:v>-52184639.749610402</c:v>
                </c:pt>
                <c:pt idx="2">
                  <c:v>-13690519.65923024</c:v>
                </c:pt>
                <c:pt idx="3">
                  <c:v>2130346652.6402719</c:v>
                </c:pt>
                <c:pt idx="4">
                  <c:v>3847753829.9247341</c:v>
                </c:pt>
                <c:pt idx="5">
                  <c:v>5243850973.6383295</c:v>
                </c:pt>
                <c:pt idx="6">
                  <c:v>7552247638.5939884</c:v>
                </c:pt>
                <c:pt idx="7">
                  <c:v>10051091639.722595</c:v>
                </c:pt>
                <c:pt idx="8">
                  <c:v>9397468223.1770477</c:v>
                </c:pt>
                <c:pt idx="9">
                  <c:v>5800706572.7442436</c:v>
                </c:pt>
                <c:pt idx="10">
                  <c:v>3855678592.0762453</c:v>
                </c:pt>
                <c:pt idx="11">
                  <c:v>2298524725.6407161</c:v>
                </c:pt>
                <c:pt idx="12">
                  <c:v>1232489637.3495402</c:v>
                </c:pt>
                <c:pt idx="13">
                  <c:v>783453596.29178262</c:v>
                </c:pt>
                <c:pt idx="14">
                  <c:v>509637236.1375975</c:v>
                </c:pt>
                <c:pt idx="15">
                  <c:v>345557884.49130195</c:v>
                </c:pt>
                <c:pt idx="16">
                  <c:v>216029046.53545469</c:v>
                </c:pt>
                <c:pt idx="17">
                  <c:v>88321287.22089842</c:v>
                </c:pt>
                <c:pt idx="18">
                  <c:v>7622877.2513733655</c:v>
                </c:pt>
                <c:pt idx="19">
                  <c:v>-144171.19317310769</c:v>
                </c:pt>
                <c:pt idx="20">
                  <c:v>-7086772.2243578862</c:v>
                </c:pt>
                <c:pt idx="21">
                  <c:v>-14682262.982793469</c:v>
                </c:pt>
                <c:pt idx="22">
                  <c:v>-11929098.384405985</c:v>
                </c:pt>
                <c:pt idx="23">
                  <c:v>-7241605.8300364176</c:v>
                </c:pt>
                <c:pt idx="24">
                  <c:v>-2725582.5366755482</c:v>
                </c:pt>
                <c:pt idx="25">
                  <c:v>-6775.6191721086652</c:v>
                </c:pt>
              </c:numCache>
            </c:numRef>
          </c:yVal>
          <c:smooth val="0"/>
          <c:extLst>
            <c:ext xmlns:c16="http://schemas.microsoft.com/office/drawing/2014/chart" uri="{C3380CC4-5D6E-409C-BE32-E72D297353CC}">
              <c16:uniqueId val="{00000001-85C6-4BD1-B873-1604BE82435B}"/>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HAWC2_2_hGAST_noFPM!$EC$5</c:f>
              <c:strCache>
                <c:ptCount val="1"/>
                <c:pt idx="0">
                  <c:v>GxA [N]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HAWC2_2_hGAST_noFPM!$EC$6:$EC$200</c:f>
              <c:numCache>
                <c:formatCode>0.00E+00</c:formatCode>
                <c:ptCount val="195"/>
                <c:pt idx="0">
                  <c:v>6728275792.5090923</c:v>
                </c:pt>
                <c:pt idx="1">
                  <c:v>6387054986.2899933</c:v>
                </c:pt>
                <c:pt idx="2">
                  <c:v>6058020392.0256271</c:v>
                </c:pt>
                <c:pt idx="3">
                  <c:v>5646831974.5918427</c:v>
                </c:pt>
                <c:pt idx="4">
                  <c:v>5301520006.2748804</c:v>
                </c:pt>
                <c:pt idx="5">
                  <c:v>4958580427.9817629</c:v>
                </c:pt>
                <c:pt idx="6">
                  <c:v>4101525111.3901424</c:v>
                </c:pt>
                <c:pt idx="7">
                  <c:v>3588974167.51192</c:v>
                </c:pt>
                <c:pt idx="8">
                  <c:v>2103884075.7796829</c:v>
                </c:pt>
                <c:pt idx="9">
                  <c:v>896546747.79936886</c:v>
                </c:pt>
                <c:pt idx="10">
                  <c:v>473216593.85909373</c:v>
                </c:pt>
                <c:pt idx="11">
                  <c:v>345001763.63906837</c:v>
                </c:pt>
                <c:pt idx="12">
                  <c:v>323412036.12366986</c:v>
                </c:pt>
                <c:pt idx="13">
                  <c:v>317160721.34155083</c:v>
                </c:pt>
                <c:pt idx="14">
                  <c:v>308922183.02482539</c:v>
                </c:pt>
                <c:pt idx="15">
                  <c:v>303070574.12143105</c:v>
                </c:pt>
                <c:pt idx="16">
                  <c:v>292842667.61641103</c:v>
                </c:pt>
                <c:pt idx="17">
                  <c:v>300235253.59223413</c:v>
                </c:pt>
                <c:pt idx="18">
                  <c:v>334563139.4248603</c:v>
                </c:pt>
                <c:pt idx="19">
                  <c:v>376178396.72447664</c:v>
                </c:pt>
                <c:pt idx="20">
                  <c:v>395708304.7846067</c:v>
                </c:pt>
                <c:pt idx="21">
                  <c:v>374552333.98567772</c:v>
                </c:pt>
                <c:pt idx="22">
                  <c:v>239178280.92313486</c:v>
                </c:pt>
                <c:pt idx="23">
                  <c:v>144077165.16564953</c:v>
                </c:pt>
                <c:pt idx="24">
                  <c:v>86848336.677076012</c:v>
                </c:pt>
                <c:pt idx="25">
                  <c:v>15911989.707849778</c:v>
                </c:pt>
              </c:numCache>
            </c:numRef>
          </c:yVal>
          <c:smooth val="0"/>
          <c:extLst>
            <c:ext xmlns:c16="http://schemas.microsoft.com/office/drawing/2014/chart" uri="{C3380CC4-5D6E-409C-BE32-E72D297353CC}">
              <c16:uniqueId val="{00000000-FB85-4502-8DE3-899B5CDBE536}"/>
            </c:ext>
          </c:extLst>
        </c:ser>
        <c:ser>
          <c:idx val="1"/>
          <c:order val="1"/>
          <c:tx>
            <c:strRef>
              <c:f>HAWC2_2_hGAST_noFPM!$FR$3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HAWC2_2_hGAST_noFPM!$FQ$6:$FQ$200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HAWC2_2_hGAST_noFPM!$GG$6:$GG$200</c:f>
              <c:numCache>
                <c:formatCode>0.00E+00</c:formatCode>
                <c:ptCount val="195"/>
                <c:pt idx="0">
                  <c:v>6728275792.5090923</c:v>
                </c:pt>
                <c:pt idx="1">
                  <c:v>6387374544.0021725</c:v>
                </c:pt>
                <c:pt idx="2">
                  <c:v>6058636682.3587465</c:v>
                </c:pt>
                <c:pt idx="3">
                  <c:v>5647877177.593792</c:v>
                </c:pt>
                <c:pt idx="4">
                  <c:v>5302624456.5949631</c:v>
                </c:pt>
                <c:pt idx="5">
                  <c:v>4959836893.5950489</c:v>
                </c:pt>
                <c:pt idx="6">
                  <c:v>4103092434.4006691</c:v>
                </c:pt>
                <c:pt idx="7">
                  <c:v>3590051057.0870409</c:v>
                </c:pt>
                <c:pt idx="8">
                  <c:v>2106105768.4698172</c:v>
                </c:pt>
                <c:pt idx="9">
                  <c:v>899380510.46885467</c:v>
                </c:pt>
                <c:pt idx="10">
                  <c:v>474788564.26366413</c:v>
                </c:pt>
                <c:pt idx="11">
                  <c:v>345672107.81398469</c:v>
                </c:pt>
                <c:pt idx="12">
                  <c:v>323557145.5313344</c:v>
                </c:pt>
                <c:pt idx="13">
                  <c:v>317211974.08742493</c:v>
                </c:pt>
                <c:pt idx="14">
                  <c:v>309000663.54722571</c:v>
                </c:pt>
                <c:pt idx="15">
                  <c:v>303132871.21813011</c:v>
                </c:pt>
                <c:pt idx="16">
                  <c:v>292961510.93039286</c:v>
                </c:pt>
                <c:pt idx="17">
                  <c:v>300146105.98745006</c:v>
                </c:pt>
                <c:pt idx="18">
                  <c:v>334150592.16957211</c:v>
                </c:pt>
                <c:pt idx="19">
                  <c:v>375690473.85678375</c:v>
                </c:pt>
                <c:pt idx="20">
                  <c:v>395493266.84821033</c:v>
                </c:pt>
                <c:pt idx="21">
                  <c:v>374759949.04016483</c:v>
                </c:pt>
                <c:pt idx="22">
                  <c:v>240299898.08457777</c:v>
                </c:pt>
                <c:pt idx="23">
                  <c:v>144675085.29504651</c:v>
                </c:pt>
                <c:pt idx="24">
                  <c:v>87058108.786725551</c:v>
                </c:pt>
                <c:pt idx="25">
                  <c:v>15911989.707849778</c:v>
                </c:pt>
              </c:numCache>
            </c:numRef>
          </c:yVal>
          <c:smooth val="0"/>
          <c:extLst>
            <c:ext xmlns:c16="http://schemas.microsoft.com/office/drawing/2014/chart" uri="{C3380CC4-5D6E-409C-BE32-E72D297353CC}">
              <c16:uniqueId val="{00000001-FB85-4502-8DE3-899B5CDBE536}"/>
            </c:ext>
          </c:extLst>
        </c:ser>
        <c:dLbls>
          <c:showLegendKey val="0"/>
          <c:showVal val="0"/>
          <c:showCatName val="0"/>
          <c:showSerName val="0"/>
          <c:showPercent val="0"/>
          <c:showBubbleSize val="0"/>
        </c:dLbls>
        <c:axId val="1247814224"/>
        <c:axId val="1247808464"/>
        <c:extLst>
          <c:ext xmlns:c15="http://schemas.microsoft.com/office/drawing/2012/chart" uri="{02D57815-91ED-43cb-92C2-25804820EDAC}">
            <c15:filteredScatterSeries>
              <c15:ser>
                <c:idx val="2"/>
                <c:order val="2"/>
                <c:tx>
                  <c:strRef>
                    <c:extLst>
                      <c:ext uri="{02D57815-91ED-43cb-92C2-25804820EDAC}">
                        <c15:formulaRef>
                          <c15:sqref>HAWC2_2_hGAST_noFPM!$CJ$5</c15:sqref>
                        </c15:formulaRef>
                      </c:ext>
                    </c:extLst>
                    <c:strCache>
                      <c:ptCount val="1"/>
                      <c:pt idx="0">
                        <c:v>pri_GAx [N]</c:v>
                      </c:pt>
                    </c:strCache>
                  </c:strRef>
                </c:tx>
                <c:spPr>
                  <a:ln w="19050" cap="rnd">
                    <a:solidFill>
                      <a:schemeClr val="accent3"/>
                    </a:solidFill>
                    <a:round/>
                  </a:ln>
                  <a:effectLst/>
                </c:spPr>
                <c:marker>
                  <c:symbol val="triangle"/>
                  <c:size val="5"/>
                  <c:spPr>
                    <a:solidFill>
                      <a:schemeClr val="accent3"/>
                    </a:solidFill>
                    <a:ln w="9525">
                      <a:solidFill>
                        <a:schemeClr val="accent3"/>
                      </a:solidFill>
                    </a:ln>
                    <a:effectLst/>
                  </c:spPr>
                </c:marker>
                <c:xVal>
                  <c:numRef>
                    <c:extLst>
                      <c:ext uri="{02D57815-91ED-43cb-92C2-25804820EDAC}">
                        <c15:formulaRef>
                          <c15:sqref>HAWC2_2_hGAST_noFPM!$DM$6:$DM$31</c15:sqref>
                        </c15:formulaRef>
                      </c:ext>
                    </c:extLst>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c:ext uri="{02D57815-91ED-43cb-92C2-25804820EDAC}">
                        <c15:formulaRef>
                          <c15:sqref>HAWC2_2_hGAST_noFPM!$CJ$6:$CJ$31</c15:sqref>
                        </c15:formulaRef>
                      </c:ext>
                    </c:extLst>
                    <c:numCache>
                      <c:formatCode>0.00000E+00</c:formatCode>
                      <c:ptCount val="26"/>
                      <c:pt idx="0">
                        <c:v>6726578906.8092737</c:v>
                      </c:pt>
                      <c:pt idx="1">
                        <c:v>6387072651.9375982</c:v>
                      </c:pt>
                      <c:pt idx="2">
                        <c:v>6058036462.4861584</c:v>
                      </c:pt>
                      <c:pt idx="3">
                        <c:v>5757842375.7919512</c:v>
                      </c:pt>
                      <c:pt idx="4">
                        <c:v>5468430157.6896486</c:v>
                      </c:pt>
                      <c:pt idx="5">
                        <c:v>5195489354.7874584</c:v>
                      </c:pt>
                      <c:pt idx="6">
                        <c:v>4551448943.8275681</c:v>
                      </c:pt>
                      <c:pt idx="7">
                        <c:v>3992732073.0293841</c:v>
                      </c:pt>
                      <c:pt idx="8">
                        <c:v>2318915187.918016</c:v>
                      </c:pt>
                      <c:pt idx="9">
                        <c:v>967852298.77010691</c:v>
                      </c:pt>
                      <c:pt idx="10">
                        <c:v>481872798.27825344</c:v>
                      </c:pt>
                      <c:pt idx="11">
                        <c:v>347041020.81529832</c:v>
                      </c:pt>
                      <c:pt idx="12">
                        <c:v>324136037.78844279</c:v>
                      </c:pt>
                      <c:pt idx="13">
                        <c:v>317596278.27247268</c:v>
                      </c:pt>
                      <c:pt idx="14">
                        <c:v>309183316.20123261</c:v>
                      </c:pt>
                      <c:pt idx="15">
                        <c:v>303218955.99740577</c:v>
                      </c:pt>
                      <c:pt idx="16">
                        <c:v>292899945.10481781</c:v>
                      </c:pt>
                      <c:pt idx="17">
                        <c:v>300239704.62118667</c:v>
                      </c:pt>
                      <c:pt idx="18">
                        <c:v>334613710.79666442</c:v>
                      </c:pt>
                      <c:pt idx="19">
                        <c:v>376312874.30739796</c:v>
                      </c:pt>
                      <c:pt idx="20">
                        <c:v>395983028.68535846</c:v>
                      </c:pt>
                      <c:pt idx="21">
                        <c:v>375195741.98049039</c:v>
                      </c:pt>
                      <c:pt idx="22">
                        <c:v>239647369.91266671</c:v>
                      </c:pt>
                      <c:pt idx="23">
                        <c:v>144288624.60866451</c:v>
                      </c:pt>
                      <c:pt idx="24">
                        <c:v>86927254.956478745</c:v>
                      </c:pt>
                      <c:pt idx="25">
                        <c:v>15912682.357750606</c:v>
                      </c:pt>
                    </c:numCache>
                  </c:numRef>
                </c:yVal>
                <c:smooth val="0"/>
                <c:extLst>
                  <c:ext xmlns:c16="http://schemas.microsoft.com/office/drawing/2014/chart" uri="{C3380CC4-5D6E-409C-BE32-E72D297353CC}">
                    <c16:uniqueId val="{00000002-FB85-4502-8DE3-899B5CDBE536}"/>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HAWC2_2_hGAST_noFPM!$CR$5</c15:sqref>
                        </c15:formulaRef>
                      </c:ext>
                    </c:extLst>
                    <c:strCache>
                      <c:ptCount val="1"/>
                      <c:pt idx="0">
                        <c:v>c2_GAx [N]</c:v>
                      </c:pt>
                    </c:strCache>
                  </c:strRef>
                </c:tx>
                <c:spPr>
                  <a:ln w="19050" cap="rnd">
                    <a:solidFill>
                      <a:schemeClr val="accent4"/>
                    </a:solidFill>
                    <a:round/>
                  </a:ln>
                  <a:effectLst/>
                </c:spPr>
                <c:marker>
                  <c:symbol val="x"/>
                  <c:size val="5"/>
                  <c:spPr>
                    <a:no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HAWC2_2_hGAST_noFPM!$DM$6:$DM$31</c15:sqref>
                        </c15:formulaRef>
                      </c:ext>
                    </c:extLst>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xmlns:c15="http://schemas.microsoft.com/office/drawing/2012/chart">
                      <c:ext xmlns:c15="http://schemas.microsoft.com/office/drawing/2012/chart" uri="{02D57815-91ED-43cb-92C2-25804820EDAC}">
                        <c15:formulaRef>
                          <c15:sqref>HAWC2_2_hGAST_noFPM!$CR$6:$CR$31</c15:sqref>
                        </c15:formulaRef>
                      </c:ext>
                    </c:extLst>
                    <c:numCache>
                      <c:formatCode>0.00000E+00</c:formatCode>
                      <c:ptCount val="26"/>
                      <c:pt idx="0">
                        <c:v>6726715789.3837585</c:v>
                      </c:pt>
                      <c:pt idx="1">
                        <c:v>6386840497.6196642</c:v>
                      </c:pt>
                      <c:pt idx="2">
                        <c:v>6055851154.3049688</c:v>
                      </c:pt>
                      <c:pt idx="3">
                        <c:v>5722538942.7930937</c:v>
                      </c:pt>
                      <c:pt idx="4">
                        <c:v>5426217213.2497196</c:v>
                      </c:pt>
                      <c:pt idx="5">
                        <c:v>5133932608.9558058</c:v>
                      </c:pt>
                      <c:pt idx="6">
                        <c:v>4400325788.2376776</c:v>
                      </c:pt>
                      <c:pt idx="7">
                        <c:v>3859553034.2842422</c:v>
                      </c:pt>
                      <c:pt idx="8">
                        <c:v>2257455518.7669272</c:v>
                      </c:pt>
                      <c:pt idx="9">
                        <c:v>941242602.06057394</c:v>
                      </c:pt>
                      <c:pt idx="10">
                        <c:v>480390340.02812248</c:v>
                      </c:pt>
                      <c:pt idx="11">
                        <c:v>346906691.96970063</c:v>
                      </c:pt>
                      <c:pt idx="12">
                        <c:v>324135952.08885884</c:v>
                      </c:pt>
                      <c:pt idx="13">
                        <c:v>317594588.2320146</c:v>
                      </c:pt>
                      <c:pt idx="14">
                        <c:v>309182106.05922085</c:v>
                      </c:pt>
                      <c:pt idx="15">
                        <c:v>303218671.14546585</c:v>
                      </c:pt>
                      <c:pt idx="16">
                        <c:v>292899476.1215204</c:v>
                      </c:pt>
                      <c:pt idx="17">
                        <c:v>300234001.0739947</c:v>
                      </c:pt>
                      <c:pt idx="18">
                        <c:v>334554618.5458371</c:v>
                      </c:pt>
                      <c:pt idx="19">
                        <c:v>376268189.25329977</c:v>
                      </c:pt>
                      <c:pt idx="20">
                        <c:v>395969610.96713573</c:v>
                      </c:pt>
                      <c:pt idx="21">
                        <c:v>375162395.76116562</c:v>
                      </c:pt>
                      <c:pt idx="22">
                        <c:v>239629746.37210467</c:v>
                      </c:pt>
                      <c:pt idx="23">
                        <c:v>144285889.27574369</c:v>
                      </c:pt>
                      <c:pt idx="24">
                        <c:v>86927239.552072793</c:v>
                      </c:pt>
                      <c:pt idx="25">
                        <c:v>15909371.381683256</c:v>
                      </c:pt>
                    </c:numCache>
                  </c:numRef>
                </c:yVal>
                <c:smooth val="0"/>
                <c:extLst xmlns:c15="http://schemas.microsoft.com/office/drawing/2012/chart">
                  <c:ext xmlns:c16="http://schemas.microsoft.com/office/drawing/2014/chart" uri="{C3380CC4-5D6E-409C-BE32-E72D297353CC}">
                    <c16:uniqueId val="{00000003-FB85-4502-8DE3-899B5CDBE536}"/>
                  </c:ext>
                </c:extLst>
              </c15:ser>
            </c15:filteredScatterSeries>
          </c:ext>
        </c:extLst>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HAWC2_2_hGAST_noFPM!$EF$5</c:f>
              <c:strCache>
                <c:ptCount val="1"/>
                <c:pt idx="0">
                  <c:v>GxAX [Nm]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HAWC2_2_hGAST_noFPM!$EF$6:$EF$200</c:f>
              <c:numCache>
                <c:formatCode>0.00E+00</c:formatCode>
                <c:ptCount val="195"/>
                <c:pt idx="0">
                  <c:v>-1487395.7124506608</c:v>
                </c:pt>
                <c:pt idx="1">
                  <c:v>40552102.940046497</c:v>
                </c:pt>
                <c:pt idx="2">
                  <c:v>92034404.305922747</c:v>
                </c:pt>
                <c:pt idx="3">
                  <c:v>137689816.85769647</c:v>
                </c:pt>
                <c:pt idx="4">
                  <c:v>152673625.87666485</c:v>
                </c:pt>
                <c:pt idx="5">
                  <c:v>159163479.3655532</c:v>
                </c:pt>
                <c:pt idx="6">
                  <c:v>145261931.11525562</c:v>
                </c:pt>
                <c:pt idx="7">
                  <c:v>157664883.14396396</c:v>
                </c:pt>
                <c:pt idx="8">
                  <c:v>70747648.942351237</c:v>
                </c:pt>
                <c:pt idx="9">
                  <c:v>49934097.046665102</c:v>
                </c:pt>
                <c:pt idx="10">
                  <c:v>27908802.875946198</c:v>
                </c:pt>
                <c:pt idx="11">
                  <c:v>24084025.974012144</c:v>
                </c:pt>
                <c:pt idx="12">
                  <c:v>21962457.00818589</c:v>
                </c:pt>
                <c:pt idx="13">
                  <c:v>18522296.709281579</c:v>
                </c:pt>
                <c:pt idx="14">
                  <c:v>14999628.636932906</c:v>
                </c:pt>
                <c:pt idx="15">
                  <c:v>12225139.181598067</c:v>
                </c:pt>
                <c:pt idx="16">
                  <c:v>11497754.436830249</c:v>
                </c:pt>
                <c:pt idx="17">
                  <c:v>12661139.058573857</c:v>
                </c:pt>
                <c:pt idx="18">
                  <c:v>15165147.374279944</c:v>
                </c:pt>
                <c:pt idx="19">
                  <c:v>17820539.194679596</c:v>
                </c:pt>
                <c:pt idx="20">
                  <c:v>19338945.37639346</c:v>
                </c:pt>
                <c:pt idx="21">
                  <c:v>17680344.623732109</c:v>
                </c:pt>
                <c:pt idx="22">
                  <c:v>10748589.167848824</c:v>
                </c:pt>
                <c:pt idx="23">
                  <c:v>6040682.2964245025</c:v>
                </c:pt>
                <c:pt idx="24">
                  <c:v>3395872.0779260369</c:v>
                </c:pt>
                <c:pt idx="25">
                  <c:v>94570.164472139862</c:v>
                </c:pt>
              </c:numCache>
            </c:numRef>
          </c:yVal>
          <c:smooth val="0"/>
          <c:extLst>
            <c:ext xmlns:c16="http://schemas.microsoft.com/office/drawing/2014/chart" uri="{C3380CC4-5D6E-409C-BE32-E72D297353CC}">
              <c16:uniqueId val="{00000000-F9B1-466A-BCFD-EFC49D568CDC}"/>
            </c:ext>
          </c:extLst>
        </c:ser>
        <c:ser>
          <c:idx val="1"/>
          <c:order val="1"/>
          <c:tx>
            <c:strRef>
              <c:f>HAWC2_2_hGAST_noFPM!$FR$3</c:f>
              <c:strCache>
                <c:ptCount val="1"/>
                <c:pt idx="0">
                  <c:v>Interpolation</c:v>
                </c:pt>
              </c:strCache>
            </c:strRef>
          </c:tx>
          <c:marker>
            <c:symbol val="circle"/>
            <c:size val="5"/>
            <c:spPr>
              <a:solidFill>
                <a:schemeClr val="accent2"/>
              </a:solidFill>
              <a:ln w="9525">
                <a:solidFill>
                  <a:schemeClr val="accent2"/>
                </a:solidFill>
              </a:ln>
              <a:effectLst/>
            </c:spPr>
          </c:marker>
          <c:xVal>
            <c:numRef>
              <c:f>HAWC2_2_hGAST_noFPM!$FQ$6:$FQ$200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HAWC2_2_hGAST_noFPM!$GI$6:$GI$200</c:f>
              <c:numCache>
                <c:formatCode>0.00E+00</c:formatCode>
                <c:ptCount val="195"/>
                <c:pt idx="0">
                  <c:v>-1487395.7124506608</c:v>
                </c:pt>
                <c:pt idx="1">
                  <c:v>40512732.404118761</c:v>
                </c:pt>
                <c:pt idx="2">
                  <c:v>91937976.61955902</c:v>
                </c:pt>
                <c:pt idx="3">
                  <c:v>137573765.01325944</c:v>
                </c:pt>
                <c:pt idx="4">
                  <c:v>152625701.46573952</c:v>
                </c:pt>
                <c:pt idx="5">
                  <c:v>159139701.77247211</c:v>
                </c:pt>
                <c:pt idx="6">
                  <c:v>145287353.2975032</c:v>
                </c:pt>
                <c:pt idx="7">
                  <c:v>157638824.05676499</c:v>
                </c:pt>
                <c:pt idx="8">
                  <c:v>70877677.002566203</c:v>
                </c:pt>
                <c:pt idx="9">
                  <c:v>49982948.900256068</c:v>
                </c:pt>
                <c:pt idx="10">
                  <c:v>27990590.365606602</c:v>
                </c:pt>
                <c:pt idx="11">
                  <c:v>24104023.012671135</c:v>
                </c:pt>
                <c:pt idx="12">
                  <c:v>21976716.549707707</c:v>
                </c:pt>
                <c:pt idx="13">
                  <c:v>18550501.601805978</c:v>
                </c:pt>
                <c:pt idx="14">
                  <c:v>15033185.661241394</c:v>
                </c:pt>
                <c:pt idx="15">
                  <c:v>12254676.808042854</c:v>
                </c:pt>
                <c:pt idx="16">
                  <c:v>11506206.294848857</c:v>
                </c:pt>
                <c:pt idx="17">
                  <c:v>12647109.738818873</c:v>
                </c:pt>
                <c:pt idx="18">
                  <c:v>15135054.587240854</c:v>
                </c:pt>
                <c:pt idx="19">
                  <c:v>17789405.748056173</c:v>
                </c:pt>
                <c:pt idx="20">
                  <c:v>19322226.663180787</c:v>
                </c:pt>
                <c:pt idx="21">
                  <c:v>17696621.375525206</c:v>
                </c:pt>
                <c:pt idx="22">
                  <c:v>10806020.970342409</c:v>
                </c:pt>
                <c:pt idx="23">
                  <c:v>6070281.8680313108</c:v>
                </c:pt>
                <c:pt idx="24">
                  <c:v>3405566.6223332821</c:v>
                </c:pt>
                <c:pt idx="25">
                  <c:v>94570.164472139862</c:v>
                </c:pt>
              </c:numCache>
            </c:numRef>
          </c:yVal>
          <c:smooth val="0"/>
          <c:extLst>
            <c:ext xmlns:c16="http://schemas.microsoft.com/office/drawing/2014/chart" uri="{C3380CC4-5D6E-409C-BE32-E72D297353CC}">
              <c16:uniqueId val="{00000001-F9B1-466A-BCFD-EFC49D568CDC}"/>
            </c:ext>
          </c:extLst>
        </c:ser>
        <c:dLbls>
          <c:showLegendKey val="0"/>
          <c:showVal val="0"/>
          <c:showCatName val="0"/>
          <c:showSerName val="0"/>
          <c:showPercent val="0"/>
          <c:showBubbleSize val="0"/>
        </c:dLbls>
        <c:axId val="1247814224"/>
        <c:axId val="1247808464"/>
        <c:extLst>
          <c:ext xmlns:c15="http://schemas.microsoft.com/office/drawing/2012/chart" uri="{02D57815-91ED-43cb-92C2-25804820EDAC}">
            <c15:filteredScatterSeries>
              <c15:ser>
                <c:idx val="3"/>
                <c:order val="2"/>
                <c:tx>
                  <c:strRef>
                    <c:extLst>
                      <c:ext uri="{02D57815-91ED-43cb-92C2-25804820EDAC}">
                        <c15:formulaRef>
                          <c15:sqref>HAWC2_2_hGAST_noFPM!$FH$2</c15:sqref>
                        </c15:formulaRef>
                      </c:ext>
                    </c:extLst>
                    <c:strCache>
                      <c:ptCount val="1"/>
                      <c:pt idx="0">
                        <c:v>Direct method</c:v>
                      </c:pt>
                    </c:strCache>
                  </c:strRef>
                </c:tx>
                <c:marker>
                  <c:symbol val="dash"/>
                  <c:size val="6"/>
                </c:marker>
                <c:xVal>
                  <c:numRef>
                    <c:extLst>
                      <c:ext uri="{02D57815-91ED-43cb-92C2-25804820EDAC}">
                        <c15:formulaRef>
                          <c15:sqref>HAWC2_2_hGAST_noFPM!$DM$6:$DM$200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c:ext uri="{02D57815-91ED-43cb-92C2-25804820EDAC}">
                        <c15:formulaRef>
                          <c15:sqref>HAWC2_2_hGAST_noFPM!$FJ$6:$FJ$200</c15:sqref>
                        </c15:formulaRef>
                      </c:ext>
                    </c:extLst>
                    <c:numCache>
                      <c:formatCode>0.00E+00</c:formatCode>
                      <c:ptCount val="195"/>
                      <c:pt idx="0">
                        <c:v>-1417675.323841797</c:v>
                      </c:pt>
                      <c:pt idx="1">
                        <c:v>40571442.439985812</c:v>
                      </c:pt>
                      <c:pt idx="2">
                        <c:v>92476983.741700456</c:v>
                      </c:pt>
                      <c:pt idx="3">
                        <c:v>141126690.20284453</c:v>
                      </c:pt>
                      <c:pt idx="4">
                        <c:v>161859089.05852231</c:v>
                      </c:pt>
                      <c:pt idx="5">
                        <c:v>174017014.66526175</c:v>
                      </c:pt>
                      <c:pt idx="6">
                        <c:v>166066210.23904309</c:v>
                      </c:pt>
                      <c:pt idx="7">
                        <c:v>173283899.53525919</c:v>
                      </c:pt>
                      <c:pt idx="8">
                        <c:v>39018493.925680295</c:v>
                      </c:pt>
                      <c:pt idx="9">
                        <c:v>41064163.668218702</c:v>
                      </c:pt>
                      <c:pt idx="10">
                        <c:v>24038223.194542389</c:v>
                      </c:pt>
                      <c:pt idx="11">
                        <c:v>22720947.603466135</c:v>
                      </c:pt>
                      <c:pt idx="12">
                        <c:v>21075879.841179017</c:v>
                      </c:pt>
                      <c:pt idx="13">
                        <c:v>17700122.74718266</c:v>
                      </c:pt>
                      <c:pt idx="14">
                        <c:v>14448454.797899293</c:v>
                      </c:pt>
                      <c:pt idx="15">
                        <c:v>11750452.530771974</c:v>
                      </c:pt>
                      <c:pt idx="16">
                        <c:v>11203824.869656606</c:v>
                      </c:pt>
                      <c:pt idx="17">
                        <c:v>12459813.4281021</c:v>
                      </c:pt>
                      <c:pt idx="18">
                        <c:v>15128393.448111</c:v>
                      </c:pt>
                      <c:pt idx="19">
                        <c:v>18221352.547048282</c:v>
                      </c:pt>
                      <c:pt idx="20">
                        <c:v>20516244.129769813</c:v>
                      </c:pt>
                      <c:pt idx="21">
                        <c:v>19542100.39928674</c:v>
                      </c:pt>
                      <c:pt idx="22">
                        <c:v>11705147.010327643</c:v>
                      </c:pt>
                      <c:pt idx="23">
                        <c:v>6452634.8122385778</c:v>
                      </c:pt>
                      <c:pt idx="24">
                        <c:v>3727033.7934709061</c:v>
                      </c:pt>
                      <c:pt idx="25">
                        <c:v>132449.37536646929</c:v>
                      </c:pt>
                      <c:pt idx="50" formatCode="0.00000E+00">
                        <c:v>0</c:v>
                      </c:pt>
                    </c:numCache>
                  </c:numRef>
                </c:yVal>
                <c:smooth val="0"/>
                <c:extLst>
                  <c:ext xmlns:c16="http://schemas.microsoft.com/office/drawing/2014/chart" uri="{C3380CC4-5D6E-409C-BE32-E72D297353CC}">
                    <c16:uniqueId val="{00000002-F9B1-466A-BCFD-EFC49D568CDC}"/>
                  </c:ext>
                </c:extLst>
              </c15:ser>
            </c15:filteredScatterSeries>
          </c:ext>
        </c:extLst>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HAWC2_2_hGAST_noFPM!$EG$5</c:f>
              <c:strCache>
                <c:ptCount val="1"/>
                <c:pt idx="0">
                  <c:v> + GzAZ [Nm]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HAWC2_2_hGAST_noFPM!$EG$6:$EG$200</c:f>
              <c:numCache>
                <c:formatCode>0.00E+00</c:formatCode>
                <c:ptCount val="195"/>
                <c:pt idx="0">
                  <c:v>-148362679.55798915</c:v>
                </c:pt>
                <c:pt idx="1">
                  <c:v>82943440.958158523</c:v>
                </c:pt>
                <c:pt idx="2">
                  <c:v>280632122.14258754</c:v>
                </c:pt>
                <c:pt idx="3">
                  <c:v>351371685.56308526</c:v>
                </c:pt>
                <c:pt idx="4">
                  <c:v>377740603.31267875</c:v>
                </c:pt>
                <c:pt idx="5">
                  <c:v>388521481.33267409</c:v>
                </c:pt>
                <c:pt idx="6">
                  <c:v>310928638.61022997</c:v>
                </c:pt>
                <c:pt idx="7">
                  <c:v>207042698.46663478</c:v>
                </c:pt>
                <c:pt idx="8">
                  <c:v>-134478776.05451831</c:v>
                </c:pt>
                <c:pt idx="9">
                  <c:v>-55175397.924729988</c:v>
                </c:pt>
                <c:pt idx="10">
                  <c:v>-44128191.870248199</c:v>
                </c:pt>
                <c:pt idx="11">
                  <c:v>-26098911.962958157</c:v>
                </c:pt>
                <c:pt idx="12">
                  <c:v>-17336161.882466558</c:v>
                </c:pt>
                <c:pt idx="13">
                  <c:v>-15784010.571608862</c:v>
                </c:pt>
                <c:pt idx="14">
                  <c:v>-11044537.818289682</c:v>
                </c:pt>
                <c:pt idx="15">
                  <c:v>-10318102.175082212</c:v>
                </c:pt>
                <c:pt idx="16">
                  <c:v>-8005729.8299057689</c:v>
                </c:pt>
                <c:pt idx="17">
                  <c:v>-7909803.4638261693</c:v>
                </c:pt>
                <c:pt idx="18">
                  <c:v>-8391995.2228922267</c:v>
                </c:pt>
                <c:pt idx="19">
                  <c:v>-7943342.9725192916</c:v>
                </c:pt>
                <c:pt idx="20">
                  <c:v>-6584755.9260963751</c:v>
                </c:pt>
                <c:pt idx="21">
                  <c:v>-5475190.888966918</c:v>
                </c:pt>
                <c:pt idx="22">
                  <c:v>-2914248.96681567</c:v>
                </c:pt>
                <c:pt idx="23">
                  <c:v>-1610168.4569073427</c:v>
                </c:pt>
                <c:pt idx="24">
                  <c:v>-1151776.6960354252</c:v>
                </c:pt>
                <c:pt idx="25">
                  <c:v>-110169.38003890123</c:v>
                </c:pt>
              </c:numCache>
            </c:numRef>
          </c:yVal>
          <c:smooth val="0"/>
          <c:extLst>
            <c:ext xmlns:c16="http://schemas.microsoft.com/office/drawing/2014/chart" uri="{C3380CC4-5D6E-409C-BE32-E72D297353CC}">
              <c16:uniqueId val="{00000000-9E6C-4FFD-B072-34E937AEEBD1}"/>
            </c:ext>
          </c:extLst>
        </c:ser>
        <c:ser>
          <c:idx val="1"/>
          <c:order val="1"/>
          <c:tx>
            <c:strRef>
              <c:f>HAWC2_2_hGAST_noFPM!$FR$3</c:f>
              <c:strCache>
                <c:ptCount val="1"/>
                <c:pt idx="0">
                  <c:v>Interpolation</c:v>
                </c:pt>
              </c:strCache>
            </c:strRef>
          </c:tx>
          <c:marker>
            <c:symbol val="circle"/>
            <c:size val="5"/>
            <c:spPr>
              <a:solidFill>
                <a:schemeClr val="accent2"/>
              </a:solidFill>
              <a:ln w="9525">
                <a:solidFill>
                  <a:schemeClr val="accent2"/>
                </a:solidFill>
              </a:ln>
              <a:effectLst/>
            </c:spPr>
          </c:marker>
          <c:xVal>
            <c:numRef>
              <c:f>HAWC2_2_hGAST_noFPM!$FQ$6:$FQ$200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HAWC2_2_hGAST_noFPM!$GJ$6:$GJ$200</c:f>
              <c:numCache>
                <c:formatCode>0.00E+00</c:formatCode>
                <c:ptCount val="195"/>
                <c:pt idx="0">
                  <c:v>-148362679.55798915</c:v>
                </c:pt>
                <c:pt idx="1">
                  <c:v>82726819.775223792</c:v>
                </c:pt>
                <c:pt idx="2">
                  <c:v>280261846.1129393</c:v>
                </c:pt>
                <c:pt idx="3">
                  <c:v>351191872.12255812</c:v>
                </c:pt>
                <c:pt idx="4">
                  <c:v>377656264.62094235</c:v>
                </c:pt>
                <c:pt idx="5">
                  <c:v>388481982.23904198</c:v>
                </c:pt>
                <c:pt idx="6">
                  <c:v>311070534.99135822</c:v>
                </c:pt>
                <c:pt idx="7">
                  <c:v>207260966.88907832</c:v>
                </c:pt>
                <c:pt idx="8">
                  <c:v>-133967860.4085978</c:v>
                </c:pt>
                <c:pt idx="9">
                  <c:v>-55361532.277822718</c:v>
                </c:pt>
                <c:pt idx="10">
                  <c:v>-44169213.944412291</c:v>
                </c:pt>
                <c:pt idx="11">
                  <c:v>-26193174.247149833</c:v>
                </c:pt>
                <c:pt idx="12">
                  <c:v>-17395058.293863397</c:v>
                </c:pt>
                <c:pt idx="13">
                  <c:v>-15796736.217247609</c:v>
                </c:pt>
                <c:pt idx="14">
                  <c:v>-11089686.154472975</c:v>
                </c:pt>
                <c:pt idx="15">
                  <c:v>-10325835.916734748</c:v>
                </c:pt>
                <c:pt idx="16">
                  <c:v>-8032598.4752659751</c:v>
                </c:pt>
                <c:pt idx="17">
                  <c:v>-7910960.2452014014</c:v>
                </c:pt>
                <c:pt idx="18">
                  <c:v>-8386200.3164509963</c:v>
                </c:pt>
                <c:pt idx="19">
                  <c:v>-7948603.2473993134</c:v>
                </c:pt>
                <c:pt idx="20">
                  <c:v>-6599714.9189384347</c:v>
                </c:pt>
                <c:pt idx="21">
                  <c:v>-5486079.6544993557</c:v>
                </c:pt>
                <c:pt idx="22">
                  <c:v>-2935467.1865879362</c:v>
                </c:pt>
                <c:pt idx="23">
                  <c:v>-1618367.4772975647</c:v>
                </c:pt>
                <c:pt idx="24">
                  <c:v>-1153456.9297439184</c:v>
                </c:pt>
                <c:pt idx="25">
                  <c:v>-110169.38003890123</c:v>
                </c:pt>
              </c:numCache>
            </c:numRef>
          </c:yVal>
          <c:smooth val="0"/>
          <c:extLst>
            <c:ext xmlns:c16="http://schemas.microsoft.com/office/drawing/2014/chart" uri="{C3380CC4-5D6E-409C-BE32-E72D297353CC}">
              <c16:uniqueId val="{00000001-9E6C-4FFD-B072-34E937AEEBD1}"/>
            </c:ext>
          </c:extLst>
        </c:ser>
        <c:dLbls>
          <c:showLegendKey val="0"/>
          <c:showVal val="0"/>
          <c:showCatName val="0"/>
          <c:showSerName val="0"/>
          <c:showPercent val="0"/>
          <c:showBubbleSize val="0"/>
        </c:dLbls>
        <c:axId val="1247814224"/>
        <c:axId val="1247808464"/>
        <c:extLst>
          <c:ext xmlns:c15="http://schemas.microsoft.com/office/drawing/2012/chart" uri="{02D57815-91ED-43cb-92C2-25804820EDAC}">
            <c15:filteredScatterSeries>
              <c15:ser>
                <c:idx val="3"/>
                <c:order val="2"/>
                <c:tx>
                  <c:strRef>
                    <c:extLst>
                      <c:ext uri="{02D57815-91ED-43cb-92C2-25804820EDAC}">
                        <c15:formulaRef>
                          <c15:sqref>HAWC2_2_hGAST_noFPM!$FH$2</c15:sqref>
                        </c15:formulaRef>
                      </c:ext>
                    </c:extLst>
                    <c:strCache>
                      <c:ptCount val="1"/>
                      <c:pt idx="0">
                        <c:v>Direct method</c:v>
                      </c:pt>
                    </c:strCache>
                  </c:strRef>
                </c:tx>
                <c:marker>
                  <c:symbol val="dash"/>
                  <c:size val="6"/>
                </c:marker>
                <c:xVal>
                  <c:numRef>
                    <c:extLst>
                      <c:ext uri="{02D57815-91ED-43cb-92C2-25804820EDAC}">
                        <c15:formulaRef>
                          <c15:sqref>HAWC2_2_hGAST_noFPM!$DM$6:$DM$200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c:ext uri="{02D57815-91ED-43cb-92C2-25804820EDAC}">
                        <c15:formulaRef>
                          <c15:sqref>HAWC2_2_hGAST_noFPM!$FK$6:$FK$200</c15:sqref>
                        </c15:formulaRef>
                      </c:ext>
                    </c:extLst>
                    <c:numCache>
                      <c:formatCode>0.00E+00</c:formatCode>
                      <c:ptCount val="195"/>
                      <c:pt idx="0">
                        <c:v>-148347161.05925313</c:v>
                      </c:pt>
                      <c:pt idx="1">
                        <c:v>82943970.831806853</c:v>
                      </c:pt>
                      <c:pt idx="2">
                        <c:v>280549351.78900683</c:v>
                      </c:pt>
                      <c:pt idx="3">
                        <c:v>356796731.54147637</c:v>
                      </c:pt>
                      <c:pt idx="4">
                        <c:v>388843173.74818635</c:v>
                      </c:pt>
                      <c:pt idx="5">
                        <c:v>406619070.61237276</c:v>
                      </c:pt>
                      <c:pt idx="6">
                        <c:v>345105570.39033848</c:v>
                      </c:pt>
                      <c:pt idx="7">
                        <c:v>238289819.73107803</c:v>
                      </c:pt>
                      <c:pt idx="8">
                        <c:v>-143499599.10378781</c:v>
                      </c:pt>
                      <c:pt idx="9">
                        <c:v>-55627438.012378164</c:v>
                      </c:pt>
                      <c:pt idx="10">
                        <c:v>-43531431.489661939</c:v>
                      </c:pt>
                      <c:pt idx="11">
                        <c:v>-25415730.804214533</c:v>
                      </c:pt>
                      <c:pt idx="12">
                        <c:v>-16681648.051186319</c:v>
                      </c:pt>
                      <c:pt idx="13">
                        <c:v>-15290629.966918442</c:v>
                      </c:pt>
                      <c:pt idx="14">
                        <c:v>-10707846.936381867</c:v>
                      </c:pt>
                      <c:pt idx="15">
                        <c:v>-10104056.748460026</c:v>
                      </c:pt>
                      <c:pt idx="16">
                        <c:v>-7865241.9745093472</c:v>
                      </c:pt>
                      <c:pt idx="17">
                        <c:v>-7820419.0483532958</c:v>
                      </c:pt>
                      <c:pt idx="18">
                        <c:v>-8377428.0483313454</c:v>
                      </c:pt>
                      <c:pt idx="19">
                        <c:v>-8087602.2837861804</c:v>
                      </c:pt>
                      <c:pt idx="20">
                        <c:v>-6995893.9562622411</c:v>
                      </c:pt>
                      <c:pt idx="21">
                        <c:v>-6106915.0148945032</c:v>
                      </c:pt>
                      <c:pt idx="22">
                        <c:v>-3325329.1064244579</c:v>
                      </c:pt>
                      <c:pt idx="23">
                        <c:v>-1817612.7738033463</c:v>
                      </c:pt>
                      <c:pt idx="24">
                        <c:v>-1256833.1735986166</c:v>
                      </c:pt>
                      <c:pt idx="25">
                        <c:v>-111741.65539030285</c:v>
                      </c:pt>
                    </c:numCache>
                  </c:numRef>
                </c:yVal>
                <c:smooth val="0"/>
                <c:extLst>
                  <c:ext xmlns:c16="http://schemas.microsoft.com/office/drawing/2014/chart" uri="{C3380CC4-5D6E-409C-BE32-E72D297353CC}">
                    <c16:uniqueId val="{00000002-9E6C-4FFD-B072-34E937AEEBD1}"/>
                  </c:ext>
                </c:extLst>
              </c15:ser>
            </c15:filteredScatterSeries>
          </c:ext>
        </c:extLst>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HAWC2_2_hGAST_noFPM!$ED$5</c:f>
              <c:strCache>
                <c:ptCount val="1"/>
                <c:pt idx="0">
                  <c:v>GzA [N]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HAWC2_2_hGAST_noFPM!$ED$6:$ED$200</c:f>
              <c:numCache>
                <c:formatCode>0.00E+00</c:formatCode>
                <c:ptCount val="195"/>
                <c:pt idx="0">
                  <c:v>6737409580.6707706</c:v>
                </c:pt>
                <c:pt idx="1">
                  <c:v>6381924269.2502441</c:v>
                </c:pt>
                <c:pt idx="2">
                  <c:v>6022566181.4916191</c:v>
                </c:pt>
                <c:pt idx="3">
                  <c:v>5509671841.6322422</c:v>
                </c:pt>
                <c:pt idx="4">
                  <c:v>4966297282.9436865</c:v>
                </c:pt>
                <c:pt idx="5">
                  <c:v>4481358110.2515097</c:v>
                </c:pt>
                <c:pt idx="6">
                  <c:v>3464501279.9592214</c:v>
                </c:pt>
                <c:pt idx="7">
                  <c:v>2815172102.5589008</c:v>
                </c:pt>
                <c:pt idx="8">
                  <c:v>1146276377.5433156</c:v>
                </c:pt>
                <c:pt idx="9">
                  <c:v>525305430.17918134</c:v>
                </c:pt>
                <c:pt idx="10">
                  <c:v>288130221.6109578</c:v>
                </c:pt>
                <c:pt idx="11">
                  <c:v>226555453.75349659</c:v>
                </c:pt>
                <c:pt idx="12">
                  <c:v>188352199.35249755</c:v>
                </c:pt>
                <c:pt idx="13">
                  <c:v>161973991.81332445</c:v>
                </c:pt>
                <c:pt idx="14">
                  <c:v>138187287.96686366</c:v>
                </c:pt>
                <c:pt idx="15">
                  <c:v>116738460.25088656</c:v>
                </c:pt>
                <c:pt idx="16">
                  <c:v>97478558.316875607</c:v>
                </c:pt>
                <c:pt idx="17">
                  <c:v>81371968.085942522</c:v>
                </c:pt>
                <c:pt idx="18">
                  <c:v>67129245.788563892</c:v>
                </c:pt>
                <c:pt idx="19">
                  <c:v>55679139.084487319</c:v>
                </c:pt>
                <c:pt idx="20">
                  <c:v>45257675.299941264</c:v>
                </c:pt>
                <c:pt idx="21">
                  <c:v>37142933.075867675</c:v>
                </c:pt>
                <c:pt idx="22">
                  <c:v>27745416.516253531</c:v>
                </c:pt>
                <c:pt idx="23">
                  <c:v>19962203.946021132</c:v>
                </c:pt>
                <c:pt idx="24">
                  <c:v>9262226.614155991</c:v>
                </c:pt>
                <c:pt idx="25">
                  <c:v>958008.25047139102</c:v>
                </c:pt>
              </c:numCache>
            </c:numRef>
          </c:yVal>
          <c:smooth val="0"/>
          <c:extLst>
            <c:ext xmlns:c16="http://schemas.microsoft.com/office/drawing/2014/chart" uri="{C3380CC4-5D6E-409C-BE32-E72D297353CC}">
              <c16:uniqueId val="{00000000-95B9-4FD6-960E-144B178BB2F1}"/>
            </c:ext>
          </c:extLst>
        </c:ser>
        <c:ser>
          <c:idx val="1"/>
          <c:order val="1"/>
          <c:tx>
            <c:strRef>
              <c:f>HAWC2_2_hGAST_noFPM!$FR$3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HAWC2_2_hGAST_noFPM!$FQ$6:$FQ$200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HAWC2_2_hGAST_noFPM!$GH$6:$GH$200</c:f>
              <c:numCache>
                <c:formatCode>0.00E+00</c:formatCode>
                <c:ptCount val="195"/>
                <c:pt idx="0">
                  <c:v>6737409580.6707706</c:v>
                </c:pt>
                <c:pt idx="1">
                  <c:v>6382257185.8566189</c:v>
                </c:pt>
                <c:pt idx="2">
                  <c:v>6023239268.5149126</c:v>
                </c:pt>
                <c:pt idx="3">
                  <c:v>5510975571.7009277</c:v>
                </c:pt>
                <c:pt idx="4">
                  <c:v>4968035219.2457304</c:v>
                </c:pt>
                <c:pt idx="5">
                  <c:v>4483134835.4637337</c:v>
                </c:pt>
                <c:pt idx="6">
                  <c:v>3466360836.8369107</c:v>
                </c:pt>
                <c:pt idx="7">
                  <c:v>2816536368.5510249</c:v>
                </c:pt>
                <c:pt idx="8">
                  <c:v>1148773043.2025275</c:v>
                </c:pt>
                <c:pt idx="9">
                  <c:v>526762922.00743401</c:v>
                </c:pt>
                <c:pt idx="10">
                  <c:v>289010934.70237547</c:v>
                </c:pt>
                <c:pt idx="11">
                  <c:v>226877384.42941171</c:v>
                </c:pt>
                <c:pt idx="12">
                  <c:v>188608972.00574353</c:v>
                </c:pt>
                <c:pt idx="13">
                  <c:v>162190259.20902273</c:v>
                </c:pt>
                <c:pt idx="14">
                  <c:v>138413880.70361909</c:v>
                </c:pt>
                <c:pt idx="15">
                  <c:v>116966807.65351768</c:v>
                </c:pt>
                <c:pt idx="16">
                  <c:v>97702349.038044184</c:v>
                </c:pt>
                <c:pt idx="17">
                  <c:v>81566198.351917326</c:v>
                </c:pt>
                <c:pt idx="18">
                  <c:v>67300412.635839731</c:v>
                </c:pt>
                <c:pt idx="19">
                  <c:v>55813387.176676668</c:v>
                </c:pt>
                <c:pt idx="20">
                  <c:v>45372422.899344094</c:v>
                </c:pt>
                <c:pt idx="21">
                  <c:v>37222567.457339086</c:v>
                </c:pt>
                <c:pt idx="22">
                  <c:v>27823277.935113005</c:v>
                </c:pt>
                <c:pt idx="23">
                  <c:v>20011138.592371497</c:v>
                </c:pt>
                <c:pt idx="24">
                  <c:v>9301447.3509312645</c:v>
                </c:pt>
                <c:pt idx="25">
                  <c:v>958008.25047139102</c:v>
                </c:pt>
              </c:numCache>
            </c:numRef>
          </c:yVal>
          <c:smooth val="0"/>
          <c:extLst>
            <c:ext xmlns:c16="http://schemas.microsoft.com/office/drawing/2014/chart" uri="{C3380CC4-5D6E-409C-BE32-E72D297353CC}">
              <c16:uniqueId val="{00000001-95B9-4FD6-960E-144B178BB2F1}"/>
            </c:ext>
          </c:extLst>
        </c:ser>
        <c:dLbls>
          <c:showLegendKey val="0"/>
          <c:showVal val="0"/>
          <c:showCatName val="0"/>
          <c:showSerName val="0"/>
          <c:showPercent val="0"/>
          <c:showBubbleSize val="0"/>
        </c:dLbls>
        <c:axId val="1247814224"/>
        <c:axId val="1247808464"/>
        <c:extLst>
          <c:ext xmlns:c15="http://schemas.microsoft.com/office/drawing/2012/chart" uri="{02D57815-91ED-43cb-92C2-25804820EDAC}">
            <c15:filteredScatterSeries>
              <c15:ser>
                <c:idx val="2"/>
                <c:order val="2"/>
                <c:tx>
                  <c:strRef>
                    <c:extLst>
                      <c:ext uri="{02D57815-91ED-43cb-92C2-25804820EDAC}">
                        <c15:formulaRef>
                          <c15:sqref>HAWC2_2_hGAST_noFPM!$CK$5</c15:sqref>
                        </c15:formulaRef>
                      </c:ext>
                    </c:extLst>
                    <c:strCache>
                      <c:ptCount val="1"/>
                      <c:pt idx="0">
                        <c:v>pri_GAy [N]</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c:ext uri="{02D57815-91ED-43cb-92C2-25804820EDAC}">
                        <c15:formulaRef>
                          <c15:sqref>HAWC2_2_hGAST_noFPM!$DM$6:$DM$31</c15:sqref>
                        </c15:formulaRef>
                      </c:ext>
                    </c:extLst>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c:ext uri="{02D57815-91ED-43cb-92C2-25804820EDAC}">
                        <c15:formulaRef>
                          <c15:sqref>HAWC2_2_hGAST_noFPM!$CK$6:$CK$31</c15:sqref>
                        </c15:formulaRef>
                      </c:ext>
                    </c:extLst>
                    <c:numCache>
                      <c:formatCode>0.00000E+00</c:formatCode>
                      <c:ptCount val="26"/>
                      <c:pt idx="0">
                        <c:v>6739106466.3705893</c:v>
                      </c:pt>
                      <c:pt idx="1">
                        <c:v>6381906603.6026402</c:v>
                      </c:pt>
                      <c:pt idx="2">
                        <c:v>6022550111.0310869</c:v>
                      </c:pt>
                      <c:pt idx="3">
                        <c:v>5398661440.4321337</c:v>
                      </c:pt>
                      <c:pt idx="4">
                        <c:v>4799387131.5289173</c:v>
                      </c:pt>
                      <c:pt idx="5">
                        <c:v>4244449183.4458151</c:v>
                      </c:pt>
                      <c:pt idx="6">
                        <c:v>3014577447.5217953</c:v>
                      </c:pt>
                      <c:pt idx="7">
                        <c:v>2411414197.0414367</c:v>
                      </c:pt>
                      <c:pt idx="8">
                        <c:v>931245265.40498245</c:v>
                      </c:pt>
                      <c:pt idx="9">
                        <c:v>453999879.20844334</c:v>
                      </c:pt>
                      <c:pt idx="10">
                        <c:v>279474017.19179809</c:v>
                      </c:pt>
                      <c:pt idx="11">
                        <c:v>224516196.57726675</c:v>
                      </c:pt>
                      <c:pt idx="12">
                        <c:v>187628197.68772462</c:v>
                      </c:pt>
                      <c:pt idx="13">
                        <c:v>161538434.88240257</c:v>
                      </c:pt>
                      <c:pt idx="14">
                        <c:v>137926154.79045644</c:v>
                      </c:pt>
                      <c:pt idx="15">
                        <c:v>116590078.37491183</c:v>
                      </c:pt>
                      <c:pt idx="16">
                        <c:v>97421280.828468934</c:v>
                      </c:pt>
                      <c:pt idx="17">
                        <c:v>81367517.056990027</c:v>
                      </c:pt>
                      <c:pt idx="18">
                        <c:v>67078674.416759819</c:v>
                      </c:pt>
                      <c:pt idx="19">
                        <c:v>55544661.501566052</c:v>
                      </c:pt>
                      <c:pt idx="20">
                        <c:v>44982951.39918945</c:v>
                      </c:pt>
                      <c:pt idx="21">
                        <c:v>36499525.081054986</c:v>
                      </c:pt>
                      <c:pt idx="22">
                        <c:v>27276327.526721712</c:v>
                      </c:pt>
                      <c:pt idx="23">
                        <c:v>19750744.503006149</c:v>
                      </c:pt>
                      <c:pt idx="24">
                        <c:v>9183308.3347532414</c:v>
                      </c:pt>
                      <c:pt idx="25">
                        <c:v>957315.60057056136</c:v>
                      </c:pt>
                    </c:numCache>
                  </c:numRef>
                </c:yVal>
                <c:smooth val="0"/>
                <c:extLst>
                  <c:ext xmlns:c16="http://schemas.microsoft.com/office/drawing/2014/chart" uri="{C3380CC4-5D6E-409C-BE32-E72D297353CC}">
                    <c16:uniqueId val="{00000002-95B9-4FD6-960E-144B178BB2F1}"/>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HAWC2_2_hGAST_noFPM!$CS$5</c15:sqref>
                        </c15:formulaRef>
                      </c:ext>
                    </c:extLst>
                    <c:strCache>
                      <c:ptCount val="1"/>
                      <c:pt idx="0">
                        <c:v>c2_GAy [N]</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HAWC2_2_hGAST_noFPM!$DM$6:$DM$31</c15:sqref>
                        </c15:formulaRef>
                      </c:ext>
                    </c:extLst>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xmlns:c15="http://schemas.microsoft.com/office/drawing/2012/chart">
                      <c:ext xmlns:c15="http://schemas.microsoft.com/office/drawing/2012/chart" uri="{02D57815-91ED-43cb-92C2-25804820EDAC}">
                        <c15:formulaRef>
                          <c15:sqref>HAWC2_2_hGAST_noFPM!$CS$6:$CS$31</c15:sqref>
                        </c15:formulaRef>
                      </c:ext>
                    </c:extLst>
                    <c:numCache>
                      <c:formatCode>0.00000E+00</c:formatCode>
                      <c:ptCount val="26"/>
                      <c:pt idx="0">
                        <c:v>6738969583.7961044</c:v>
                      </c:pt>
                      <c:pt idx="1">
                        <c:v>6382138757.9205732</c:v>
                      </c:pt>
                      <c:pt idx="2">
                        <c:v>6024735419.2122774</c:v>
                      </c:pt>
                      <c:pt idx="3">
                        <c:v>5433964873.4309912</c:v>
                      </c:pt>
                      <c:pt idx="4">
                        <c:v>4841600075.9688473</c:v>
                      </c:pt>
                      <c:pt idx="5">
                        <c:v>4306005929.2774668</c:v>
                      </c:pt>
                      <c:pt idx="6">
                        <c:v>3165700603.1116858</c:v>
                      </c:pt>
                      <c:pt idx="7">
                        <c:v>2544593235.7865787</c:v>
                      </c:pt>
                      <c:pt idx="8">
                        <c:v>992704934.55607116</c:v>
                      </c:pt>
                      <c:pt idx="9">
                        <c:v>480609575.91797626</c:v>
                      </c:pt>
                      <c:pt idx="10">
                        <c:v>280956475.44192904</c:v>
                      </c:pt>
                      <c:pt idx="11">
                        <c:v>224650525.42286438</c:v>
                      </c:pt>
                      <c:pt idx="12">
                        <c:v>187628283.38730863</c:v>
                      </c:pt>
                      <c:pt idx="13">
                        <c:v>161540124.92286068</c:v>
                      </c:pt>
                      <c:pt idx="14">
                        <c:v>137927364.93246824</c:v>
                      </c:pt>
                      <c:pt idx="15">
                        <c:v>116590363.22685176</c:v>
                      </c:pt>
                      <c:pt idx="16">
                        <c:v>97421749.811766297</c:v>
                      </c:pt>
                      <c:pt idx="17">
                        <c:v>81373220.604182005</c:v>
                      </c:pt>
                      <c:pt idx="18">
                        <c:v>67137766.667587116</c:v>
                      </c:pt>
                      <c:pt idx="19">
                        <c:v>55589346.555664241</c:v>
                      </c:pt>
                      <c:pt idx="20">
                        <c:v>44996369.11741221</c:v>
                      </c:pt>
                      <c:pt idx="21">
                        <c:v>36532871.300379783</c:v>
                      </c:pt>
                      <c:pt idx="22">
                        <c:v>27293951.06728375</c:v>
                      </c:pt>
                      <c:pt idx="23">
                        <c:v>19753479.83592698</c:v>
                      </c:pt>
                      <c:pt idx="24">
                        <c:v>9183323.7391591892</c:v>
                      </c:pt>
                      <c:pt idx="25">
                        <c:v>960626.57663791347</c:v>
                      </c:pt>
                    </c:numCache>
                  </c:numRef>
                </c:yVal>
                <c:smooth val="0"/>
                <c:extLst xmlns:c15="http://schemas.microsoft.com/office/drawing/2012/chart">
                  <c:ext xmlns:c16="http://schemas.microsoft.com/office/drawing/2014/chart" uri="{C3380CC4-5D6E-409C-BE32-E72D297353CC}">
                    <c16:uniqueId val="{00000003-95B9-4FD6-960E-144B178BB2F1}"/>
                  </c:ext>
                </c:extLst>
              </c15:ser>
            </c15:filteredScatterSeries>
          </c:ext>
        </c:extLst>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HAWC2_2_hGAST_noFPM!$DS$5</c:f>
              <c:strCache>
                <c:ptCount val="1"/>
                <c:pt idx="0">
                  <c:v>ρIxx [kg*m]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HAWC2_2_hGAST_noFPM!$DS$6:$DS$200</c:f>
              <c:numCache>
                <c:formatCode>0.00E+00</c:formatCode>
                <c:ptCount val="195"/>
                <c:pt idx="0">
                  <c:v>10160.580357935665</c:v>
                </c:pt>
                <c:pt idx="1">
                  <c:v>9669.4525329235494</c:v>
                </c:pt>
                <c:pt idx="2">
                  <c:v>9168.2238433635575</c:v>
                </c:pt>
                <c:pt idx="3">
                  <c:v>8045.8610621822754</c:v>
                </c:pt>
                <c:pt idx="4">
                  <c:v>6975.8259695954812</c:v>
                </c:pt>
                <c:pt idx="5">
                  <c:v>6086.2091486242098</c:v>
                </c:pt>
                <c:pt idx="6">
                  <c:v>4368.8822547499904</c:v>
                </c:pt>
                <c:pt idx="7">
                  <c:v>3282.9434815856566</c:v>
                </c:pt>
                <c:pt idx="8">
                  <c:v>1274.1158364597002</c:v>
                </c:pt>
                <c:pt idx="9">
                  <c:v>667.77412235705492</c:v>
                </c:pt>
                <c:pt idx="10">
                  <c:v>319.37867496571124</c:v>
                </c:pt>
                <c:pt idx="11">
                  <c:v>220.86686668045365</c:v>
                </c:pt>
                <c:pt idx="12">
                  <c:v>159.200194504324</c:v>
                </c:pt>
                <c:pt idx="13">
                  <c:v>121.93721152117504</c:v>
                </c:pt>
                <c:pt idx="14">
                  <c:v>91.168823605515968</c:v>
                </c:pt>
                <c:pt idx="15">
                  <c:v>66.682037815589922</c:v>
                </c:pt>
                <c:pt idx="16">
                  <c:v>48.304851941464946</c:v>
                </c:pt>
                <c:pt idx="17">
                  <c:v>35.082032855720264</c:v>
                </c:pt>
                <c:pt idx="18">
                  <c:v>25.160070582005645</c:v>
                </c:pt>
                <c:pt idx="19">
                  <c:v>17.732535512427653</c:v>
                </c:pt>
                <c:pt idx="20">
                  <c:v>11.286557912325929</c:v>
                </c:pt>
                <c:pt idx="21">
                  <c:v>6.7407877390349924</c:v>
                </c:pt>
                <c:pt idx="22">
                  <c:v>3.6581413421815161</c:v>
                </c:pt>
                <c:pt idx="23">
                  <c:v>1.8021476275154946</c:v>
                </c:pt>
                <c:pt idx="24">
                  <c:v>0.76133189789132338</c:v>
                </c:pt>
                <c:pt idx="25">
                  <c:v>7.4835421120230177E-3</c:v>
                </c:pt>
              </c:numCache>
            </c:numRef>
          </c:yVal>
          <c:smooth val="0"/>
          <c:extLst>
            <c:ext xmlns:c16="http://schemas.microsoft.com/office/drawing/2014/chart" uri="{C3380CC4-5D6E-409C-BE32-E72D297353CC}">
              <c16:uniqueId val="{00000000-951B-44CC-8007-C5C489402B90}"/>
            </c:ext>
          </c:extLst>
        </c:ser>
        <c:ser>
          <c:idx val="1"/>
          <c:order val="1"/>
          <c:tx>
            <c:strRef>
              <c:f>HAWC2_2_hGAST_noFPM!$FR$3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HAWC2_2_hGAST_noFPM!$FQ$6:$FQ$200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HAWC2_2_hGAST_noFPM!$FW$6:$FW$200</c:f>
              <c:numCache>
                <c:formatCode>0.00E+00</c:formatCode>
                <c:ptCount val="195"/>
                <c:pt idx="0">
                  <c:v>10160.580357935665</c:v>
                </c:pt>
                <c:pt idx="1">
                  <c:v>9669.91248050379</c:v>
                </c:pt>
                <c:pt idx="2">
                  <c:v>9169.1626577054012</c:v>
                </c:pt>
                <c:pt idx="3">
                  <c:v>8048.7140047711928</c:v>
                </c:pt>
                <c:pt idx="4">
                  <c:v>6979.2483838438702</c:v>
                </c:pt>
                <c:pt idx="5">
                  <c:v>6089.4685360361682</c:v>
                </c:pt>
                <c:pt idx="6">
                  <c:v>4372.0227824443627</c:v>
                </c:pt>
                <c:pt idx="7">
                  <c:v>3285.2250814110153</c:v>
                </c:pt>
                <c:pt idx="8">
                  <c:v>1277.1210397936679</c:v>
                </c:pt>
                <c:pt idx="9">
                  <c:v>669.1972776547135</c:v>
                </c:pt>
                <c:pt idx="10">
                  <c:v>320.6723870419446</c:v>
                </c:pt>
                <c:pt idx="11">
                  <c:v>221.3819148751997</c:v>
                </c:pt>
                <c:pt idx="12">
                  <c:v>159.61467005829934</c:v>
                </c:pt>
                <c:pt idx="13">
                  <c:v>122.24272008439894</c:v>
                </c:pt>
                <c:pt idx="14">
                  <c:v>91.461924039622545</c:v>
                </c:pt>
                <c:pt idx="15">
                  <c:v>66.942727770675404</c:v>
                </c:pt>
                <c:pt idx="16">
                  <c:v>48.518385930054819</c:v>
                </c:pt>
                <c:pt idx="17">
                  <c:v>35.241487565322828</c:v>
                </c:pt>
                <c:pt idx="18">
                  <c:v>25.279311199474833</c:v>
                </c:pt>
                <c:pt idx="19">
                  <c:v>17.819620501112109</c:v>
                </c:pt>
                <c:pt idx="20">
                  <c:v>11.357532630533262</c:v>
                </c:pt>
                <c:pt idx="21">
                  <c:v>6.7853978555445833</c:v>
                </c:pt>
                <c:pt idx="22">
                  <c:v>3.6836820497480809</c:v>
                </c:pt>
                <c:pt idx="23">
                  <c:v>1.8138166388955821</c:v>
                </c:pt>
                <c:pt idx="24">
                  <c:v>0.7651470050169793</c:v>
                </c:pt>
                <c:pt idx="25">
                  <c:v>7.4835421120230177E-3</c:v>
                </c:pt>
              </c:numCache>
            </c:numRef>
          </c:yVal>
          <c:smooth val="0"/>
          <c:extLst>
            <c:ext xmlns:c16="http://schemas.microsoft.com/office/drawing/2014/chart" uri="{C3380CC4-5D6E-409C-BE32-E72D297353CC}">
              <c16:uniqueId val="{00000001-951B-44CC-8007-C5C489402B90}"/>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layout>
        <c:manualLayout>
          <c:xMode val="edge"/>
          <c:yMode val="edge"/>
          <c:x val="0.20241752294850485"/>
          <c:y val="2.9023739666958301E-2"/>
          <c:w val="0.57350684078046521"/>
          <c:h val="8.16298391467782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HAWC2_2_hGAST_noFPM!$DT$5</c:f>
              <c:strCache>
                <c:ptCount val="1"/>
                <c:pt idx="0">
                  <c:v>ρIzz [kg*m]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HAWC2_2_hGAST_noFPM!$DT$6:$DT$200</c:f>
              <c:numCache>
                <c:formatCode>0.00E+00</c:formatCode>
                <c:ptCount val="195"/>
                <c:pt idx="0">
                  <c:v>10156.472968139191</c:v>
                </c:pt>
                <c:pt idx="1">
                  <c:v>9660.2282643712661</c:v>
                </c:pt>
                <c:pt idx="2">
                  <c:v>9167.5788266862291</c:v>
                </c:pt>
                <c:pt idx="3">
                  <c:v>8225.1645956868015</c:v>
                </c:pt>
                <c:pt idx="4">
                  <c:v>7397.4826069681067</c:v>
                </c:pt>
                <c:pt idx="5">
                  <c:v>6662.4947787163583</c:v>
                </c:pt>
                <c:pt idx="6">
                  <c:v>5061.5495668061349</c:v>
                </c:pt>
                <c:pt idx="7">
                  <c:v>4365.6122677502208</c:v>
                </c:pt>
                <c:pt idx="8">
                  <c:v>2873.6760654527297</c:v>
                </c:pt>
                <c:pt idx="9">
                  <c:v>1781.3706412622807</c:v>
                </c:pt>
                <c:pt idx="10">
                  <c:v>1481.6574233599877</c:v>
                </c:pt>
                <c:pt idx="11">
                  <c:v>1237.5518881572168</c:v>
                </c:pt>
                <c:pt idx="12">
                  <c:v>1012.1654536928137</c:v>
                </c:pt>
                <c:pt idx="13">
                  <c:v>842.1259907925097</c:v>
                </c:pt>
                <c:pt idx="14">
                  <c:v>693.72214629202176</c:v>
                </c:pt>
                <c:pt idx="15">
                  <c:v>566.53445034877905</c:v>
                </c:pt>
                <c:pt idx="16">
                  <c:v>455.02338675758881</c:v>
                </c:pt>
                <c:pt idx="17">
                  <c:v>311.7093457646659</c:v>
                </c:pt>
                <c:pt idx="18">
                  <c:v>185.02780217952514</c:v>
                </c:pt>
                <c:pt idx="19">
                  <c:v>117.71487169146566</c:v>
                </c:pt>
                <c:pt idx="20">
                  <c:v>77.077801808021434</c:v>
                </c:pt>
                <c:pt idx="21">
                  <c:v>47.506560530930216</c:v>
                </c:pt>
                <c:pt idx="22">
                  <c:v>28.563482355047601</c:v>
                </c:pt>
                <c:pt idx="23">
                  <c:v>17.331608043379617</c:v>
                </c:pt>
                <c:pt idx="24">
                  <c:v>10.794053704103362</c:v>
                </c:pt>
                <c:pt idx="25">
                  <c:v>8.9642574819865845E-2</c:v>
                </c:pt>
              </c:numCache>
            </c:numRef>
          </c:yVal>
          <c:smooth val="0"/>
          <c:extLst>
            <c:ext xmlns:c16="http://schemas.microsoft.com/office/drawing/2014/chart" uri="{C3380CC4-5D6E-409C-BE32-E72D297353CC}">
              <c16:uniqueId val="{00000000-14B0-41E2-86CA-4DE98693CC84}"/>
            </c:ext>
          </c:extLst>
        </c:ser>
        <c:ser>
          <c:idx val="1"/>
          <c:order val="1"/>
          <c:tx>
            <c:strRef>
              <c:f>HAWC2_2_hGAST_noFPM!$FR$3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HAWC2_2_hGAST_noFPM!$FQ$6:$FQ$200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HAWC2_2_hGAST_noFPM!$FX$6:$FX$200</c:f>
              <c:numCache>
                <c:formatCode>0.00E+00</c:formatCode>
                <c:ptCount val="195"/>
                <c:pt idx="0">
                  <c:v>10156.472968139191</c:v>
                </c:pt>
                <c:pt idx="1">
                  <c:v>9660.6930039748513</c:v>
                </c:pt>
                <c:pt idx="2">
                  <c:v>9168.5015718666891</c:v>
                </c:pt>
                <c:pt idx="3">
                  <c:v>8227.5601256714926</c:v>
                </c:pt>
                <c:pt idx="4">
                  <c:v>7400.1298758763423</c:v>
                </c:pt>
                <c:pt idx="5">
                  <c:v>6665.1876348077376</c:v>
                </c:pt>
                <c:pt idx="6">
                  <c:v>5064.477263794467</c:v>
                </c:pt>
                <c:pt idx="7">
                  <c:v>4367.0744592284382</c:v>
                </c:pt>
                <c:pt idx="8">
                  <c:v>2875.9079999146484</c:v>
                </c:pt>
                <c:pt idx="9">
                  <c:v>1783.9344105279306</c:v>
                </c:pt>
                <c:pt idx="10">
                  <c:v>1482.770361580938</c:v>
                </c:pt>
                <c:pt idx="11">
                  <c:v>1238.828142419748</c:v>
                </c:pt>
                <c:pt idx="12">
                  <c:v>1013.6803265404411</c:v>
                </c:pt>
                <c:pt idx="13">
                  <c:v>843.5200958223063</c:v>
                </c:pt>
                <c:pt idx="14">
                  <c:v>695.13584503260608</c:v>
                </c:pt>
                <c:pt idx="15">
                  <c:v>567.88850943302646</c:v>
                </c:pt>
                <c:pt idx="16">
                  <c:v>456.31909124377205</c:v>
                </c:pt>
                <c:pt idx="17">
                  <c:v>313.43757774305948</c:v>
                </c:pt>
                <c:pt idx="18">
                  <c:v>186.55024149770918</c:v>
                </c:pt>
                <c:pt idx="19">
                  <c:v>118.50408988228644</c:v>
                </c:pt>
                <c:pt idx="20">
                  <c:v>77.525244347024923</c:v>
                </c:pt>
                <c:pt idx="21">
                  <c:v>47.796759214192996</c:v>
                </c:pt>
                <c:pt idx="22">
                  <c:v>28.720431793229885</c:v>
                </c:pt>
                <c:pt idx="23">
                  <c:v>17.402225130133139</c:v>
                </c:pt>
                <c:pt idx="24">
                  <c:v>10.818017091122062</c:v>
                </c:pt>
                <c:pt idx="25">
                  <c:v>8.9642574819865845E-2</c:v>
                </c:pt>
              </c:numCache>
            </c:numRef>
          </c:yVal>
          <c:smooth val="0"/>
          <c:extLst>
            <c:ext xmlns:c16="http://schemas.microsoft.com/office/drawing/2014/chart" uri="{C3380CC4-5D6E-409C-BE32-E72D297353CC}">
              <c16:uniqueId val="{00000001-14B0-41E2-86CA-4DE98693CC84}"/>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HAWC2_2_hGAST_noFPM!$DU$5</c:f>
              <c:strCache>
                <c:ptCount val="1"/>
                <c:pt idx="0">
                  <c:v>ρIxz [kg*m]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HAWC2_2_hGAST_noFPM!$DU$6:$DU$200</c:f>
              <c:numCache>
                <c:formatCode>0.00E+00</c:formatCode>
                <c:ptCount val="195"/>
                <c:pt idx="0">
                  <c:v>-2.1169362061634183</c:v>
                </c:pt>
                <c:pt idx="1">
                  <c:v>-0.4418398460062325</c:v>
                </c:pt>
                <c:pt idx="2">
                  <c:v>1.854611198814037</c:v>
                </c:pt>
                <c:pt idx="3">
                  <c:v>209.83385335821515</c:v>
                </c:pt>
                <c:pt idx="4">
                  <c:v>358.28564857089941</c:v>
                </c:pt>
                <c:pt idx="5">
                  <c:v>487.68772196527812</c:v>
                </c:pt>
                <c:pt idx="6">
                  <c:v>730.88738711589099</c:v>
                </c:pt>
                <c:pt idx="7">
                  <c:v>896.26256488336116</c:v>
                </c:pt>
                <c:pt idx="8">
                  <c:v>778.98925598397841</c:v>
                </c:pt>
                <c:pt idx="9">
                  <c:v>499.0011809895467</c:v>
                </c:pt>
                <c:pt idx="10">
                  <c:v>252.36240955068052</c:v>
                </c:pt>
                <c:pt idx="11">
                  <c:v>135.235171623517</c:v>
                </c:pt>
                <c:pt idx="12">
                  <c:v>64.810736737972348</c:v>
                </c:pt>
                <c:pt idx="13">
                  <c:v>39.320757872574816</c:v>
                </c:pt>
                <c:pt idx="14">
                  <c:v>24.170977874996492</c:v>
                </c:pt>
                <c:pt idx="15">
                  <c:v>14.907058156246364</c:v>
                </c:pt>
                <c:pt idx="16">
                  <c:v>8.0390095973976781</c:v>
                </c:pt>
                <c:pt idx="17">
                  <c:v>2.2976158639804645</c:v>
                </c:pt>
                <c:pt idx="18">
                  <c:v>-1.5019069554821538</c:v>
                </c:pt>
                <c:pt idx="19">
                  <c:v>-1.57188530478074</c:v>
                </c:pt>
                <c:pt idx="20">
                  <c:v>-1.4885112683120481</c:v>
                </c:pt>
                <c:pt idx="21">
                  <c:v>-1.560632311812133</c:v>
                </c:pt>
                <c:pt idx="22">
                  <c:v>-1.0111931717972675</c:v>
                </c:pt>
                <c:pt idx="23">
                  <c:v>-0.52873764868041662</c:v>
                </c:pt>
                <c:pt idx="24">
                  <c:v>-0.21551744030755779</c:v>
                </c:pt>
                <c:pt idx="25">
                  <c:v>-5.0345562181147545E-4</c:v>
                </c:pt>
              </c:numCache>
            </c:numRef>
          </c:yVal>
          <c:smooth val="0"/>
          <c:extLst>
            <c:ext xmlns:c16="http://schemas.microsoft.com/office/drawing/2014/chart" uri="{C3380CC4-5D6E-409C-BE32-E72D297353CC}">
              <c16:uniqueId val="{00000000-348C-493B-B4F8-C855FC456392}"/>
            </c:ext>
          </c:extLst>
        </c:ser>
        <c:ser>
          <c:idx val="1"/>
          <c:order val="1"/>
          <c:tx>
            <c:strRef>
              <c:f>HAWC2_2_hGAST_noFPM!$FR$3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HAWC2_2_hGAST_noFPM!$FQ$6:$FQ$200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HAWC2_2_hGAST_noFPM!$FY$6:$FY$200</c:f>
              <c:numCache>
                <c:formatCode>0.00E+00</c:formatCode>
                <c:ptCount val="195"/>
                <c:pt idx="0">
                  <c:v>-2.1169362061634183</c:v>
                </c:pt>
                <c:pt idx="1">
                  <c:v>-0.44340859548098566</c:v>
                </c:pt>
                <c:pt idx="2">
                  <c:v>1.850309886416873</c:v>
                </c:pt>
                <c:pt idx="3">
                  <c:v>209.30518932238274</c:v>
                </c:pt>
                <c:pt idx="4">
                  <c:v>357.81083840564901</c:v>
                </c:pt>
                <c:pt idx="5">
                  <c:v>487.21361729553678</c:v>
                </c:pt>
                <c:pt idx="6">
                  <c:v>730.44264052373546</c:v>
                </c:pt>
                <c:pt idx="7">
                  <c:v>895.91510516828589</c:v>
                </c:pt>
                <c:pt idx="8">
                  <c:v>779.16469668927982</c:v>
                </c:pt>
                <c:pt idx="9">
                  <c:v>499.65834592301866</c:v>
                </c:pt>
                <c:pt idx="10">
                  <c:v>253.27826410465639</c:v>
                </c:pt>
                <c:pt idx="11">
                  <c:v>135.84754666261173</c:v>
                </c:pt>
                <c:pt idx="12">
                  <c:v>65.284075182103365</c:v>
                </c:pt>
                <c:pt idx="13">
                  <c:v>39.529742934862952</c:v>
                </c:pt>
                <c:pt idx="14">
                  <c:v>24.315295058791794</c:v>
                </c:pt>
                <c:pt idx="15">
                  <c:v>15.00568322023455</c:v>
                </c:pt>
                <c:pt idx="16">
                  <c:v>8.118812991271211</c:v>
                </c:pt>
                <c:pt idx="17">
                  <c:v>2.3668516498245742</c:v>
                </c:pt>
                <c:pt idx="18">
                  <c:v>-1.4562448742745651</c:v>
                </c:pt>
                <c:pt idx="19">
                  <c:v>-1.5710648355806975</c:v>
                </c:pt>
                <c:pt idx="20">
                  <c:v>-1.4894292747202738</c:v>
                </c:pt>
                <c:pt idx="21">
                  <c:v>-1.5599245487641382</c:v>
                </c:pt>
                <c:pt idx="22">
                  <c:v>-1.0157454501302832</c:v>
                </c:pt>
                <c:pt idx="23">
                  <c:v>-0.53177094504621258</c:v>
                </c:pt>
                <c:pt idx="24">
                  <c:v>-0.21666554809921679</c:v>
                </c:pt>
                <c:pt idx="25">
                  <c:v>-5.0345562181147545E-4</c:v>
                </c:pt>
              </c:numCache>
            </c:numRef>
          </c:yVal>
          <c:smooth val="0"/>
          <c:extLst>
            <c:ext xmlns:c16="http://schemas.microsoft.com/office/drawing/2014/chart" uri="{C3380CC4-5D6E-409C-BE32-E72D297353CC}">
              <c16:uniqueId val="{00000001-348C-493B-B4F8-C855FC456392}"/>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HAWC2_2_hGAST_noFPM!$EB$5</c:f>
              <c:strCache>
                <c:ptCount val="1"/>
                <c:pt idx="0">
                  <c:v>Git [Nm^2]</c:v>
                </c:pt>
              </c:strCache>
            </c:strRef>
          </c:tx>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HAWC2_2_hGAST_noFPM!$EB$6:$EB$200</c:f>
              <c:numCache>
                <c:formatCode>0.00E+00</c:formatCode>
                <c:ptCount val="195"/>
                <c:pt idx="0">
                  <c:v>87412031645.663239</c:v>
                </c:pt>
                <c:pt idx="1">
                  <c:v>83204063903.041794</c:v>
                </c:pt>
                <c:pt idx="2">
                  <c:v>78929418567.731689</c:v>
                </c:pt>
                <c:pt idx="3">
                  <c:v>69914965295.374405</c:v>
                </c:pt>
                <c:pt idx="4">
                  <c:v>61467995492.322052</c:v>
                </c:pt>
                <c:pt idx="5">
                  <c:v>54063694485.969772</c:v>
                </c:pt>
                <c:pt idx="6">
                  <c:v>38365259850.259117</c:v>
                </c:pt>
                <c:pt idx="7">
                  <c:v>25411519302.458824</c:v>
                </c:pt>
                <c:pt idx="8">
                  <c:v>8075358885.5546999</c:v>
                </c:pt>
                <c:pt idx="9">
                  <c:v>2759034343.8498516</c:v>
                </c:pt>
                <c:pt idx="10">
                  <c:v>1017877207.3452502</c:v>
                </c:pt>
                <c:pt idx="11">
                  <c:v>622761261.17226601</c:v>
                </c:pt>
                <c:pt idx="12">
                  <c:v>458450338.63597113</c:v>
                </c:pt>
                <c:pt idx="13">
                  <c:v>362356032.64153761</c:v>
                </c:pt>
                <c:pt idx="14">
                  <c:v>284126949.72065514</c:v>
                </c:pt>
                <c:pt idx="15">
                  <c:v>219203779.28932115</c:v>
                </c:pt>
                <c:pt idx="16">
                  <c:v>166972507.81426692</c:v>
                </c:pt>
                <c:pt idx="17">
                  <c:v>126958400.74831855</c:v>
                </c:pt>
                <c:pt idx="18">
                  <c:v>93649914.99674885</c:v>
                </c:pt>
                <c:pt idx="19">
                  <c:v>69432734.628852144</c:v>
                </c:pt>
                <c:pt idx="20">
                  <c:v>50483031.897767052</c:v>
                </c:pt>
                <c:pt idx="21">
                  <c:v>36269952.243815504</c:v>
                </c:pt>
                <c:pt idx="22">
                  <c:v>22461540.012799889</c:v>
                </c:pt>
                <c:pt idx="23">
                  <c:v>13007385.879878281</c:v>
                </c:pt>
                <c:pt idx="24">
                  <c:v>6505044.6655939408</c:v>
                </c:pt>
                <c:pt idx="25">
                  <c:v>62120.087918870981</c:v>
                </c:pt>
              </c:numCache>
            </c:numRef>
          </c:yVal>
          <c:smooth val="0"/>
          <c:extLst>
            <c:ext xmlns:c16="http://schemas.microsoft.com/office/drawing/2014/chart" uri="{C3380CC4-5D6E-409C-BE32-E72D297353CC}">
              <c16:uniqueId val="{00000000-58A2-4832-8E4D-2DF1CE8694A1}"/>
            </c:ext>
          </c:extLst>
        </c:ser>
        <c:ser>
          <c:idx val="1"/>
          <c:order val="1"/>
          <c:tx>
            <c:strRef>
              <c:f>HAWC2_2_hGAST_noFPM!$FR$3</c:f>
              <c:strCache>
                <c:ptCount val="1"/>
                <c:pt idx="0">
                  <c:v>Interpolation</c:v>
                </c:pt>
              </c:strCache>
            </c:strRef>
          </c:tx>
          <c:marker>
            <c:symbol val="circle"/>
            <c:size val="5"/>
            <c:spPr>
              <a:solidFill>
                <a:schemeClr val="accent2"/>
              </a:solidFill>
              <a:ln w="9525">
                <a:solidFill>
                  <a:schemeClr val="accent2"/>
                </a:solidFill>
              </a:ln>
              <a:effectLst/>
            </c:spPr>
          </c:marker>
          <c:xVal>
            <c:numRef>
              <c:f>HAWC2_2_hGAST_noFPM!$FQ$6:$FQ$200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HAWC2_2_hGAST_noFPM!$GF$6:$GF$200</c:f>
              <c:numCache>
                <c:formatCode>0.00E+00</c:formatCode>
                <c:ptCount val="195"/>
                <c:pt idx="0">
                  <c:v>87412031645.663239</c:v>
                </c:pt>
                <c:pt idx="1">
                  <c:v>83208004719.428864</c:v>
                </c:pt>
                <c:pt idx="2">
                  <c:v>78937425089.36676</c:v>
                </c:pt>
                <c:pt idx="3">
                  <c:v>69937879203.504395</c:v>
                </c:pt>
                <c:pt idx="4">
                  <c:v>61495012391.12281</c:v>
                </c:pt>
                <c:pt idx="5">
                  <c:v>54090822441.428284</c:v>
                </c:pt>
                <c:pt idx="6">
                  <c:v>38393968053.052429</c:v>
                </c:pt>
                <c:pt idx="7">
                  <c:v>25438735617.873627</c:v>
                </c:pt>
                <c:pt idx="8">
                  <c:v>8101293757.1747131</c:v>
                </c:pt>
                <c:pt idx="9">
                  <c:v>2771512382.6514482</c:v>
                </c:pt>
                <c:pt idx="10">
                  <c:v>1024342722.4114835</c:v>
                </c:pt>
                <c:pt idx="11">
                  <c:v>624827041.49174297</c:v>
                </c:pt>
                <c:pt idx="12">
                  <c:v>459554709.25042427</c:v>
                </c:pt>
                <c:pt idx="13">
                  <c:v>363143882.43261933</c:v>
                </c:pt>
                <c:pt idx="14">
                  <c:v>284872161.92438585</c:v>
                </c:pt>
                <c:pt idx="15">
                  <c:v>219894960.99560758</c:v>
                </c:pt>
                <c:pt idx="16">
                  <c:v>167579409.86138028</c:v>
                </c:pt>
                <c:pt idx="17">
                  <c:v>127440933.08736306</c:v>
                </c:pt>
                <c:pt idx="18">
                  <c:v>94050211.258558139</c:v>
                </c:pt>
                <c:pt idx="19">
                  <c:v>69716671.743729681</c:v>
                </c:pt>
                <c:pt idx="20">
                  <c:v>50691681.368008815</c:v>
                </c:pt>
                <c:pt idx="21">
                  <c:v>36409432.929189406</c:v>
                </c:pt>
                <c:pt idx="22">
                  <c:v>22575947.107661933</c:v>
                </c:pt>
                <c:pt idx="23">
                  <c:v>13066826.07695137</c:v>
                </c:pt>
                <c:pt idx="24">
                  <c:v>6528878.9790021554</c:v>
                </c:pt>
                <c:pt idx="25">
                  <c:v>62120.087918870981</c:v>
                </c:pt>
              </c:numCache>
            </c:numRef>
          </c:yVal>
          <c:smooth val="0"/>
          <c:extLst>
            <c:ext xmlns:c16="http://schemas.microsoft.com/office/drawing/2014/chart" uri="{C3380CC4-5D6E-409C-BE32-E72D297353CC}">
              <c16:uniqueId val="{00000001-58A2-4832-8E4D-2DF1CE8694A1}"/>
            </c:ext>
          </c:extLst>
        </c:ser>
        <c:dLbls>
          <c:showLegendKey val="0"/>
          <c:showVal val="0"/>
          <c:showCatName val="0"/>
          <c:showSerName val="0"/>
          <c:showPercent val="0"/>
          <c:showBubbleSize val="0"/>
        </c:dLbls>
        <c:axId val="1247814224"/>
        <c:axId val="1247808464"/>
        <c:extLst>
          <c:ext xmlns:c15="http://schemas.microsoft.com/office/drawing/2012/chart" uri="{02D57815-91ED-43cb-92C2-25804820EDAC}">
            <c15:filteredScatterSeries>
              <c15:ser>
                <c:idx val="3"/>
                <c:order val="2"/>
                <c:tx>
                  <c:strRef>
                    <c:extLst>
                      <c:ext uri="{02D57815-91ED-43cb-92C2-25804820EDAC}">
                        <c15:formulaRef>
                          <c15:sqref>HAWC2_2_hGAST_noFPM!$FH$2</c15:sqref>
                        </c15:formulaRef>
                      </c:ext>
                    </c:extLst>
                    <c:strCache>
                      <c:ptCount val="1"/>
                      <c:pt idx="0">
                        <c:v>Direct method</c:v>
                      </c:pt>
                    </c:strCache>
                  </c:strRef>
                </c:tx>
                <c:marker>
                  <c:symbol val="dash"/>
                  <c:size val="6"/>
                </c:marker>
                <c:xVal>
                  <c:numRef>
                    <c:extLst>
                      <c:ext uri="{02D57815-91ED-43cb-92C2-25804820EDAC}">
                        <c15:formulaRef>
                          <c15:sqref>HAWC2_2_hGAST_noFPM!$DM$6:$DM$200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c:ext uri="{02D57815-91ED-43cb-92C2-25804820EDAC}">
                        <c15:formulaRef>
                          <c15:sqref>HAWC2_2_hGAST_noFPM!$FK$6:$FK$200</c15:sqref>
                        </c15:formulaRef>
                      </c:ext>
                    </c:extLst>
                    <c:numCache>
                      <c:formatCode>0.00E+00</c:formatCode>
                      <c:ptCount val="195"/>
                      <c:pt idx="0">
                        <c:v>-148347161.05925313</c:v>
                      </c:pt>
                      <c:pt idx="1">
                        <c:v>82943970.831806853</c:v>
                      </c:pt>
                      <c:pt idx="2">
                        <c:v>280549351.78900683</c:v>
                      </c:pt>
                      <c:pt idx="3">
                        <c:v>356796731.54147637</c:v>
                      </c:pt>
                      <c:pt idx="4">
                        <c:v>388843173.74818635</c:v>
                      </c:pt>
                      <c:pt idx="5">
                        <c:v>406619070.61237276</c:v>
                      </c:pt>
                      <c:pt idx="6">
                        <c:v>345105570.39033848</c:v>
                      </c:pt>
                      <c:pt idx="7">
                        <c:v>238289819.73107803</c:v>
                      </c:pt>
                      <c:pt idx="8">
                        <c:v>-143499599.10378781</c:v>
                      </c:pt>
                      <c:pt idx="9">
                        <c:v>-55627438.012378164</c:v>
                      </c:pt>
                      <c:pt idx="10">
                        <c:v>-43531431.489661939</c:v>
                      </c:pt>
                      <c:pt idx="11">
                        <c:v>-25415730.804214533</c:v>
                      </c:pt>
                      <c:pt idx="12">
                        <c:v>-16681648.051186319</c:v>
                      </c:pt>
                      <c:pt idx="13">
                        <c:v>-15290629.966918442</c:v>
                      </c:pt>
                      <c:pt idx="14">
                        <c:v>-10707846.936381867</c:v>
                      </c:pt>
                      <c:pt idx="15">
                        <c:v>-10104056.748460026</c:v>
                      </c:pt>
                      <c:pt idx="16">
                        <c:v>-7865241.9745093472</c:v>
                      </c:pt>
                      <c:pt idx="17">
                        <c:v>-7820419.0483532958</c:v>
                      </c:pt>
                      <c:pt idx="18">
                        <c:v>-8377428.0483313454</c:v>
                      </c:pt>
                      <c:pt idx="19">
                        <c:v>-8087602.2837861804</c:v>
                      </c:pt>
                      <c:pt idx="20">
                        <c:v>-6995893.9562622411</c:v>
                      </c:pt>
                      <c:pt idx="21">
                        <c:v>-6106915.0148945032</c:v>
                      </c:pt>
                      <c:pt idx="22">
                        <c:v>-3325329.1064244579</c:v>
                      </c:pt>
                      <c:pt idx="23">
                        <c:v>-1817612.7738033463</c:v>
                      </c:pt>
                      <c:pt idx="24">
                        <c:v>-1256833.1735986166</c:v>
                      </c:pt>
                      <c:pt idx="25">
                        <c:v>-111741.65539030285</c:v>
                      </c:pt>
                    </c:numCache>
                  </c:numRef>
                </c:yVal>
                <c:smooth val="0"/>
                <c:extLst>
                  <c:ext xmlns:c16="http://schemas.microsoft.com/office/drawing/2014/chart" uri="{C3380CC4-5D6E-409C-BE32-E72D297353CC}">
                    <c16:uniqueId val="{00000002-58A2-4832-8E4D-2DF1CE8694A1}"/>
                  </c:ext>
                </c:extLst>
              </c15:ser>
            </c15:filteredScatterSeries>
          </c:ext>
        </c:extLst>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HAWC2_2_hGAST_noFPM!$DV$5</c:f>
              <c:strCache>
                <c:ptCount val="1"/>
                <c:pt idx="0">
                  <c:v>EA [N]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HAWC2_2_hGAST_noFPM!$DM$6:$DM$200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HAWC2_2_hGAST_noFPM!$DV$6:$DV$200</c:f>
              <c:numCache>
                <c:formatCode>0.00E+00</c:formatCode>
                <c:ptCount val="195"/>
                <c:pt idx="0">
                  <c:v>45425027079.501411</c:v>
                </c:pt>
                <c:pt idx="1">
                  <c:v>43175079643.270416</c:v>
                </c:pt>
                <c:pt idx="2">
                  <c:v>40973814834.253098</c:v>
                </c:pt>
                <c:pt idx="3">
                  <c:v>38821232652.454018</c:v>
                </c:pt>
                <c:pt idx="4">
                  <c:v>36697450258.054245</c:v>
                </c:pt>
                <c:pt idx="5">
                  <c:v>34614553231.524094</c:v>
                </c:pt>
                <c:pt idx="6">
                  <c:v>30449984515.937202</c:v>
                </c:pt>
                <c:pt idx="7">
                  <c:v>26552201161.168037</c:v>
                </c:pt>
                <c:pt idx="8">
                  <c:v>21650282843.635921</c:v>
                </c:pt>
                <c:pt idx="9">
                  <c:v>20023942045.906162</c:v>
                </c:pt>
                <c:pt idx="10">
                  <c:v>20478191111.86039</c:v>
                </c:pt>
                <c:pt idx="11">
                  <c:v>21605205379.031071</c:v>
                </c:pt>
                <c:pt idx="12">
                  <c:v>22301259174.440727</c:v>
                </c:pt>
                <c:pt idx="13">
                  <c:v>22245034236.43428</c:v>
                </c:pt>
                <c:pt idx="14">
                  <c:v>21373342611.346939</c:v>
                </c:pt>
                <c:pt idx="15">
                  <c:v>20169801352.69186</c:v>
                </c:pt>
                <c:pt idx="16">
                  <c:v>19040930938.217033</c:v>
                </c:pt>
                <c:pt idx="17">
                  <c:v>17844165410.47913</c:v>
                </c:pt>
                <c:pt idx="18">
                  <c:v>16463562913.572857</c:v>
                </c:pt>
                <c:pt idx="19">
                  <c:v>14683875772.933516</c:v>
                </c:pt>
                <c:pt idx="20">
                  <c:v>11097970855.025244</c:v>
                </c:pt>
                <c:pt idx="21">
                  <c:v>7525623352.5272207</c:v>
                </c:pt>
                <c:pt idx="22">
                  <c:v>4560192635.9715786</c:v>
                </c:pt>
                <c:pt idx="23">
                  <c:v>2638948052.1155648</c:v>
                </c:pt>
                <c:pt idx="24">
                  <c:v>1151497668.268846</c:v>
                </c:pt>
                <c:pt idx="25">
                  <c:v>128301361.19634382</c:v>
                </c:pt>
              </c:numCache>
            </c:numRef>
          </c:yVal>
          <c:smooth val="0"/>
          <c:extLst>
            <c:ext xmlns:c16="http://schemas.microsoft.com/office/drawing/2014/chart" uri="{C3380CC4-5D6E-409C-BE32-E72D297353CC}">
              <c16:uniqueId val="{00000000-9053-4A66-8F84-8684F7BA6876}"/>
            </c:ext>
          </c:extLst>
        </c:ser>
        <c:ser>
          <c:idx val="1"/>
          <c:order val="1"/>
          <c:tx>
            <c:strRef>
              <c:f>HAWC2_2_hGAST_noFPM!$FR$3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HAWC2_2_hGAST_noFPM!$FQ$6:$FQ$200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HAWC2_2_hGAST_noFPM!$FZ$6:$FZ$200</c:f>
              <c:numCache>
                <c:formatCode>0.00E+00</c:formatCode>
                <c:ptCount val="195"/>
                <c:pt idx="0">
                  <c:v>45425027079.501411</c:v>
                </c:pt>
                <c:pt idx="1">
                  <c:v>43177186748.23629</c:v>
                </c:pt>
                <c:pt idx="2">
                  <c:v>40977937860.360634</c:v>
                </c:pt>
                <c:pt idx="3">
                  <c:v>38826704317.663849</c:v>
                </c:pt>
                <c:pt idx="4">
                  <c:v>36704242991.467781</c:v>
                </c:pt>
                <c:pt idx="5">
                  <c:v>34622184571.43206</c:v>
                </c:pt>
                <c:pt idx="6">
                  <c:v>30457600388.857536</c:v>
                </c:pt>
                <c:pt idx="7">
                  <c:v>26560390556.40955</c:v>
                </c:pt>
                <c:pt idx="8">
                  <c:v>21657616106.549953</c:v>
                </c:pt>
                <c:pt idx="9">
                  <c:v>20027759258.986271</c:v>
                </c:pt>
                <c:pt idx="10">
                  <c:v>20476504328.905437</c:v>
                </c:pt>
                <c:pt idx="11">
                  <c:v>21599313022.836792</c:v>
                </c:pt>
                <c:pt idx="12">
                  <c:v>22296580840.548717</c:v>
                </c:pt>
                <c:pt idx="13">
                  <c:v>22245495208.655304</c:v>
                </c:pt>
                <c:pt idx="14">
                  <c:v>21381646367.605488</c:v>
                </c:pt>
                <c:pt idx="15">
                  <c:v>20182614431.523602</c:v>
                </c:pt>
                <c:pt idx="16">
                  <c:v>19054047865.033524</c:v>
                </c:pt>
                <c:pt idx="17">
                  <c:v>17858597272.433102</c:v>
                </c:pt>
                <c:pt idx="18">
                  <c:v>16480154782.163885</c:v>
                </c:pt>
                <c:pt idx="19">
                  <c:v>14704741919.38084</c:v>
                </c:pt>
                <c:pt idx="20">
                  <c:v>11137454174.213758</c:v>
                </c:pt>
                <c:pt idx="21">
                  <c:v>7560680742.6336393</c:v>
                </c:pt>
                <c:pt idx="22">
                  <c:v>4584762174.2805347</c:v>
                </c:pt>
                <c:pt idx="23">
                  <c:v>2651027309.0310345</c:v>
                </c:pt>
                <c:pt idx="24">
                  <c:v>1156949913.4616835</c:v>
                </c:pt>
                <c:pt idx="25">
                  <c:v>128301361.19634382</c:v>
                </c:pt>
              </c:numCache>
            </c:numRef>
          </c:yVal>
          <c:smooth val="0"/>
          <c:extLst>
            <c:ext xmlns:c16="http://schemas.microsoft.com/office/drawing/2014/chart" uri="{C3380CC4-5D6E-409C-BE32-E72D297353CC}">
              <c16:uniqueId val="{00000001-9053-4A66-8F84-8684F7BA6876}"/>
            </c:ext>
          </c:extLst>
        </c:ser>
        <c:dLbls>
          <c:showLegendKey val="0"/>
          <c:showVal val="0"/>
          <c:showCatName val="0"/>
          <c:showSerName val="0"/>
          <c:showPercent val="0"/>
          <c:showBubbleSize val="0"/>
        </c:dLbls>
        <c:axId val="1247814224"/>
        <c:axId val="1247808464"/>
        <c:extLst>
          <c:ext xmlns:c15="http://schemas.microsoft.com/office/drawing/2012/chart" uri="{02D57815-91ED-43cb-92C2-25804820EDAC}">
            <c15:filteredScatterSeries>
              <c15:ser>
                <c:idx val="2"/>
                <c:order val="2"/>
                <c:tx>
                  <c:strRef>
                    <c:extLst>
                      <c:ext uri="{02D57815-91ED-43cb-92C2-25804820EDAC}">
                        <c15:formulaRef>
                          <c15:sqref>HAWC2_2_hGAST_noFPM!$FH$2</c15:sqref>
                        </c15:formulaRef>
                      </c:ext>
                    </c:extLst>
                    <c:strCache>
                      <c:ptCount val="1"/>
                      <c:pt idx="0">
                        <c:v>Direct method</c:v>
                      </c:pt>
                    </c:strCache>
                  </c:strRef>
                </c:tx>
                <c:spPr>
                  <a:ln w="19050" cap="rnd">
                    <a:solidFill>
                      <a:schemeClr val="accent4"/>
                    </a:solidFill>
                    <a:round/>
                  </a:ln>
                  <a:effectLst/>
                </c:spPr>
                <c:marker>
                  <c:symbol val="dash"/>
                  <c:size val="5"/>
                  <c:spPr>
                    <a:solidFill>
                      <a:srgbClr val="FFC000"/>
                    </a:solidFill>
                    <a:ln w="9525">
                      <a:solidFill>
                        <a:schemeClr val="accent4"/>
                      </a:solidFill>
                    </a:ln>
                    <a:effectLst/>
                  </c:spPr>
                </c:marker>
                <c:xVal>
                  <c:numRef>
                    <c:extLst>
                      <c:ext uri="{02D57815-91ED-43cb-92C2-25804820EDAC}">
                        <c15:formulaRef>
                          <c15:sqref>HAWC2_2_hGAST_noFPM!$DM$6:$DM$200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c:ext uri="{02D57815-91ED-43cb-92C2-25804820EDAC}">
                        <c15:formulaRef>
                          <c15:sqref>HAWC2_2_hGAST_noFPM!$FH$6:$FH$200</c15:sqref>
                        </c15:formulaRef>
                      </c:ext>
                    </c:extLst>
                    <c:numCache>
                      <c:formatCode>0.00E+00</c:formatCode>
                      <c:ptCount val="195"/>
                      <c:pt idx="0">
                        <c:v>-301305250.44199193</c:v>
                      </c:pt>
                      <c:pt idx="1">
                        <c:v>147053409.55883807</c:v>
                      </c:pt>
                      <c:pt idx="2">
                        <c:v>625682358.88216043</c:v>
                      </c:pt>
                      <c:pt idx="3">
                        <c:v>982848702.03283167</c:v>
                      </c:pt>
                      <c:pt idx="4">
                        <c:v>1183779989.6749656</c:v>
                      </c:pt>
                      <c:pt idx="5">
                        <c:v>1360936696.5032427</c:v>
                      </c:pt>
                      <c:pt idx="6">
                        <c:v>1695806438.4450834</c:v>
                      </c:pt>
                      <c:pt idx="7">
                        <c:v>2397725914.6684146</c:v>
                      </c:pt>
                      <c:pt idx="8">
                        <c:v>2145871952.6745381</c:v>
                      </c:pt>
                      <c:pt idx="9">
                        <c:v>1633369039.8246636</c:v>
                      </c:pt>
                      <c:pt idx="10">
                        <c:v>1449243279.5562847</c:v>
                      </c:pt>
                      <c:pt idx="11">
                        <c:v>1146966271.7892816</c:v>
                      </c:pt>
                      <c:pt idx="12">
                        <c:v>876080999.44459367</c:v>
                      </c:pt>
                      <c:pt idx="13">
                        <c:v>551701876.19656408</c:v>
                      </c:pt>
                      <c:pt idx="14">
                        <c:v>356331411.26001871</c:v>
                      </c:pt>
                      <c:pt idx="15">
                        <c:v>310655628.14063358</c:v>
                      </c:pt>
                      <c:pt idx="16">
                        <c:v>309037381.84698921</c:v>
                      </c:pt>
                      <c:pt idx="17">
                        <c:v>337445684.94267923</c:v>
                      </c:pt>
                      <c:pt idx="18">
                        <c:v>374014112.21932632</c:v>
                      </c:pt>
                      <c:pt idx="19">
                        <c:v>420899903.96059221</c:v>
                      </c:pt>
                      <c:pt idx="20">
                        <c:v>376630752.88492405</c:v>
                      </c:pt>
                      <c:pt idx="21">
                        <c:v>257278206.40050915</c:v>
                      </c:pt>
                      <c:pt idx="22">
                        <c:v>140198963.77304283</c:v>
                      </c:pt>
                      <c:pt idx="23">
                        <c:v>72258466.043211818</c:v>
                      </c:pt>
                      <c:pt idx="24">
                        <c:v>26437003.074519899</c:v>
                      </c:pt>
                      <c:pt idx="25">
                        <c:v>850682.0029007491</c:v>
                      </c:pt>
                    </c:numCache>
                  </c:numRef>
                </c:yVal>
                <c:smooth val="0"/>
                <c:extLst>
                  <c:ext xmlns:c16="http://schemas.microsoft.com/office/drawing/2014/chart" uri="{C3380CC4-5D6E-409C-BE32-E72D297353CC}">
                    <c16:uniqueId val="{00000002-9053-4A66-8F84-8684F7BA6876}"/>
                  </c:ext>
                </c:extLst>
              </c15:ser>
            </c15:filteredScatterSeries>
          </c:ext>
        </c:extLst>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06537785542342"/>
          <c:y val="0.11690477783666682"/>
          <c:w val="0.77359504485958319"/>
          <c:h val="0.83363550846320489"/>
        </c:manualLayout>
      </c:layout>
      <c:scatterChart>
        <c:scatterStyle val="lineMarker"/>
        <c:varyColors val="0"/>
        <c:ser>
          <c:idx val="1"/>
          <c:order val="0"/>
          <c:tx>
            <c:strRef>
              <c:f>HAWC2_2_hGAST_FPM!$Y$5</c:f>
              <c:strCache>
                <c:ptCount val="1"/>
                <c:pt idx="0">
                  <c:v>x_[m]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HAWC2_2_hGAST_FPM!$AJ$6:$AJ$200</c:f>
              <c:numCache>
                <c:formatCode>0.000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HAWC2_2_hGAST_FPM!$Y$6:$Y$200</c:f>
              <c:numCache>
                <c:formatCode>0.00E+00</c:formatCode>
                <c:ptCount val="195"/>
                <c:pt idx="0">
                  <c:v>2.27663E-2</c:v>
                </c:pt>
                <c:pt idx="1">
                  <c:v>-1.2937405236469874E-2</c:v>
                </c:pt>
                <c:pt idx="2">
                  <c:v>-4.8641110472936712E-2</c:v>
                </c:pt>
                <c:pt idx="3">
                  <c:v>-9.1397516184180877E-2</c:v>
                </c:pt>
                <c:pt idx="4">
                  <c:v>-0.13443933842612316</c:v>
                </c:pt>
                <c:pt idx="5">
                  <c:v>-0.18180120507535497</c:v>
                </c:pt>
                <c:pt idx="6">
                  <c:v>-0.30623889149874794</c:v>
                </c:pt>
                <c:pt idx="7">
                  <c:v>-0.43732308592391533</c:v>
                </c:pt>
                <c:pt idx="8">
                  <c:v>-0.68977192150714206</c:v>
                </c:pt>
                <c:pt idx="9">
                  <c:v>-0.89874327686300293</c:v>
                </c:pt>
                <c:pt idx="10">
                  <c:v>-0.99874331909098668</c:v>
                </c:pt>
                <c:pt idx="11">
                  <c:v>-1.0018524930599906</c:v>
                </c:pt>
                <c:pt idx="12">
                  <c:v>-0.96553601847061332</c:v>
                </c:pt>
                <c:pt idx="13">
                  <c:v>-0.93689493811408808</c:v>
                </c:pt>
                <c:pt idx="14">
                  <c:v>-0.91067583967948029</c:v>
                </c:pt>
                <c:pt idx="15">
                  <c:v>-0.87387172037428962</c:v>
                </c:pt>
                <c:pt idx="16">
                  <c:v>-0.82761857947220996</c:v>
                </c:pt>
                <c:pt idx="17">
                  <c:v>-0.77441500886487247</c:v>
                </c:pt>
                <c:pt idx="18">
                  <c:v>-0.71396518045201685</c:v>
                </c:pt>
                <c:pt idx="19">
                  <c:v>-0.64788072724689583</c:v>
                </c:pt>
                <c:pt idx="20">
                  <c:v>-0.58063943352349434</c:v>
                </c:pt>
                <c:pt idx="21">
                  <c:v>-0.51484552304286335</c:v>
                </c:pt>
                <c:pt idx="22">
                  <c:v>-0.44597354907485254</c:v>
                </c:pt>
                <c:pt idx="23">
                  <c:v>-0.37267642552607655</c:v>
                </c:pt>
                <c:pt idx="24">
                  <c:v>-0.29895856759990269</c:v>
                </c:pt>
                <c:pt idx="25">
                  <c:v>-6.5928929899355837E-2</c:v>
                </c:pt>
              </c:numCache>
            </c:numRef>
          </c:yVal>
          <c:smooth val="0"/>
          <c:extLst>
            <c:ext xmlns:c16="http://schemas.microsoft.com/office/drawing/2014/chart" uri="{C3380CC4-5D6E-409C-BE32-E72D297353CC}">
              <c16:uniqueId val="{00000000-FE88-46D9-AEF9-D8D6555A6BC2}"/>
            </c:ext>
          </c:extLst>
        </c:ser>
        <c:ser>
          <c:idx val="0"/>
          <c:order val="1"/>
          <c:tx>
            <c:strRef>
              <c:f>HAWC2_2_hGAST_FPM!$P$4</c:f>
              <c:strCache>
                <c:ptCount val="1"/>
                <c:pt idx="0">
                  <c:v>x_c2 [m]</c:v>
                </c:pt>
              </c:strCache>
            </c:strRef>
          </c:tx>
          <c:spPr>
            <a:ln w="19050" cap="rnd">
              <a:solidFill>
                <a:schemeClr val="accent1"/>
              </a:solidFill>
              <a:round/>
            </a:ln>
            <a:effectLst/>
          </c:spPr>
          <c:marker>
            <c:symbol val="triangle"/>
            <c:size val="3"/>
            <c:spPr>
              <a:solidFill>
                <a:schemeClr val="accent1"/>
              </a:solidFill>
              <a:ln w="9525">
                <a:solidFill>
                  <a:schemeClr val="accent1"/>
                </a:solidFill>
              </a:ln>
              <a:effectLst/>
            </c:spPr>
          </c:marker>
          <c:xVal>
            <c:numRef>
              <c:f>HAWC2_2_hGAST_FPM!$U$5:$U$200</c:f>
              <c:numCache>
                <c:formatCode>0.00000E+00</c:formatCode>
                <c:ptCount val="196"/>
                <c:pt idx="0" formatCode="0.00E+00">
                  <c:v>0</c:v>
                </c:pt>
                <c:pt idx="1">
                  <c:v>1.1718297611416915</c:v>
                </c:pt>
                <c:pt idx="2">
                  <c:v>2.3436595222833829</c:v>
                </c:pt>
                <c:pt idx="3">
                  <c:v>3.5154885319364313</c:v>
                </c:pt>
                <c:pt idx="4">
                  <c:v>4.6873184712172193</c:v>
                </c:pt>
                <c:pt idx="5">
                  <c:v>5.8591479729705842</c:v>
                </c:pt>
                <c:pt idx="6">
                  <c:v>7.0309775654341689</c:v>
                </c:pt>
                <c:pt idx="7">
                  <c:v>8.2028069023159205</c:v>
                </c:pt>
                <c:pt idx="8">
                  <c:v>9.3746371034720841</c:v>
                </c:pt>
                <c:pt idx="9">
                  <c:v>10.546462739714693</c:v>
                </c:pt>
                <c:pt idx="10">
                  <c:v>11.718298109817068</c:v>
                </c:pt>
                <c:pt idx="11">
                  <c:v>12.890122502799224</c:v>
                </c:pt>
                <c:pt idx="12">
                  <c:v>14.061952777131685</c:v>
                </c:pt>
                <c:pt idx="13">
                  <c:v>16.40561092208053</c:v>
                </c:pt>
                <c:pt idx="14">
                  <c:v>18.749273718306089</c:v>
                </c:pt>
                <c:pt idx="15">
                  <c:v>21.092927374093627</c:v>
                </c:pt>
                <c:pt idx="16">
                  <c:v>23.436567733149879</c:v>
                </c:pt>
                <c:pt idx="17">
                  <c:v>26.36612375802946</c:v>
                </c:pt>
                <c:pt idx="18">
                  <c:v>29.295689439944756</c:v>
                </c:pt>
                <c:pt idx="19">
                  <c:v>35.154792725689568</c:v>
                </c:pt>
                <c:pt idx="20">
                  <c:v>41.013939156048025</c:v>
                </c:pt>
                <c:pt idx="21">
                  <c:v>46.873076123146021</c:v>
                </c:pt>
                <c:pt idx="22">
                  <c:v>52.732190987759743</c:v>
                </c:pt>
                <c:pt idx="23">
                  <c:v>58.591335354649431</c:v>
                </c:pt>
                <c:pt idx="24">
                  <c:v>64.450467515595477</c:v>
                </c:pt>
                <c:pt idx="25">
                  <c:v>70.309575286645995</c:v>
                </c:pt>
                <c:pt idx="26">
                  <c:v>76.168713857875801</c:v>
                </c:pt>
                <c:pt idx="27">
                  <c:v>82.027859537726172</c:v>
                </c:pt>
                <c:pt idx="28">
                  <c:v>87.886985635491627</c:v>
                </c:pt>
                <c:pt idx="29">
                  <c:v>93.746125720830676</c:v>
                </c:pt>
                <c:pt idx="30">
                  <c:v>99.605274822872218</c:v>
                </c:pt>
                <c:pt idx="31">
                  <c:v>105.46440745167193</c:v>
                </c:pt>
                <c:pt idx="32">
                  <c:v>111.32350184729999</c:v>
                </c:pt>
                <c:pt idx="33">
                  <c:v>117.18033671573299</c:v>
                </c:pt>
              </c:numCache>
            </c:numRef>
          </c:xVal>
          <c:yVal>
            <c:numRef>
              <c:f>HAWC2_2_hGAST_FPM!$P$5:$P$200</c:f>
              <c:numCache>
                <c:formatCode>0.00E+00</c:formatCode>
                <c:ptCount val="196"/>
                <c:pt idx="0">
                  <c:v>2.27663E-2</c:v>
                </c:pt>
                <c:pt idx="1">
                  <c:v>-1.293848E-2</c:v>
                </c:pt>
                <c:pt idx="2">
                  <c:v>-4.8643260000000001E-2</c:v>
                </c:pt>
                <c:pt idx="3">
                  <c:v>-9.1401350000000006E-2</c:v>
                </c:pt>
                <c:pt idx="4">
                  <c:v>-0.13444449999999999</c:v>
                </c:pt>
                <c:pt idx="5">
                  <c:v>-0.18180830000000001</c:v>
                </c:pt>
                <c:pt idx="6">
                  <c:v>-0.22953889999999999</c:v>
                </c:pt>
                <c:pt idx="7">
                  <c:v>-0.28053420000000001</c:v>
                </c:pt>
                <c:pt idx="8">
                  <c:v>-0.3319667</c:v>
                </c:pt>
                <c:pt idx="9">
                  <c:v>-0.38454509999999997</c:v>
                </c:pt>
                <c:pt idx="10">
                  <c:v>-0.43733899999999998</c:v>
                </c:pt>
                <c:pt idx="11">
                  <c:v>-0.48899740000000003</c:v>
                </c:pt>
                <c:pt idx="12">
                  <c:v>-0.54037460000000004</c:v>
                </c:pt>
                <c:pt idx="13">
                  <c:v>-0.64096050000000004</c:v>
                </c:pt>
                <c:pt idx="14">
                  <c:v>-0.73862709999999998</c:v>
                </c:pt>
                <c:pt idx="15">
                  <c:v>-0.82643759999999999</c:v>
                </c:pt>
                <c:pt idx="16">
                  <c:v>-0.89876420000000001</c:v>
                </c:pt>
                <c:pt idx="17">
                  <c:v>-0.96482389999999996</c:v>
                </c:pt>
                <c:pt idx="18">
                  <c:v>-0.99875290000000005</c:v>
                </c:pt>
                <c:pt idx="19">
                  <c:v>-1.0018530000000001</c:v>
                </c:pt>
                <c:pt idx="20">
                  <c:v>-0.96552899999999997</c:v>
                </c:pt>
                <c:pt idx="21">
                  <c:v>-0.93688859999999996</c:v>
                </c:pt>
                <c:pt idx="22">
                  <c:v>-0.91066939999999996</c:v>
                </c:pt>
                <c:pt idx="23">
                  <c:v>-0.87386160000000002</c:v>
                </c:pt>
                <c:pt idx="24">
                  <c:v>-0.82760460000000002</c:v>
                </c:pt>
                <c:pt idx="25">
                  <c:v>-0.77439769999999997</c:v>
                </c:pt>
                <c:pt idx="26">
                  <c:v>-0.71394380000000002</c:v>
                </c:pt>
                <c:pt idx="27">
                  <c:v>-0.64785539999999997</c:v>
                </c:pt>
                <c:pt idx="28">
                  <c:v>-0.58061189999999996</c:v>
                </c:pt>
                <c:pt idx="29">
                  <c:v>-0.51481670000000002</c:v>
                </c:pt>
                <c:pt idx="30">
                  <c:v>-0.44594129999999998</c:v>
                </c:pt>
                <c:pt idx="31">
                  <c:v>-0.37264009999999997</c:v>
                </c:pt>
                <c:pt idx="32">
                  <c:v>-0.29892049999999998</c:v>
                </c:pt>
                <c:pt idx="33">
                  <c:v>-6.5893599999999997E-2</c:v>
                </c:pt>
              </c:numCache>
            </c:numRef>
          </c:yVal>
          <c:smooth val="0"/>
          <c:extLst>
            <c:ext xmlns:c16="http://schemas.microsoft.com/office/drawing/2014/chart" uri="{C3380CC4-5D6E-409C-BE32-E72D297353CC}">
              <c16:uniqueId val="{00000001-FE88-46D9-AEF9-D8D6555A6BC2}"/>
            </c:ext>
          </c:extLst>
        </c:ser>
        <c:dLbls>
          <c:showLegendKey val="0"/>
          <c:showVal val="0"/>
          <c:showCatName val="0"/>
          <c:showSerName val="0"/>
          <c:showPercent val="0"/>
          <c:showBubbleSize val="0"/>
        </c:dLbls>
        <c:axId val="859056800"/>
        <c:axId val="859054400"/>
      </c:scatterChart>
      <c:valAx>
        <c:axId val="85905680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4400"/>
        <c:crosses val="autoZero"/>
        <c:crossBetween val="midCat"/>
      </c:valAx>
      <c:valAx>
        <c:axId val="859054400"/>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68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06537785542342"/>
          <c:y val="0.11690477783666682"/>
          <c:w val="0.77359504485958319"/>
          <c:h val="0.83363550846320489"/>
        </c:manualLayout>
      </c:layout>
      <c:scatterChart>
        <c:scatterStyle val="lineMarker"/>
        <c:varyColors val="0"/>
        <c:ser>
          <c:idx val="1"/>
          <c:order val="0"/>
          <c:tx>
            <c:strRef>
              <c:f>HAWC2_2_hGAST_FPM!$Z$5</c:f>
              <c:strCache>
                <c:ptCount val="1"/>
                <c:pt idx="0">
                  <c:v>y_[m]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HAWC2_2_hGAST_FPM!$AJ$6:$AJ$200</c:f>
              <c:numCache>
                <c:formatCode>0.000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HAWC2_2_hGAST_FPM!$Z$6:$Z$200</c:f>
              <c:numCache>
                <c:formatCode>0.00E+00</c:formatCode>
                <c:ptCount val="195"/>
                <c:pt idx="0">
                  <c:v>-6.3541200000000004E-3</c:v>
                </c:pt>
                <c:pt idx="1">
                  <c:v>1.2618878869157794E-2</c:v>
                </c:pt>
                <c:pt idx="2">
                  <c:v>3.159187773831397E-2</c:v>
                </c:pt>
                <c:pt idx="3">
                  <c:v>5.4883121553895783E-2</c:v>
                </c:pt>
                <c:pt idx="4">
                  <c:v>7.8349125957334842E-2</c:v>
                </c:pt>
                <c:pt idx="5">
                  <c:v>0.10453687700420491</c:v>
                </c:pt>
                <c:pt idx="6">
                  <c:v>0.17195433984077149</c:v>
                </c:pt>
                <c:pt idx="7">
                  <c:v>0.2384383714628999</c:v>
                </c:pt>
                <c:pt idx="8">
                  <c:v>0.34116287706568638</c:v>
                </c:pt>
                <c:pt idx="9">
                  <c:v>0.38515865168476204</c:v>
                </c:pt>
                <c:pt idx="10">
                  <c:v>0.3719884949059184</c:v>
                </c:pt>
                <c:pt idx="11">
                  <c:v>0.33907398269526706</c:v>
                </c:pt>
                <c:pt idx="12">
                  <c:v>0.30255315682449557</c:v>
                </c:pt>
                <c:pt idx="13">
                  <c:v>0.24876270488780905</c:v>
                </c:pt>
                <c:pt idx="14">
                  <c:v>0.13289146312197497</c:v>
                </c:pt>
                <c:pt idx="15">
                  <c:v>-3.1556790034157206E-2</c:v>
                </c:pt>
                <c:pt idx="16">
                  <c:v>-0.22209821214493353</c:v>
                </c:pt>
                <c:pt idx="17">
                  <c:v>-0.49145036662728203</c:v>
                </c:pt>
                <c:pt idx="18">
                  <c:v>-0.81490019752266007</c:v>
                </c:pt>
                <c:pt idx="19">
                  <c:v>-1.1626887087735214</c:v>
                </c:pt>
                <c:pt idx="20">
                  <c:v>-1.5495815725558095</c:v>
                </c:pt>
                <c:pt idx="21">
                  <c:v>-1.9772306461911244</c:v>
                </c:pt>
                <c:pt idx="22">
                  <c:v>-2.4298830460301208</c:v>
                </c:pt>
                <c:pt idx="23">
                  <c:v>-2.9159920869099576</c:v>
                </c:pt>
                <c:pt idx="24">
                  <c:v>-3.4438444093062488</c:v>
                </c:pt>
                <c:pt idx="25">
                  <c:v>-4.0013455041233446</c:v>
                </c:pt>
              </c:numCache>
            </c:numRef>
          </c:yVal>
          <c:smooth val="0"/>
          <c:extLst>
            <c:ext xmlns:c16="http://schemas.microsoft.com/office/drawing/2014/chart" uri="{C3380CC4-5D6E-409C-BE32-E72D297353CC}">
              <c16:uniqueId val="{00000000-3F47-4276-9724-F06954A4CC78}"/>
            </c:ext>
          </c:extLst>
        </c:ser>
        <c:ser>
          <c:idx val="0"/>
          <c:order val="1"/>
          <c:tx>
            <c:strRef>
              <c:f>HAWC2_2_hGAST_FPM!$Q$4</c:f>
              <c:strCache>
                <c:ptCount val="1"/>
                <c:pt idx="0">
                  <c:v>y_c2 [m] </c:v>
                </c:pt>
              </c:strCache>
            </c:strRef>
          </c:tx>
          <c:spPr>
            <a:ln w="19050" cap="rnd">
              <a:solidFill>
                <a:schemeClr val="accent1"/>
              </a:solidFill>
              <a:round/>
            </a:ln>
            <a:effectLst/>
          </c:spPr>
          <c:marker>
            <c:symbol val="triangle"/>
            <c:size val="3"/>
            <c:spPr>
              <a:solidFill>
                <a:schemeClr val="accent1"/>
              </a:solidFill>
              <a:ln w="9525">
                <a:solidFill>
                  <a:schemeClr val="accent1"/>
                </a:solidFill>
              </a:ln>
              <a:effectLst/>
            </c:spPr>
          </c:marker>
          <c:xVal>
            <c:numRef>
              <c:f>HAWC2_2_hGAST_FPM!$U$5:$U$200</c:f>
              <c:numCache>
                <c:formatCode>0.00000E+00</c:formatCode>
                <c:ptCount val="196"/>
                <c:pt idx="0" formatCode="0.00E+00">
                  <c:v>0</c:v>
                </c:pt>
                <c:pt idx="1">
                  <c:v>1.1718297611416915</c:v>
                </c:pt>
                <c:pt idx="2">
                  <c:v>2.3436595222833829</c:v>
                </c:pt>
                <c:pt idx="3">
                  <c:v>3.5154885319364313</c:v>
                </c:pt>
                <c:pt idx="4">
                  <c:v>4.6873184712172193</c:v>
                </c:pt>
                <c:pt idx="5">
                  <c:v>5.8591479729705842</c:v>
                </c:pt>
                <c:pt idx="6">
                  <c:v>7.0309775654341689</c:v>
                </c:pt>
                <c:pt idx="7">
                  <c:v>8.2028069023159205</c:v>
                </c:pt>
                <c:pt idx="8">
                  <c:v>9.3746371034720841</c:v>
                </c:pt>
                <c:pt idx="9">
                  <c:v>10.546462739714693</c:v>
                </c:pt>
                <c:pt idx="10">
                  <c:v>11.718298109817068</c:v>
                </c:pt>
                <c:pt idx="11">
                  <c:v>12.890122502799224</c:v>
                </c:pt>
                <c:pt idx="12">
                  <c:v>14.061952777131685</c:v>
                </c:pt>
                <c:pt idx="13">
                  <c:v>16.40561092208053</c:v>
                </c:pt>
                <c:pt idx="14">
                  <c:v>18.749273718306089</c:v>
                </c:pt>
                <c:pt idx="15">
                  <c:v>21.092927374093627</c:v>
                </c:pt>
                <c:pt idx="16">
                  <c:v>23.436567733149879</c:v>
                </c:pt>
                <c:pt idx="17">
                  <c:v>26.36612375802946</c:v>
                </c:pt>
                <c:pt idx="18">
                  <c:v>29.295689439944756</c:v>
                </c:pt>
                <c:pt idx="19">
                  <c:v>35.154792725689568</c:v>
                </c:pt>
                <c:pt idx="20">
                  <c:v>41.013939156048025</c:v>
                </c:pt>
                <c:pt idx="21">
                  <c:v>46.873076123146021</c:v>
                </c:pt>
                <c:pt idx="22">
                  <c:v>52.732190987759743</c:v>
                </c:pt>
                <c:pt idx="23">
                  <c:v>58.591335354649431</c:v>
                </c:pt>
                <c:pt idx="24">
                  <c:v>64.450467515595477</c:v>
                </c:pt>
                <c:pt idx="25">
                  <c:v>70.309575286645995</c:v>
                </c:pt>
                <c:pt idx="26">
                  <c:v>76.168713857875801</c:v>
                </c:pt>
                <c:pt idx="27">
                  <c:v>82.027859537726172</c:v>
                </c:pt>
                <c:pt idx="28">
                  <c:v>87.886985635491627</c:v>
                </c:pt>
                <c:pt idx="29">
                  <c:v>93.746125720830676</c:v>
                </c:pt>
                <c:pt idx="30">
                  <c:v>99.605274822872218</c:v>
                </c:pt>
                <c:pt idx="31">
                  <c:v>105.46440745167193</c:v>
                </c:pt>
                <c:pt idx="32">
                  <c:v>111.32350184729999</c:v>
                </c:pt>
                <c:pt idx="33">
                  <c:v>117.18033671573299</c:v>
                </c:pt>
              </c:numCache>
            </c:numRef>
          </c:xVal>
          <c:yVal>
            <c:numRef>
              <c:f>HAWC2_2_hGAST_FPM!$Q$5:$Q$200</c:f>
              <c:numCache>
                <c:formatCode>0.00E+00</c:formatCode>
                <c:ptCount val="196"/>
                <c:pt idx="0">
                  <c:v>-6.3541200000000004E-3</c:v>
                </c:pt>
                <c:pt idx="1">
                  <c:v>1.2619450000000001E-2</c:v>
                </c:pt>
                <c:pt idx="2">
                  <c:v>3.1593019999999999E-2</c:v>
                </c:pt>
                <c:pt idx="3">
                  <c:v>5.4885209999999997E-2</c:v>
                </c:pt>
                <c:pt idx="4">
                  <c:v>7.8351939999999995E-2</c:v>
                </c:pt>
                <c:pt idx="5">
                  <c:v>0.1045408</c:v>
                </c:pt>
                <c:pt idx="6">
                  <c:v>0.13096070000000001</c:v>
                </c:pt>
                <c:pt idx="7">
                  <c:v>0.1582549</c:v>
                </c:pt>
                <c:pt idx="8">
                  <c:v>0.1856661</c:v>
                </c:pt>
                <c:pt idx="9">
                  <c:v>0.2121439</c:v>
                </c:pt>
                <c:pt idx="10">
                  <c:v>0.2384463</c:v>
                </c:pt>
                <c:pt idx="11">
                  <c:v>0.2624051</c:v>
                </c:pt>
                <c:pt idx="12">
                  <c:v>0.28578360000000003</c:v>
                </c:pt>
                <c:pt idx="13">
                  <c:v>0.32560610000000001</c:v>
                </c:pt>
                <c:pt idx="14">
                  <c:v>0.35673359999999998</c:v>
                </c:pt>
                <c:pt idx="15">
                  <c:v>0.37704339999999997</c:v>
                </c:pt>
                <c:pt idx="16">
                  <c:v>0.38516099999999998</c:v>
                </c:pt>
                <c:pt idx="17">
                  <c:v>0.38259140000000003</c:v>
                </c:pt>
                <c:pt idx="18">
                  <c:v>0.37198550000000002</c:v>
                </c:pt>
                <c:pt idx="19">
                  <c:v>0.3390686</c:v>
                </c:pt>
                <c:pt idx="20">
                  <c:v>0.30254609999999998</c:v>
                </c:pt>
                <c:pt idx="21">
                  <c:v>0.24875079999999999</c:v>
                </c:pt>
                <c:pt idx="22">
                  <c:v>0.13286300000000001</c:v>
                </c:pt>
                <c:pt idx="23">
                  <c:v>-3.160201E-2</c:v>
                </c:pt>
                <c:pt idx="24">
                  <c:v>-0.22215579999999999</c:v>
                </c:pt>
                <c:pt idx="25">
                  <c:v>-0.49153799999999997</c:v>
                </c:pt>
                <c:pt idx="26">
                  <c:v>-0.81501460000000003</c:v>
                </c:pt>
                <c:pt idx="27">
                  <c:v>-1.162822</c:v>
                </c:pt>
                <c:pt idx="28">
                  <c:v>-1.5497399999999999</c:v>
                </c:pt>
                <c:pt idx="29">
                  <c:v>-1.9774179999999999</c:v>
                </c:pt>
                <c:pt idx="30">
                  <c:v>-2.4300950000000001</c:v>
                </c:pt>
                <c:pt idx="31">
                  <c:v>-2.9162330000000001</c:v>
                </c:pt>
                <c:pt idx="32">
                  <c:v>-3.4441169999999999</c:v>
                </c:pt>
                <c:pt idx="33">
                  <c:v>-4.00143</c:v>
                </c:pt>
              </c:numCache>
            </c:numRef>
          </c:yVal>
          <c:smooth val="0"/>
          <c:extLst>
            <c:ext xmlns:c16="http://schemas.microsoft.com/office/drawing/2014/chart" uri="{C3380CC4-5D6E-409C-BE32-E72D297353CC}">
              <c16:uniqueId val="{00000001-3F47-4276-9724-F06954A4CC78}"/>
            </c:ext>
          </c:extLst>
        </c:ser>
        <c:dLbls>
          <c:showLegendKey val="0"/>
          <c:showVal val="0"/>
          <c:showCatName val="0"/>
          <c:showSerName val="0"/>
          <c:showPercent val="0"/>
          <c:showBubbleSize val="0"/>
        </c:dLbls>
        <c:axId val="859056800"/>
        <c:axId val="859054400"/>
      </c:scatterChart>
      <c:valAx>
        <c:axId val="85905680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4400"/>
        <c:crosses val="autoZero"/>
        <c:crossBetween val="midCat"/>
      </c:valAx>
      <c:valAx>
        <c:axId val="859054400"/>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68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06537785542342"/>
          <c:y val="0.1191502624671916"/>
          <c:w val="0.77082249519119406"/>
          <c:h val="0.79659849810440364"/>
        </c:manualLayout>
      </c:layout>
      <c:scatterChart>
        <c:scatterStyle val="lineMarker"/>
        <c:varyColors val="0"/>
        <c:ser>
          <c:idx val="1"/>
          <c:order val="0"/>
          <c:tx>
            <c:strRef>
              <c:f>HAWC2_2_hGAST_FPM!$AA$5</c:f>
              <c:strCache>
                <c:ptCount val="1"/>
                <c:pt idx="0">
                  <c:v>z_[m]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HAWC2_2_hGAST_FPM!$AJ$6:$AJ$200</c:f>
              <c:numCache>
                <c:formatCode>0.000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HAWC2_2_hGAST_FPM!$AA$6:$AA$200</c:f>
              <c:numCache>
                <c:formatCode>0.00E+00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yVal>
          <c:smooth val="0"/>
          <c:extLst>
            <c:ext xmlns:c16="http://schemas.microsoft.com/office/drawing/2014/chart" uri="{C3380CC4-5D6E-409C-BE32-E72D297353CC}">
              <c16:uniqueId val="{00000000-8D5B-4736-A3CE-56DF57B26E85}"/>
            </c:ext>
          </c:extLst>
        </c:ser>
        <c:ser>
          <c:idx val="0"/>
          <c:order val="1"/>
          <c:tx>
            <c:strRef>
              <c:f>HAWC2_2_hGAST_FPM!$R$4</c:f>
              <c:strCache>
                <c:ptCount val="1"/>
                <c:pt idx="0">
                  <c:v>z_c2 [m] </c:v>
                </c:pt>
              </c:strCache>
            </c:strRef>
          </c:tx>
          <c:spPr>
            <a:ln w="19050" cap="rnd">
              <a:solidFill>
                <a:schemeClr val="accent1"/>
              </a:solidFill>
              <a:round/>
            </a:ln>
            <a:effectLst/>
          </c:spPr>
          <c:marker>
            <c:symbol val="triangle"/>
            <c:size val="3"/>
            <c:spPr>
              <a:solidFill>
                <a:schemeClr val="accent1"/>
              </a:solidFill>
              <a:ln w="9525">
                <a:solidFill>
                  <a:schemeClr val="accent1"/>
                </a:solidFill>
              </a:ln>
              <a:effectLst/>
            </c:spPr>
          </c:marker>
          <c:xVal>
            <c:numRef>
              <c:f>HAWC2_2_hGAST_FPM!$U$5:$U$200</c:f>
              <c:numCache>
                <c:formatCode>0.00000E+00</c:formatCode>
                <c:ptCount val="196"/>
                <c:pt idx="0" formatCode="0.00E+00">
                  <c:v>0</c:v>
                </c:pt>
                <c:pt idx="1">
                  <c:v>1.1718297611416915</c:v>
                </c:pt>
                <c:pt idx="2">
                  <c:v>2.3436595222833829</c:v>
                </c:pt>
                <c:pt idx="3">
                  <c:v>3.5154885319364313</c:v>
                </c:pt>
                <c:pt idx="4">
                  <c:v>4.6873184712172193</c:v>
                </c:pt>
                <c:pt idx="5">
                  <c:v>5.8591479729705842</c:v>
                </c:pt>
                <c:pt idx="6">
                  <c:v>7.0309775654341689</c:v>
                </c:pt>
                <c:pt idx="7">
                  <c:v>8.2028069023159205</c:v>
                </c:pt>
                <c:pt idx="8">
                  <c:v>9.3746371034720841</c:v>
                </c:pt>
                <c:pt idx="9">
                  <c:v>10.546462739714693</c:v>
                </c:pt>
                <c:pt idx="10">
                  <c:v>11.718298109817068</c:v>
                </c:pt>
                <c:pt idx="11">
                  <c:v>12.890122502799224</c:v>
                </c:pt>
                <c:pt idx="12">
                  <c:v>14.061952777131685</c:v>
                </c:pt>
                <c:pt idx="13">
                  <c:v>16.40561092208053</c:v>
                </c:pt>
                <c:pt idx="14">
                  <c:v>18.749273718306089</c:v>
                </c:pt>
                <c:pt idx="15">
                  <c:v>21.092927374093627</c:v>
                </c:pt>
                <c:pt idx="16">
                  <c:v>23.436567733149879</c:v>
                </c:pt>
                <c:pt idx="17">
                  <c:v>26.36612375802946</c:v>
                </c:pt>
                <c:pt idx="18">
                  <c:v>29.295689439944756</c:v>
                </c:pt>
                <c:pt idx="19">
                  <c:v>35.154792725689568</c:v>
                </c:pt>
                <c:pt idx="20">
                  <c:v>41.013939156048025</c:v>
                </c:pt>
                <c:pt idx="21">
                  <c:v>46.873076123146021</c:v>
                </c:pt>
                <c:pt idx="22">
                  <c:v>52.732190987759743</c:v>
                </c:pt>
                <c:pt idx="23">
                  <c:v>58.591335354649431</c:v>
                </c:pt>
                <c:pt idx="24">
                  <c:v>64.450467515595477</c:v>
                </c:pt>
                <c:pt idx="25">
                  <c:v>70.309575286645995</c:v>
                </c:pt>
                <c:pt idx="26">
                  <c:v>76.168713857875801</c:v>
                </c:pt>
                <c:pt idx="27">
                  <c:v>82.027859537726172</c:v>
                </c:pt>
                <c:pt idx="28">
                  <c:v>87.886985635491627</c:v>
                </c:pt>
                <c:pt idx="29">
                  <c:v>93.746125720830676</c:v>
                </c:pt>
                <c:pt idx="30">
                  <c:v>99.605274822872218</c:v>
                </c:pt>
                <c:pt idx="31">
                  <c:v>105.46440745167193</c:v>
                </c:pt>
                <c:pt idx="32">
                  <c:v>111.32350184729999</c:v>
                </c:pt>
                <c:pt idx="33">
                  <c:v>117.18033671573299</c:v>
                </c:pt>
              </c:numCache>
            </c:numRef>
          </c:xVal>
          <c:yVal>
            <c:numRef>
              <c:f>HAWC2_2_hGAST_FPM!$R$5:$R$200</c:f>
              <c:numCache>
                <c:formatCode>0.00E+00</c:formatCode>
                <c:ptCount val="196"/>
                <c:pt idx="0">
                  <c:v>0</c:v>
                </c:pt>
                <c:pt idx="1">
                  <c:v>1.1711320000000001</c:v>
                </c:pt>
                <c:pt idx="2">
                  <c:v>2.3422640000000001</c:v>
                </c:pt>
                <c:pt idx="3">
                  <c:v>3.5130810000000001</c:v>
                </c:pt>
                <c:pt idx="4">
                  <c:v>4.6838850000000001</c:v>
                </c:pt>
                <c:pt idx="5">
                  <c:v>5.8544640000000001</c:v>
                </c:pt>
                <c:pt idx="6">
                  <c:v>7.025023</c:v>
                </c:pt>
                <c:pt idx="7">
                  <c:v>8.1954239999999992</c:v>
                </c:pt>
                <c:pt idx="8">
                  <c:v>9.3658040000000007</c:v>
                </c:pt>
                <c:pt idx="9">
                  <c:v>10.536149999999999</c:v>
                </c:pt>
                <c:pt idx="10">
                  <c:v>11.7065</c:v>
                </c:pt>
                <c:pt idx="11">
                  <c:v>12.876939999999999</c:v>
                </c:pt>
                <c:pt idx="12">
                  <c:v>14.047409999999999</c:v>
                </c:pt>
                <c:pt idx="13">
                  <c:v>16.388570000000001</c:v>
                </c:pt>
                <c:pt idx="14">
                  <c:v>18.729990000000001</c:v>
                </c:pt>
                <c:pt idx="15">
                  <c:v>21.071909999999999</c:v>
                </c:pt>
                <c:pt idx="16">
                  <c:v>23.41442</c:v>
                </c:pt>
                <c:pt idx="17">
                  <c:v>26.343229999999998</c:v>
                </c:pt>
                <c:pt idx="18">
                  <c:v>29.272580000000001</c:v>
                </c:pt>
                <c:pt idx="19">
                  <c:v>35.131590000000003</c:v>
                </c:pt>
                <c:pt idx="20">
                  <c:v>40.99051</c:v>
                </c:pt>
                <c:pt idx="21">
                  <c:v>46.849330000000002</c:v>
                </c:pt>
                <c:pt idx="22">
                  <c:v>52.707239999999999</c:v>
                </c:pt>
                <c:pt idx="23">
                  <c:v>58.563960000000002</c:v>
                </c:pt>
                <c:pt idx="24">
                  <c:v>64.419809999999998</c:v>
                </c:pt>
                <c:pt idx="25">
                  <c:v>70.272480000000002</c:v>
                </c:pt>
                <c:pt idx="26">
                  <c:v>76.122370000000004</c:v>
                </c:pt>
                <c:pt idx="27">
                  <c:v>81.97081</c:v>
                </c:pt>
                <c:pt idx="28">
                  <c:v>87.816760000000002</c:v>
                </c:pt>
                <c:pt idx="29">
                  <c:v>93.659899999999993</c:v>
                </c:pt>
                <c:pt idx="30">
                  <c:v>99.501130000000003</c:v>
                </c:pt>
                <c:pt idx="31">
                  <c:v>105.3396</c:v>
                </c:pt>
                <c:pt idx="32">
                  <c:v>111.17440000000001</c:v>
                </c:pt>
                <c:pt idx="33">
                  <c:v>117</c:v>
                </c:pt>
              </c:numCache>
            </c:numRef>
          </c:yVal>
          <c:smooth val="0"/>
          <c:extLst>
            <c:ext xmlns:c16="http://schemas.microsoft.com/office/drawing/2014/chart" uri="{C3380CC4-5D6E-409C-BE32-E72D297353CC}">
              <c16:uniqueId val="{00000001-8D5B-4736-A3CE-56DF57B26E85}"/>
            </c:ext>
          </c:extLst>
        </c:ser>
        <c:dLbls>
          <c:showLegendKey val="0"/>
          <c:showVal val="0"/>
          <c:showCatName val="0"/>
          <c:showSerName val="0"/>
          <c:showPercent val="0"/>
          <c:showBubbleSize val="0"/>
        </c:dLbls>
        <c:axId val="859056800"/>
        <c:axId val="859054400"/>
      </c:scatterChart>
      <c:valAx>
        <c:axId val="85905680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4400"/>
        <c:crosses val="autoZero"/>
        <c:crossBetween val="midCat"/>
      </c:valAx>
      <c:valAx>
        <c:axId val="859054400"/>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68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06537785542342"/>
          <c:y val="0.11690477783666682"/>
          <c:w val="0.77359504485958319"/>
          <c:h val="0.83363550846320489"/>
        </c:manualLayout>
      </c:layout>
      <c:scatterChart>
        <c:scatterStyle val="lineMarker"/>
        <c:varyColors val="0"/>
        <c:ser>
          <c:idx val="1"/>
          <c:order val="0"/>
          <c:tx>
            <c:strRef>
              <c:f>HAWC2_2_hGAST_FPM!$AB$5</c:f>
              <c:strCache>
                <c:ptCount val="1"/>
                <c:pt idx="0">
                  <c:v>θt_[deg]</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HAWC2_2_hGAST_FPM!$AJ$6:$AJ$200</c:f>
              <c:numCache>
                <c:formatCode>0.000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HAWC2_2_hGAST_FPM!$AB$6:$AB$200</c:f>
              <c:numCache>
                <c:formatCode>0.00E+00</c:formatCode>
                <c:ptCount val="195"/>
                <c:pt idx="0">
                  <c:v>-15.5946</c:v>
                </c:pt>
                <c:pt idx="1">
                  <c:v>-15.591220101742699</c:v>
                </c:pt>
                <c:pt idx="2">
                  <c:v>-15.58783020408743</c:v>
                </c:pt>
                <c:pt idx="3">
                  <c:v>-15.504337486855023</c:v>
                </c:pt>
                <c:pt idx="4">
                  <c:v>-15.417600401537019</c:v>
                </c:pt>
                <c:pt idx="5">
                  <c:v>-15.201982302086202</c:v>
                </c:pt>
                <c:pt idx="6">
                  <c:v>-14.481236017666525</c:v>
                </c:pt>
                <c:pt idx="7">
                  <c:v>-13.481027270045663</c:v>
                </c:pt>
                <c:pt idx="8">
                  <c:v>-11.032839968556523</c:v>
                </c:pt>
                <c:pt idx="9">
                  <c:v>-8.7171287322725419</c:v>
                </c:pt>
                <c:pt idx="10">
                  <c:v>-7.0256001845245777</c:v>
                </c:pt>
                <c:pt idx="11">
                  <c:v>-5.5149290346906659</c:v>
                </c:pt>
                <c:pt idx="12">
                  <c:v>-4.2217608646256348</c:v>
                </c:pt>
                <c:pt idx="13">
                  <c:v>-3.2168903715302397</c:v>
                </c:pt>
                <c:pt idx="14">
                  <c:v>-2.3902010378438718</c:v>
                </c:pt>
                <c:pt idx="15">
                  <c:v>-1.6865614644005189</c:v>
                </c:pt>
                <c:pt idx="16">
                  <c:v>-1.0695594639828823</c:v>
                </c:pt>
                <c:pt idx="17">
                  <c:v>-0.55086383235771053</c:v>
                </c:pt>
                <c:pt idx="18">
                  <c:v>-6.3788642884633928E-2</c:v>
                </c:pt>
                <c:pt idx="19">
                  <c:v>0.49696058612098404</c:v>
                </c:pt>
                <c:pt idx="20">
                  <c:v>1.2488980735916444</c:v>
                </c:pt>
                <c:pt idx="21">
                  <c:v>1.9295108467997371</c:v>
                </c:pt>
                <c:pt idx="22">
                  <c:v>2.1718346248510247</c:v>
                </c:pt>
                <c:pt idx="23">
                  <c:v>2.0930900986099936</c:v>
                </c:pt>
                <c:pt idx="24">
                  <c:v>1.8002892554990844</c:v>
                </c:pt>
                <c:pt idx="25">
                  <c:v>1.2424745618282951</c:v>
                </c:pt>
              </c:numCache>
            </c:numRef>
          </c:yVal>
          <c:smooth val="0"/>
          <c:extLst>
            <c:ext xmlns:c16="http://schemas.microsoft.com/office/drawing/2014/chart" uri="{C3380CC4-5D6E-409C-BE32-E72D297353CC}">
              <c16:uniqueId val="{00000000-94B4-43FD-95D7-ECD8E6A1AB3C}"/>
            </c:ext>
          </c:extLst>
        </c:ser>
        <c:ser>
          <c:idx val="0"/>
          <c:order val="1"/>
          <c:tx>
            <c:strRef>
              <c:f>HAWC2_2_hGAST_FPM!$S$4</c:f>
              <c:strCache>
                <c:ptCount val="1"/>
                <c:pt idx="0">
                  <c:v>θt_c2 [deg]</c:v>
                </c:pt>
              </c:strCache>
            </c:strRef>
          </c:tx>
          <c:spPr>
            <a:ln w="19050" cap="rnd">
              <a:solidFill>
                <a:schemeClr val="accent1"/>
              </a:solidFill>
              <a:round/>
            </a:ln>
            <a:effectLst/>
          </c:spPr>
          <c:marker>
            <c:symbol val="triangle"/>
            <c:size val="3"/>
            <c:spPr>
              <a:solidFill>
                <a:schemeClr val="accent1"/>
              </a:solidFill>
              <a:ln w="9525">
                <a:solidFill>
                  <a:schemeClr val="accent1"/>
                </a:solidFill>
              </a:ln>
              <a:effectLst/>
            </c:spPr>
          </c:marker>
          <c:xVal>
            <c:numRef>
              <c:f>HAWC2_2_hGAST_FPM!$U$5:$U$200</c:f>
              <c:numCache>
                <c:formatCode>0.00000E+00</c:formatCode>
                <c:ptCount val="196"/>
                <c:pt idx="0" formatCode="0.00E+00">
                  <c:v>0</c:v>
                </c:pt>
                <c:pt idx="1">
                  <c:v>1.1718297611416915</c:v>
                </c:pt>
                <c:pt idx="2">
                  <c:v>2.3436595222833829</c:v>
                </c:pt>
                <c:pt idx="3">
                  <c:v>3.5154885319364313</c:v>
                </c:pt>
                <c:pt idx="4">
                  <c:v>4.6873184712172193</c:v>
                </c:pt>
                <c:pt idx="5">
                  <c:v>5.8591479729705842</c:v>
                </c:pt>
                <c:pt idx="6">
                  <c:v>7.0309775654341689</c:v>
                </c:pt>
                <c:pt idx="7">
                  <c:v>8.2028069023159205</c:v>
                </c:pt>
                <c:pt idx="8">
                  <c:v>9.3746371034720841</c:v>
                </c:pt>
                <c:pt idx="9">
                  <c:v>10.546462739714693</c:v>
                </c:pt>
                <c:pt idx="10">
                  <c:v>11.718298109817068</c:v>
                </c:pt>
                <c:pt idx="11">
                  <c:v>12.890122502799224</c:v>
                </c:pt>
                <c:pt idx="12">
                  <c:v>14.061952777131685</c:v>
                </c:pt>
                <c:pt idx="13">
                  <c:v>16.40561092208053</c:v>
                </c:pt>
                <c:pt idx="14">
                  <c:v>18.749273718306089</c:v>
                </c:pt>
                <c:pt idx="15">
                  <c:v>21.092927374093627</c:v>
                </c:pt>
                <c:pt idx="16">
                  <c:v>23.436567733149879</c:v>
                </c:pt>
                <c:pt idx="17">
                  <c:v>26.36612375802946</c:v>
                </c:pt>
                <c:pt idx="18">
                  <c:v>29.295689439944756</c:v>
                </c:pt>
                <c:pt idx="19">
                  <c:v>35.154792725689568</c:v>
                </c:pt>
                <c:pt idx="20">
                  <c:v>41.013939156048025</c:v>
                </c:pt>
                <c:pt idx="21">
                  <c:v>46.873076123146021</c:v>
                </c:pt>
                <c:pt idx="22">
                  <c:v>52.732190987759743</c:v>
                </c:pt>
                <c:pt idx="23">
                  <c:v>58.591335354649431</c:v>
                </c:pt>
                <c:pt idx="24">
                  <c:v>64.450467515595477</c:v>
                </c:pt>
                <c:pt idx="25">
                  <c:v>70.309575286645995</c:v>
                </c:pt>
                <c:pt idx="26">
                  <c:v>76.168713857875801</c:v>
                </c:pt>
                <c:pt idx="27">
                  <c:v>82.027859537726172</c:v>
                </c:pt>
                <c:pt idx="28">
                  <c:v>87.886985635491627</c:v>
                </c:pt>
                <c:pt idx="29">
                  <c:v>93.746125720830676</c:v>
                </c:pt>
                <c:pt idx="30">
                  <c:v>99.605274822872218</c:v>
                </c:pt>
                <c:pt idx="31">
                  <c:v>105.46440745167193</c:v>
                </c:pt>
                <c:pt idx="32">
                  <c:v>111.32350184729999</c:v>
                </c:pt>
                <c:pt idx="33">
                  <c:v>117.18033671573299</c:v>
                </c:pt>
              </c:numCache>
            </c:numRef>
          </c:xVal>
          <c:yVal>
            <c:numRef>
              <c:f>HAWC2_2_hGAST_FPM!$S$5:$S$200</c:f>
              <c:numCache>
                <c:formatCode>0.00E+00</c:formatCode>
                <c:ptCount val="196"/>
                <c:pt idx="0">
                  <c:v>-15.5946</c:v>
                </c:pt>
                <c:pt idx="1">
                  <c:v>-15.59122</c:v>
                </c:pt>
                <c:pt idx="2">
                  <c:v>-15.58783</c:v>
                </c:pt>
                <c:pt idx="3">
                  <c:v>-15.50433</c:v>
                </c:pt>
                <c:pt idx="4">
                  <c:v>-15.417590000000001</c:v>
                </c:pt>
                <c:pt idx="5">
                  <c:v>-15.20195</c:v>
                </c:pt>
                <c:pt idx="6">
                  <c:v>-14.97536</c:v>
                </c:pt>
                <c:pt idx="7">
                  <c:v>-14.65029</c:v>
                </c:pt>
                <c:pt idx="8">
                  <c:v>-14.31203</c:v>
                </c:pt>
                <c:pt idx="9">
                  <c:v>-13.90311</c:v>
                </c:pt>
                <c:pt idx="10">
                  <c:v>-13.4809</c:v>
                </c:pt>
                <c:pt idx="11">
                  <c:v>-13.01398</c:v>
                </c:pt>
                <c:pt idx="12">
                  <c:v>-12.535970000000001</c:v>
                </c:pt>
                <c:pt idx="13">
                  <c:v>-11.534750000000001</c:v>
                </c:pt>
                <c:pt idx="14">
                  <c:v>-10.530480000000001</c:v>
                </c:pt>
                <c:pt idx="15">
                  <c:v>-9.5732359999999996</c:v>
                </c:pt>
                <c:pt idx="16">
                  <c:v>-8.7168810000000008</c:v>
                </c:pt>
                <c:pt idx="17">
                  <c:v>-7.8122030000000002</c:v>
                </c:pt>
                <c:pt idx="18">
                  <c:v>-7.0253779999999999</c:v>
                </c:pt>
                <c:pt idx="19">
                  <c:v>-5.5146819999999996</c:v>
                </c:pt>
                <c:pt idx="20">
                  <c:v>-4.2215109999999996</c:v>
                </c:pt>
                <c:pt idx="21">
                  <c:v>-3.2166679999999999</c:v>
                </c:pt>
                <c:pt idx="22">
                  <c:v>-2.3899979999999998</c:v>
                </c:pt>
                <c:pt idx="23">
                  <c:v>-1.6863680000000001</c:v>
                </c:pt>
                <c:pt idx="24">
                  <c:v>-1.0693729999999999</c:v>
                </c:pt>
                <c:pt idx="25">
                  <c:v>-0.55069509999999999</c:v>
                </c:pt>
                <c:pt idx="26">
                  <c:v>-6.361638E-2</c:v>
                </c:pt>
                <c:pt idx="27">
                  <c:v>0.49717549999999999</c:v>
                </c:pt>
                <c:pt idx="28">
                  <c:v>1.249206</c:v>
                </c:pt>
                <c:pt idx="29">
                  <c:v>1.9298090000000001</c:v>
                </c:pt>
                <c:pt idx="30">
                  <c:v>2.171948</c:v>
                </c:pt>
                <c:pt idx="31">
                  <c:v>2.093051</c:v>
                </c:pt>
                <c:pt idx="32">
                  <c:v>1.800138</c:v>
                </c:pt>
                <c:pt idx="33">
                  <c:v>1.2423900000000001</c:v>
                </c:pt>
              </c:numCache>
            </c:numRef>
          </c:yVal>
          <c:smooth val="0"/>
          <c:extLst>
            <c:ext xmlns:c16="http://schemas.microsoft.com/office/drawing/2014/chart" uri="{C3380CC4-5D6E-409C-BE32-E72D297353CC}">
              <c16:uniqueId val="{00000001-94B4-43FD-95D7-ECD8E6A1AB3C}"/>
            </c:ext>
          </c:extLst>
        </c:ser>
        <c:dLbls>
          <c:showLegendKey val="0"/>
          <c:showVal val="0"/>
          <c:showCatName val="0"/>
          <c:showSerName val="0"/>
          <c:showPercent val="0"/>
          <c:showBubbleSize val="0"/>
        </c:dLbls>
        <c:axId val="859056800"/>
        <c:axId val="859054400"/>
      </c:scatterChart>
      <c:valAx>
        <c:axId val="85905680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4400"/>
        <c:crosses val="autoZero"/>
        <c:crossBetween val="midCat"/>
      </c:valAx>
      <c:valAx>
        <c:axId val="859054400"/>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68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06537785542342"/>
          <c:y val="0.11924393236953654"/>
          <c:w val="0.78404614625943203"/>
          <c:h val="0.79667166670971823"/>
        </c:manualLayout>
      </c:layout>
      <c:scatterChart>
        <c:scatterStyle val="lineMarker"/>
        <c:varyColors val="0"/>
        <c:ser>
          <c:idx val="1"/>
          <c:order val="0"/>
          <c:tx>
            <c:strRef>
              <c:f>HAWC2_2_hGAST_FPM!$AE$5</c:f>
              <c:strCache>
                <c:ptCount val="1"/>
                <c:pt idx="0">
                  <c:v>c_ [m]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HAWC2_2_hGAST_FPM!$AJ$6:$AJ$200</c:f>
              <c:numCache>
                <c:formatCode>0.000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HAWC2_2_hGAST_FPM!$AE$6:$AE$200</c:f>
              <c:numCache>
                <c:formatCode>0.00E+00</c:formatCode>
                <c:ptCount val="195"/>
                <c:pt idx="0">
                  <c:v>5.2</c:v>
                </c:pt>
                <c:pt idx="1">
                  <c:v>5.2076498081751668</c:v>
                </c:pt>
                <c:pt idx="2">
                  <c:v>5.2152996163503333</c:v>
                </c:pt>
                <c:pt idx="3">
                  <c:v>5.2229494245254999</c:v>
                </c:pt>
                <c:pt idx="4">
                  <c:v>5.2406025794068265</c:v>
                </c:pt>
                <c:pt idx="5">
                  <c:v>5.2692314079038551</c:v>
                </c:pt>
                <c:pt idx="6">
                  <c:v>5.3417510148076603</c:v>
                </c:pt>
                <c:pt idx="7">
                  <c:v>5.4462289197022677</c:v>
                </c:pt>
                <c:pt idx="8">
                  <c:v>5.6438272323069247</c:v>
                </c:pt>
                <c:pt idx="9">
                  <c:v>5.7481475626269427</c:v>
                </c:pt>
                <c:pt idx="10">
                  <c:v>5.6515687339799427</c:v>
                </c:pt>
                <c:pt idx="11">
                  <c:v>5.3563735393546335</c:v>
                </c:pt>
                <c:pt idx="12">
                  <c:v>5.007861832952182</c:v>
                </c:pt>
                <c:pt idx="13">
                  <c:v>4.6969945325678157</c:v>
                </c:pt>
                <c:pt idx="14">
                  <c:v>4.4210260355266016</c:v>
                </c:pt>
                <c:pt idx="15">
                  <c:v>4.1531975858154224</c:v>
                </c:pt>
                <c:pt idx="16">
                  <c:v>3.9022617561019803</c:v>
                </c:pt>
                <c:pt idx="17">
                  <c:v>3.669632575299695</c:v>
                </c:pt>
                <c:pt idx="18">
                  <c:v>3.4447882594775217</c:v>
                </c:pt>
                <c:pt idx="19">
                  <c:v>3.2185840042909111</c:v>
                </c:pt>
                <c:pt idx="20">
                  <c:v>2.9932839534679481</c:v>
                </c:pt>
                <c:pt idx="21">
                  <c:v>2.7656338076911822</c:v>
                </c:pt>
                <c:pt idx="22">
                  <c:v>2.5229878942268913</c:v>
                </c:pt>
                <c:pt idx="23">
                  <c:v>2.2633370160904414</c:v>
                </c:pt>
                <c:pt idx="24">
                  <c:v>1.9889946195419317</c:v>
                </c:pt>
                <c:pt idx="25">
                  <c:v>0.50618748115112822</c:v>
                </c:pt>
              </c:numCache>
            </c:numRef>
          </c:yVal>
          <c:smooth val="0"/>
          <c:extLst>
            <c:ext xmlns:c16="http://schemas.microsoft.com/office/drawing/2014/chart" uri="{C3380CC4-5D6E-409C-BE32-E72D297353CC}">
              <c16:uniqueId val="{00000000-AE52-4D2C-A482-5E6D48FD7EB9}"/>
            </c:ext>
          </c:extLst>
        </c:ser>
        <c:ser>
          <c:idx val="0"/>
          <c:order val="1"/>
          <c:tx>
            <c:strRef>
              <c:f>HAWC2_2_hGAST_FPM!$L$4</c:f>
              <c:strCache>
                <c:ptCount val="1"/>
                <c:pt idx="0">
                  <c:v>c [m]</c:v>
                </c:pt>
              </c:strCache>
            </c:strRef>
          </c:tx>
          <c:spPr>
            <a:ln w="19050" cap="rnd">
              <a:solidFill>
                <a:schemeClr val="accent1"/>
              </a:solidFill>
              <a:round/>
            </a:ln>
            <a:effectLst/>
          </c:spPr>
          <c:marker>
            <c:symbol val="triangle"/>
            <c:size val="3"/>
            <c:spPr>
              <a:solidFill>
                <a:schemeClr val="accent1"/>
              </a:solidFill>
              <a:ln w="9525">
                <a:solidFill>
                  <a:schemeClr val="accent1"/>
                </a:solidFill>
              </a:ln>
              <a:effectLst/>
            </c:spPr>
          </c:marker>
          <c:xVal>
            <c:numRef>
              <c:f>HAWC2_2_hGAST_FPM!$K$5:$K$200</c:f>
              <c:numCache>
                <c:formatCode>0.00000E+00</c:formatCode>
                <c:ptCount val="196"/>
                <c:pt idx="0" formatCode="0.00E+00">
                  <c:v>0</c:v>
                </c:pt>
                <c:pt idx="1">
                  <c:v>4.1284356278275798</c:v>
                </c:pt>
                <c:pt idx="2">
                  <c:v>8.7041030156579708</c:v>
                </c:pt>
                <c:pt idx="3">
                  <c:v>13.720035278556001</c:v>
                </c:pt>
                <c:pt idx="4">
                  <c:v>19.152794378704101</c:v>
                </c:pt>
                <c:pt idx="5">
                  <c:v>24.960826658863201</c:v>
                </c:pt>
                <c:pt idx="6">
                  <c:v>31.084216252143101</c:v>
                </c:pt>
                <c:pt idx="7">
                  <c:v>37.446010732258301</c:v>
                </c:pt>
                <c:pt idx="8">
                  <c:v>43.955503050736397</c:v>
                </c:pt>
                <c:pt idx="9">
                  <c:v>50.513008471374199</c:v>
                </c:pt>
                <c:pt idx="10">
                  <c:v>57.016010541186802</c:v>
                </c:pt>
                <c:pt idx="11">
                  <c:v>63.365242682814703</c:v>
                </c:pt>
                <c:pt idx="12">
                  <c:v>69.470694003621901</c:v>
                </c:pt>
                <c:pt idx="13">
                  <c:v>75.256509427299505</c:v>
                </c:pt>
                <c:pt idx="14">
                  <c:v>80.663860080571993</c:v>
                </c:pt>
                <c:pt idx="15">
                  <c:v>85.652354657941402</c:v>
                </c:pt>
                <c:pt idx="16">
                  <c:v>90.199684499523102</c:v>
                </c:pt>
                <c:pt idx="17">
                  <c:v>94.299845741860693</c:v>
                </c:pt>
                <c:pt idx="18">
                  <c:v>97.960566819306607</c:v>
                </c:pt>
                <c:pt idx="19">
                  <c:v>101.20031190028099</c:v>
                </c:pt>
                <c:pt idx="20">
                  <c:v>104.045238751185</c:v>
                </c:pt>
                <c:pt idx="21">
                  <c:v>106.526419946076</c:v>
                </c:pt>
                <c:pt idx="22">
                  <c:v>108.67747672844401</c:v>
                </c:pt>
                <c:pt idx="23">
                  <c:v>110.532697726804</c:v>
                </c:pt>
                <c:pt idx="24">
                  <c:v>112.125634442185</c:v>
                </c:pt>
                <c:pt idx="25">
                  <c:v>113.48812518895301</c:v>
                </c:pt>
                <c:pt idx="26">
                  <c:v>114.649688181093</c:v>
                </c:pt>
                <c:pt idx="27">
                  <c:v>115.637185021721</c:v>
                </c:pt>
                <c:pt idx="28">
                  <c:v>116.47470345667</c:v>
                </c:pt>
                <c:pt idx="29">
                  <c:v>117.183588338607</c:v>
                </c:pt>
              </c:numCache>
            </c:numRef>
          </c:xVal>
          <c:yVal>
            <c:numRef>
              <c:f>HAWC2_2_hGAST_FPM!$L$5:$L$200</c:f>
              <c:numCache>
                <c:formatCode>0.00E+00</c:formatCode>
                <c:ptCount val="196"/>
                <c:pt idx="0">
                  <c:v>5.2</c:v>
                </c:pt>
                <c:pt idx="1">
                  <c:v>5.2269516036771098</c:v>
                </c:pt>
                <c:pt idx="2">
                  <c:v>5.3387425348601401</c:v>
                </c:pt>
                <c:pt idx="3">
                  <c:v>5.5176319560136298</c:v>
                </c:pt>
                <c:pt idx="4">
                  <c:v>5.6953891520632496</c:v>
                </c:pt>
                <c:pt idx="5">
                  <c:v>5.7669314655378896</c:v>
                </c:pt>
                <c:pt idx="6">
                  <c:v>5.6039399659374904</c:v>
                </c:pt>
                <c:pt idx="7">
                  <c:v>5.2169339662247998</c:v>
                </c:pt>
                <c:pt idx="8">
                  <c:v>4.8353721049943896</c:v>
                </c:pt>
                <c:pt idx="9">
                  <c:v>4.5242178993276996</c:v>
                </c:pt>
                <c:pt idx="10">
                  <c:v>4.2216324492952602</c:v>
                </c:pt>
                <c:pt idx="11">
                  <c:v>3.9455283531388901</c:v>
                </c:pt>
                <c:pt idx="12">
                  <c:v>3.7017135984181402</c:v>
                </c:pt>
                <c:pt idx="13">
                  <c:v>3.4799449379740901</c:v>
                </c:pt>
                <c:pt idx="14">
                  <c:v>3.2710692639499701</c:v>
                </c:pt>
                <c:pt idx="15">
                  <c:v>3.0788007444401</c:v>
                </c:pt>
                <c:pt idx="16">
                  <c:v>2.9045925649125302</c:v>
                </c:pt>
                <c:pt idx="17">
                  <c:v>2.7438212646350202</c:v>
                </c:pt>
                <c:pt idx="18">
                  <c:v>2.5936355924049699</c:v>
                </c:pt>
                <c:pt idx="19">
                  <c:v>2.4542412772817102</c:v>
                </c:pt>
                <c:pt idx="20">
                  <c:v>2.3279023673741799</c:v>
                </c:pt>
                <c:pt idx="21">
                  <c:v>2.2147891279091798</c:v>
                </c:pt>
                <c:pt idx="22">
                  <c:v>2.1146832784123299</c:v>
                </c:pt>
                <c:pt idx="23">
                  <c:v>2.02663380325524</c:v>
                </c:pt>
                <c:pt idx="24">
                  <c:v>1.95052505998268</c:v>
                </c:pt>
                <c:pt idx="25">
                  <c:v>1.88490361309954</c:v>
                </c:pt>
                <c:pt idx="26">
                  <c:v>1.8269550522386899</c:v>
                </c:pt>
                <c:pt idx="27">
                  <c:v>1.76035651518473</c:v>
                </c:pt>
                <c:pt idx="28">
                  <c:v>1.5595751201953201</c:v>
                </c:pt>
                <c:pt idx="29">
                  <c:v>0.5</c:v>
                </c:pt>
              </c:numCache>
            </c:numRef>
          </c:yVal>
          <c:smooth val="0"/>
          <c:extLst>
            <c:ext xmlns:c16="http://schemas.microsoft.com/office/drawing/2014/chart" uri="{C3380CC4-5D6E-409C-BE32-E72D297353CC}">
              <c16:uniqueId val="{00000001-AE52-4D2C-A482-5E6D48FD7EB9}"/>
            </c:ext>
          </c:extLst>
        </c:ser>
        <c:dLbls>
          <c:showLegendKey val="0"/>
          <c:showVal val="0"/>
          <c:showCatName val="0"/>
          <c:showSerName val="0"/>
          <c:showPercent val="0"/>
          <c:showBubbleSize val="0"/>
        </c:dLbls>
        <c:axId val="859056800"/>
        <c:axId val="859054400"/>
      </c:scatterChart>
      <c:valAx>
        <c:axId val="85905680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4400"/>
        <c:crosses val="autoZero"/>
        <c:crossBetween val="midCat"/>
      </c:valAx>
      <c:valAx>
        <c:axId val="859054400"/>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68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06537785542342"/>
          <c:y val="0.11924393236953654"/>
          <c:w val="0.78404614625943203"/>
          <c:h val="0.79667166670971823"/>
        </c:manualLayout>
      </c:layout>
      <c:scatterChart>
        <c:scatterStyle val="lineMarker"/>
        <c:varyColors val="0"/>
        <c:ser>
          <c:idx val="1"/>
          <c:order val="0"/>
          <c:tx>
            <c:strRef>
              <c:f>HAWC2_2_hGAST_FPM!$AE$5</c:f>
              <c:strCache>
                <c:ptCount val="1"/>
                <c:pt idx="0">
                  <c:v>c_ [m]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HAWC2_2_hGAST_FPM!$AA$6:$AA$200</c:f>
              <c:numCache>
                <c:formatCode>0.00E+00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HAWC2_2_hGAST_FPM!$AE$6:$AE$200</c:f>
              <c:numCache>
                <c:formatCode>0.00E+00</c:formatCode>
                <c:ptCount val="195"/>
                <c:pt idx="0">
                  <c:v>5.2</c:v>
                </c:pt>
                <c:pt idx="1">
                  <c:v>5.2076498081751668</c:v>
                </c:pt>
                <c:pt idx="2">
                  <c:v>5.2152996163503333</c:v>
                </c:pt>
                <c:pt idx="3">
                  <c:v>5.2229494245254999</c:v>
                </c:pt>
                <c:pt idx="4">
                  <c:v>5.2406025794068265</c:v>
                </c:pt>
                <c:pt idx="5">
                  <c:v>5.2692314079038551</c:v>
                </c:pt>
                <c:pt idx="6">
                  <c:v>5.3417510148076603</c:v>
                </c:pt>
                <c:pt idx="7">
                  <c:v>5.4462289197022677</c:v>
                </c:pt>
                <c:pt idx="8">
                  <c:v>5.6438272323069247</c:v>
                </c:pt>
                <c:pt idx="9">
                  <c:v>5.7481475626269427</c:v>
                </c:pt>
                <c:pt idx="10">
                  <c:v>5.6515687339799427</c:v>
                </c:pt>
                <c:pt idx="11">
                  <c:v>5.3563735393546335</c:v>
                </c:pt>
                <c:pt idx="12">
                  <c:v>5.007861832952182</c:v>
                </c:pt>
                <c:pt idx="13">
                  <c:v>4.6969945325678157</c:v>
                </c:pt>
                <c:pt idx="14">
                  <c:v>4.4210260355266016</c:v>
                </c:pt>
                <c:pt idx="15">
                  <c:v>4.1531975858154224</c:v>
                </c:pt>
                <c:pt idx="16">
                  <c:v>3.9022617561019803</c:v>
                </c:pt>
                <c:pt idx="17">
                  <c:v>3.669632575299695</c:v>
                </c:pt>
                <c:pt idx="18">
                  <c:v>3.4447882594775217</c:v>
                </c:pt>
                <c:pt idx="19">
                  <c:v>3.2185840042909111</c:v>
                </c:pt>
                <c:pt idx="20">
                  <c:v>2.9932839534679481</c:v>
                </c:pt>
                <c:pt idx="21">
                  <c:v>2.7656338076911822</c:v>
                </c:pt>
                <c:pt idx="22">
                  <c:v>2.5229878942268913</c:v>
                </c:pt>
                <c:pt idx="23">
                  <c:v>2.2633370160904414</c:v>
                </c:pt>
                <c:pt idx="24">
                  <c:v>1.9889946195419317</c:v>
                </c:pt>
                <c:pt idx="25">
                  <c:v>0.50618748115112822</c:v>
                </c:pt>
              </c:numCache>
            </c:numRef>
          </c:yVal>
          <c:smooth val="0"/>
          <c:extLst>
            <c:ext xmlns:c16="http://schemas.microsoft.com/office/drawing/2014/chart" uri="{C3380CC4-5D6E-409C-BE32-E72D297353CC}">
              <c16:uniqueId val="{00000000-D6EE-4842-A749-F12902D6508C}"/>
            </c:ext>
          </c:extLst>
        </c:ser>
        <c:ser>
          <c:idx val="0"/>
          <c:order val="1"/>
          <c:tx>
            <c:strRef>
              <c:f>HAWC2_2_hGAST_FPM!$B$4</c:f>
              <c:strCache>
                <c:ptCount val="1"/>
                <c:pt idx="0">
                  <c:v>Chord [m]</c:v>
                </c:pt>
              </c:strCache>
            </c:strRef>
          </c:tx>
          <c:spPr>
            <a:ln w="19050" cap="rnd">
              <a:solidFill>
                <a:srgbClr val="7030A0"/>
              </a:solidFill>
              <a:round/>
            </a:ln>
            <a:effectLst/>
          </c:spPr>
          <c:marker>
            <c:symbol val="triangle"/>
            <c:size val="3"/>
            <c:spPr>
              <a:solidFill>
                <a:schemeClr val="accent1"/>
              </a:solidFill>
              <a:ln w="9525">
                <a:solidFill>
                  <a:srgbClr val="7030A0"/>
                </a:solidFill>
              </a:ln>
              <a:effectLst/>
            </c:spPr>
          </c:marker>
          <c:xVal>
            <c:numRef>
              <c:f>HAWC2_2_hGAST_FPM!$F$5:$F$200</c:f>
              <c:numCache>
                <c:formatCode>General</c:formatCode>
                <c:ptCount val="196"/>
                <c:pt idx="0">
                  <c:v>0</c:v>
                </c:pt>
                <c:pt idx="1">
                  <c:v>2.3877551020408161</c:v>
                </c:pt>
                <c:pt idx="2">
                  <c:v>4.7755102040816322</c:v>
                </c:pt>
                <c:pt idx="3">
                  <c:v>7.1632653061224474</c:v>
                </c:pt>
                <c:pt idx="4">
                  <c:v>9.5510204081632661</c:v>
                </c:pt>
                <c:pt idx="5">
                  <c:v>11.93877551020408</c:v>
                </c:pt>
                <c:pt idx="6">
                  <c:v>14.3265306122449</c:v>
                </c:pt>
                <c:pt idx="7">
                  <c:v>16.714285714285719</c:v>
                </c:pt>
                <c:pt idx="8">
                  <c:v>19.102040816326529</c:v>
                </c:pt>
                <c:pt idx="9">
                  <c:v>21.489795918367349</c:v>
                </c:pt>
                <c:pt idx="10">
                  <c:v>23.87755102040817</c:v>
                </c:pt>
                <c:pt idx="11">
                  <c:v>26.26530612244898</c:v>
                </c:pt>
                <c:pt idx="12">
                  <c:v>28.6530612244898</c:v>
                </c:pt>
                <c:pt idx="13">
                  <c:v>31.04081632653061</c:v>
                </c:pt>
                <c:pt idx="14">
                  <c:v>33.428571428571431</c:v>
                </c:pt>
                <c:pt idx="15">
                  <c:v>35.81632653061223</c:v>
                </c:pt>
                <c:pt idx="16">
                  <c:v>38.204081632653057</c:v>
                </c:pt>
                <c:pt idx="17">
                  <c:v>40.591836734693892</c:v>
                </c:pt>
                <c:pt idx="18">
                  <c:v>42.979591836734677</c:v>
                </c:pt>
                <c:pt idx="19">
                  <c:v>45.367346938775512</c:v>
                </c:pt>
                <c:pt idx="20">
                  <c:v>47.755102040816318</c:v>
                </c:pt>
                <c:pt idx="21">
                  <c:v>50.142857142857153</c:v>
                </c:pt>
                <c:pt idx="22">
                  <c:v>52.530612244897952</c:v>
                </c:pt>
                <c:pt idx="23">
                  <c:v>54.91836734693878</c:v>
                </c:pt>
                <c:pt idx="24">
                  <c:v>57.306122448979593</c:v>
                </c:pt>
                <c:pt idx="25">
                  <c:v>59.6938775510204</c:v>
                </c:pt>
                <c:pt idx="26">
                  <c:v>62.081632653061213</c:v>
                </c:pt>
                <c:pt idx="27">
                  <c:v>64.469387755102048</c:v>
                </c:pt>
                <c:pt idx="28">
                  <c:v>66.857142857142847</c:v>
                </c:pt>
                <c:pt idx="29">
                  <c:v>69.244897959183675</c:v>
                </c:pt>
                <c:pt idx="30">
                  <c:v>71.632653061224474</c:v>
                </c:pt>
                <c:pt idx="31">
                  <c:v>74.020408163265301</c:v>
                </c:pt>
                <c:pt idx="32">
                  <c:v>76.408163265306115</c:v>
                </c:pt>
                <c:pt idx="33">
                  <c:v>78.795918367346928</c:v>
                </c:pt>
                <c:pt idx="34">
                  <c:v>81.183673469387756</c:v>
                </c:pt>
                <c:pt idx="35">
                  <c:v>83.571428571428569</c:v>
                </c:pt>
                <c:pt idx="36">
                  <c:v>85.959183673469397</c:v>
                </c:pt>
                <c:pt idx="37">
                  <c:v>88.34693877551021</c:v>
                </c:pt>
                <c:pt idx="38">
                  <c:v>90.734693877551024</c:v>
                </c:pt>
                <c:pt idx="39">
                  <c:v>93.122448979591823</c:v>
                </c:pt>
                <c:pt idx="40">
                  <c:v>95.510204081632651</c:v>
                </c:pt>
                <c:pt idx="41">
                  <c:v>97.89795918367345</c:v>
                </c:pt>
                <c:pt idx="42">
                  <c:v>100.28571428571431</c:v>
                </c:pt>
                <c:pt idx="43">
                  <c:v>102.67346938775511</c:v>
                </c:pt>
                <c:pt idx="44">
                  <c:v>105.0612244897959</c:v>
                </c:pt>
                <c:pt idx="45">
                  <c:v>107.4489795918367</c:v>
                </c:pt>
                <c:pt idx="46">
                  <c:v>109.8367346938775</c:v>
                </c:pt>
                <c:pt idx="47">
                  <c:v>112.2244897959184</c:v>
                </c:pt>
                <c:pt idx="48">
                  <c:v>114.6122448979592</c:v>
                </c:pt>
                <c:pt idx="49">
                  <c:v>115.245</c:v>
                </c:pt>
                <c:pt idx="50">
                  <c:v>115.83</c:v>
                </c:pt>
                <c:pt idx="51">
                  <c:v>116.41500000000001</c:v>
                </c:pt>
                <c:pt idx="52">
                  <c:v>117</c:v>
                </c:pt>
              </c:numCache>
            </c:numRef>
          </c:xVal>
          <c:yVal>
            <c:numRef>
              <c:f>HAWC2_2_hGAST_FPM!$B$5:$B$200</c:f>
              <c:numCache>
                <c:formatCode>General</c:formatCode>
                <c:ptCount val="196"/>
                <c:pt idx="0">
                  <c:v>5.2</c:v>
                </c:pt>
                <c:pt idx="1">
                  <c:v>5.2088399415795239</c:v>
                </c:pt>
                <c:pt idx="2">
                  <c:v>5.237887092263203</c:v>
                </c:pt>
                <c:pt idx="3">
                  <c:v>5.2933253133836971</c:v>
                </c:pt>
                <c:pt idx="4">
                  <c:v>5.3673398548149196</c:v>
                </c:pt>
                <c:pt idx="5">
                  <c:v>5.4520926842266668</c:v>
                </c:pt>
                <c:pt idx="6">
                  <c:v>5.5400317285038474</c:v>
                </c:pt>
                <c:pt idx="7">
                  <c:v>5.6218242611943809</c:v>
                </c:pt>
                <c:pt idx="8">
                  <c:v>5.6925311751493384</c:v>
                </c:pt>
                <c:pt idx="9">
                  <c:v>5.7426108907269704</c:v>
                </c:pt>
                <c:pt idx="10">
                  <c:v>5.764836827022541</c:v>
                </c:pt>
                <c:pt idx="11">
                  <c:v>5.7561195298525281</c:v>
                </c:pt>
                <c:pt idx="12">
                  <c:v>5.7030985127506497</c:v>
                </c:pt>
                <c:pt idx="13">
                  <c:v>5.6046760216021623</c:v>
                </c:pt>
                <c:pt idx="14">
                  <c:v>5.4715591266605239</c:v>
                </c:pt>
                <c:pt idx="15">
                  <c:v>5.3227780141717718</c:v>
                </c:pt>
                <c:pt idx="16">
                  <c:v>5.1664822881670496</c:v>
                </c:pt>
                <c:pt idx="17">
                  <c:v>5.0194213273102024</c:v>
                </c:pt>
                <c:pt idx="18">
                  <c:v>4.885807888739599</c:v>
                </c:pt>
                <c:pt idx="19">
                  <c:v>4.7679596751217952</c:v>
                </c:pt>
                <c:pt idx="20">
                  <c:v>4.6545660796254378</c:v>
                </c:pt>
                <c:pt idx="21">
                  <c:v>4.5410310517119097</c:v>
                </c:pt>
                <c:pt idx="22">
                  <c:v>4.4281755776247298</c:v>
                </c:pt>
                <c:pt idx="23">
                  <c:v>4.316958876583997</c:v>
                </c:pt>
                <c:pt idx="24">
                  <c:v>4.2078807357900487</c:v>
                </c:pt>
                <c:pt idx="25">
                  <c:v>4.1016461870274226</c:v>
                </c:pt>
                <c:pt idx="26">
                  <c:v>3.9987123353123559</c:v>
                </c:pt>
                <c:pt idx="27">
                  <c:v>3.8994086760515652</c:v>
                </c:pt>
                <c:pt idx="28">
                  <c:v>3.8031725436812951</c:v>
                </c:pt>
                <c:pt idx="29">
                  <c:v>3.7093894536544259</c:v>
                </c:pt>
                <c:pt idx="30">
                  <c:v>3.6171117415725318</c:v>
                </c:pt>
                <c:pt idx="31">
                  <c:v>3.5256349181776572</c:v>
                </c:pt>
                <c:pt idx="32">
                  <c:v>3.4340826705673151</c:v>
                </c:pt>
                <c:pt idx="33">
                  <c:v>3.3419331114575961</c:v>
                </c:pt>
                <c:pt idx="34">
                  <c:v>3.2486784477614128</c:v>
                </c:pt>
                <c:pt idx="35">
                  <c:v>3.1561096799273591</c:v>
                </c:pt>
                <c:pt idx="36">
                  <c:v>3.0645800048338341</c:v>
                </c:pt>
                <c:pt idx="37">
                  <c:v>2.9729926470824868</c:v>
                </c:pt>
                <c:pt idx="38">
                  <c:v>2.8807051066906171</c:v>
                </c:pt>
                <c:pt idx="39">
                  <c:v>2.7869693766865171</c:v>
                </c:pt>
                <c:pt idx="40">
                  <c:v>2.691030938627057</c:v>
                </c:pt>
                <c:pt idx="41">
                  <c:v>2.591965555977676</c:v>
                </c:pt>
                <c:pt idx="42">
                  <c:v>2.4893236475052172</c:v>
                </c:pt>
                <c:pt idx="43">
                  <c:v>2.3839172310973411</c:v>
                </c:pt>
                <c:pt idx="44">
                  <c:v>2.2759238162069981</c:v>
                </c:pt>
                <c:pt idx="45">
                  <c:v>2.1654667320536962</c:v>
                </c:pt>
                <c:pt idx="46">
                  <c:v>2.0526250825584822</c:v>
                </c:pt>
                <c:pt idx="47">
                  <c:v>1.937753326819164</c:v>
                </c:pt>
                <c:pt idx="48">
                  <c:v>1.8196629673361631</c:v>
                </c:pt>
                <c:pt idx="49">
                  <c:v>1.779921672866807</c:v>
                </c:pt>
                <c:pt idx="50">
                  <c:v>1.7077871948468319</c:v>
                </c:pt>
                <c:pt idx="51">
                  <c:v>1.4724826733979679</c:v>
                </c:pt>
                <c:pt idx="52">
                  <c:v>0.50000000000000011</c:v>
                </c:pt>
              </c:numCache>
            </c:numRef>
          </c:yVal>
          <c:smooth val="0"/>
          <c:extLst>
            <c:ext xmlns:c16="http://schemas.microsoft.com/office/drawing/2014/chart" uri="{C3380CC4-5D6E-409C-BE32-E72D297353CC}">
              <c16:uniqueId val="{00000001-D6EE-4842-A749-F12902D6508C}"/>
            </c:ext>
          </c:extLst>
        </c:ser>
        <c:dLbls>
          <c:showLegendKey val="0"/>
          <c:showVal val="0"/>
          <c:showCatName val="0"/>
          <c:showSerName val="0"/>
          <c:showPercent val="0"/>
          <c:showBubbleSize val="0"/>
        </c:dLbls>
        <c:axId val="859056800"/>
        <c:axId val="859054400"/>
      </c:scatterChart>
      <c:valAx>
        <c:axId val="859056800"/>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4400"/>
        <c:crosses val="autoZero"/>
        <c:crossBetween val="midCat"/>
      </c:valAx>
      <c:valAx>
        <c:axId val="859054400"/>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68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06537785542342"/>
          <c:y val="0.11924393236953654"/>
          <c:w val="0.78404614625943203"/>
          <c:h val="0.79667166670971823"/>
        </c:manualLayout>
      </c:layout>
      <c:scatterChart>
        <c:scatterStyle val="lineMarker"/>
        <c:varyColors val="0"/>
        <c:ser>
          <c:idx val="1"/>
          <c:order val="0"/>
          <c:tx>
            <c:strRef>
              <c:f>HAWC2_2_hGAST_FPM!$AH$5</c:f>
              <c:strCache>
                <c:ptCount val="1"/>
                <c:pt idx="0">
                  <c:v>pitch_axis_[%]</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HAWC2_2_hGAST_FPM!$AA$6:$AA$200</c:f>
              <c:numCache>
                <c:formatCode>0.00E+00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HAWC2_2_hGAST_FPM!$AH$6:$AH$200</c:f>
              <c:numCache>
                <c:formatCode>0.0000</c:formatCode>
                <c:ptCount val="195"/>
                <c:pt idx="0">
                  <c:v>0.50454545454545452</c:v>
                </c:pt>
                <c:pt idx="1">
                  <c:v>0.49742066295101212</c:v>
                </c:pt>
                <c:pt idx="2">
                  <c:v>0.49029587135657027</c:v>
                </c:pt>
                <c:pt idx="3">
                  <c:v>0.48185740154354839</c:v>
                </c:pt>
                <c:pt idx="4">
                  <c:v>0.47336576299581495</c:v>
                </c:pt>
                <c:pt idx="5">
                  <c:v>0.46425818754202941</c:v>
                </c:pt>
                <c:pt idx="6">
                  <c:v>0.44089865290979541</c:v>
                </c:pt>
                <c:pt idx="7">
                  <c:v>0.41748090871246873</c:v>
                </c:pt>
                <c:pt idx="8">
                  <c:v>0.37570899926442353</c:v>
                </c:pt>
                <c:pt idx="9">
                  <c:v>0.34232278574558789</c:v>
                </c:pt>
                <c:pt idx="10">
                  <c:v>0.32274129253054323</c:v>
                </c:pt>
                <c:pt idx="11">
                  <c:v>0.31240804077644257</c:v>
                </c:pt>
                <c:pt idx="12">
                  <c:v>0.30623178433182929</c:v>
                </c:pt>
                <c:pt idx="13">
                  <c:v>0.30021753469492513</c:v>
                </c:pt>
                <c:pt idx="14">
                  <c:v>0.29381608985329305</c:v>
                </c:pt>
                <c:pt idx="15">
                  <c:v>0.28942421318299211</c:v>
                </c:pt>
                <c:pt idx="16">
                  <c:v>0.287845485198228</c:v>
                </c:pt>
                <c:pt idx="17">
                  <c:v>0.28897548949333335</c:v>
                </c:pt>
                <c:pt idx="18">
                  <c:v>0.29278448055470868</c:v>
                </c:pt>
                <c:pt idx="19">
                  <c:v>0.29869834947467933</c:v>
                </c:pt>
                <c:pt idx="20">
                  <c:v>0.30600654312149767</c:v>
                </c:pt>
                <c:pt idx="21">
                  <c:v>0.31376782750290627</c:v>
                </c:pt>
                <c:pt idx="22">
                  <c:v>0.32316833120056621</c:v>
                </c:pt>
                <c:pt idx="23">
                  <c:v>0.33526599695534265</c:v>
                </c:pt>
                <c:pt idx="24">
                  <c:v>0.34978137435348106</c:v>
                </c:pt>
                <c:pt idx="25">
                  <c:v>0.36817871855099821</c:v>
                </c:pt>
              </c:numCache>
            </c:numRef>
          </c:yVal>
          <c:smooth val="0"/>
          <c:extLst>
            <c:ext xmlns:c16="http://schemas.microsoft.com/office/drawing/2014/chart" uri="{C3380CC4-5D6E-409C-BE32-E72D297353CC}">
              <c16:uniqueId val="{00000000-5D1A-4C2A-A34C-7A16412ADBDB}"/>
            </c:ext>
          </c:extLst>
        </c:ser>
        <c:ser>
          <c:idx val="0"/>
          <c:order val="1"/>
          <c:tx>
            <c:strRef>
              <c:f>HAWC2_2_hGAST_FPM!$E$4</c:f>
              <c:strCache>
                <c:ptCount val="1"/>
                <c:pt idx="0">
                  <c:v>Pitch axis [x/c]</c:v>
                </c:pt>
              </c:strCache>
            </c:strRef>
          </c:tx>
          <c:spPr>
            <a:ln w="19050" cap="rnd">
              <a:solidFill>
                <a:srgbClr val="7030A0"/>
              </a:solidFill>
              <a:round/>
            </a:ln>
            <a:effectLst/>
          </c:spPr>
          <c:marker>
            <c:symbol val="triangle"/>
            <c:size val="3"/>
            <c:spPr>
              <a:solidFill>
                <a:schemeClr val="accent1"/>
              </a:solidFill>
              <a:ln w="9525">
                <a:solidFill>
                  <a:srgbClr val="7030A0"/>
                </a:solidFill>
              </a:ln>
              <a:effectLst/>
            </c:spPr>
          </c:marker>
          <c:xVal>
            <c:numRef>
              <c:f>HAWC2_2_hGAST_FPM!$F$5:$F$200</c:f>
              <c:numCache>
                <c:formatCode>General</c:formatCode>
                <c:ptCount val="196"/>
                <c:pt idx="0">
                  <c:v>0</c:v>
                </c:pt>
                <c:pt idx="1">
                  <c:v>2.3877551020408161</c:v>
                </c:pt>
                <c:pt idx="2">
                  <c:v>4.7755102040816322</c:v>
                </c:pt>
                <c:pt idx="3">
                  <c:v>7.1632653061224474</c:v>
                </c:pt>
                <c:pt idx="4">
                  <c:v>9.5510204081632661</c:v>
                </c:pt>
                <c:pt idx="5">
                  <c:v>11.93877551020408</c:v>
                </c:pt>
                <c:pt idx="6">
                  <c:v>14.3265306122449</c:v>
                </c:pt>
                <c:pt idx="7">
                  <c:v>16.714285714285719</c:v>
                </c:pt>
                <c:pt idx="8">
                  <c:v>19.102040816326529</c:v>
                </c:pt>
                <c:pt idx="9">
                  <c:v>21.489795918367349</c:v>
                </c:pt>
                <c:pt idx="10">
                  <c:v>23.87755102040817</c:v>
                </c:pt>
                <c:pt idx="11">
                  <c:v>26.26530612244898</c:v>
                </c:pt>
                <c:pt idx="12">
                  <c:v>28.6530612244898</c:v>
                </c:pt>
                <c:pt idx="13">
                  <c:v>31.04081632653061</c:v>
                </c:pt>
                <c:pt idx="14">
                  <c:v>33.428571428571431</c:v>
                </c:pt>
                <c:pt idx="15">
                  <c:v>35.81632653061223</c:v>
                </c:pt>
                <c:pt idx="16">
                  <c:v>38.204081632653057</c:v>
                </c:pt>
                <c:pt idx="17">
                  <c:v>40.591836734693892</c:v>
                </c:pt>
                <c:pt idx="18">
                  <c:v>42.979591836734677</c:v>
                </c:pt>
                <c:pt idx="19">
                  <c:v>45.367346938775512</c:v>
                </c:pt>
                <c:pt idx="20">
                  <c:v>47.755102040816318</c:v>
                </c:pt>
                <c:pt idx="21">
                  <c:v>50.142857142857153</c:v>
                </c:pt>
                <c:pt idx="22">
                  <c:v>52.530612244897952</c:v>
                </c:pt>
                <c:pt idx="23">
                  <c:v>54.91836734693878</c:v>
                </c:pt>
                <c:pt idx="24">
                  <c:v>57.306122448979593</c:v>
                </c:pt>
                <c:pt idx="25">
                  <c:v>59.6938775510204</c:v>
                </c:pt>
                <c:pt idx="26">
                  <c:v>62.081632653061213</c:v>
                </c:pt>
                <c:pt idx="27">
                  <c:v>64.469387755102048</c:v>
                </c:pt>
                <c:pt idx="28">
                  <c:v>66.857142857142847</c:v>
                </c:pt>
                <c:pt idx="29">
                  <c:v>69.244897959183675</c:v>
                </c:pt>
                <c:pt idx="30">
                  <c:v>71.632653061224474</c:v>
                </c:pt>
                <c:pt idx="31">
                  <c:v>74.020408163265301</c:v>
                </c:pt>
                <c:pt idx="32">
                  <c:v>76.408163265306115</c:v>
                </c:pt>
                <c:pt idx="33">
                  <c:v>78.795918367346928</c:v>
                </c:pt>
                <c:pt idx="34">
                  <c:v>81.183673469387756</c:v>
                </c:pt>
                <c:pt idx="35">
                  <c:v>83.571428571428569</c:v>
                </c:pt>
                <c:pt idx="36">
                  <c:v>85.959183673469397</c:v>
                </c:pt>
                <c:pt idx="37">
                  <c:v>88.34693877551021</c:v>
                </c:pt>
                <c:pt idx="38">
                  <c:v>90.734693877551024</c:v>
                </c:pt>
                <c:pt idx="39">
                  <c:v>93.122448979591823</c:v>
                </c:pt>
                <c:pt idx="40">
                  <c:v>95.510204081632651</c:v>
                </c:pt>
                <c:pt idx="41">
                  <c:v>97.89795918367345</c:v>
                </c:pt>
                <c:pt idx="42">
                  <c:v>100.28571428571431</c:v>
                </c:pt>
                <c:pt idx="43">
                  <c:v>102.67346938775511</c:v>
                </c:pt>
                <c:pt idx="44">
                  <c:v>105.0612244897959</c:v>
                </c:pt>
                <c:pt idx="45">
                  <c:v>107.4489795918367</c:v>
                </c:pt>
                <c:pt idx="46">
                  <c:v>109.8367346938775</c:v>
                </c:pt>
                <c:pt idx="47">
                  <c:v>112.2244897959184</c:v>
                </c:pt>
                <c:pt idx="48">
                  <c:v>114.6122448979592</c:v>
                </c:pt>
                <c:pt idx="49">
                  <c:v>115.245</c:v>
                </c:pt>
                <c:pt idx="50">
                  <c:v>115.83</c:v>
                </c:pt>
                <c:pt idx="51">
                  <c:v>116.41500000000001</c:v>
                </c:pt>
                <c:pt idx="52">
                  <c:v>117</c:v>
                </c:pt>
              </c:numCache>
            </c:numRef>
          </c:xVal>
          <c:yVal>
            <c:numRef>
              <c:f>HAWC2_2_hGAST_FPM!$E$5:$E$200</c:f>
              <c:numCache>
                <c:formatCode>General</c:formatCode>
                <c:ptCount val="196"/>
                <c:pt idx="0">
                  <c:v>0.50454545454545452</c:v>
                </c:pt>
                <c:pt idx="1">
                  <c:v>0.49001868080122202</c:v>
                </c:pt>
                <c:pt idx="2">
                  <c:v>0.47270018284548398</c:v>
                </c:pt>
                <c:pt idx="3">
                  <c:v>0.45401477306103749</c:v>
                </c:pt>
                <c:pt idx="4">
                  <c:v>0.43464778259196502</c:v>
                </c:pt>
                <c:pt idx="5">
                  <c:v>0.41562788519506061</c:v>
                </c:pt>
                <c:pt idx="6">
                  <c:v>0.39793787212739351</c:v>
                </c:pt>
                <c:pt idx="7">
                  <c:v>0.38129960745617408</c:v>
                </c:pt>
                <c:pt idx="8">
                  <c:v>0.36549205156991088</c:v>
                </c:pt>
                <c:pt idx="9">
                  <c:v>0.35160780834472832</c:v>
                </c:pt>
                <c:pt idx="10">
                  <c:v>0.34008443128769122</c:v>
                </c:pt>
                <c:pt idx="11">
                  <c:v>0.33106706759655991</c:v>
                </c:pt>
                <c:pt idx="12">
                  <c:v>0.32410313421637471</c:v>
                </c:pt>
                <c:pt idx="13">
                  <c:v>0.31884729346123941</c:v>
                </c:pt>
                <c:pt idx="14">
                  <c:v>0.31468957626752381</c:v>
                </c:pt>
                <c:pt idx="15">
                  <c:v>0.31148889799535512</c:v>
                </c:pt>
                <c:pt idx="16">
                  <c:v>0.3088429219529899</c:v>
                </c:pt>
                <c:pt idx="17">
                  <c:v>0.30660540311123108</c:v>
                </c:pt>
                <c:pt idx="18">
                  <c:v>0.30436133352313133</c:v>
                </c:pt>
                <c:pt idx="19">
                  <c:v>0.30187566240238778</c:v>
                </c:pt>
                <c:pt idx="20">
                  <c:v>0.29920176561319112</c:v>
                </c:pt>
                <c:pt idx="21">
                  <c:v>0.29648581499532922</c:v>
                </c:pt>
                <c:pt idx="22">
                  <c:v>0.29397119399704469</c:v>
                </c:pt>
                <c:pt idx="23">
                  <c:v>0.29185718732408311</c:v>
                </c:pt>
                <c:pt idx="24">
                  <c:v>0.29010989028862039</c:v>
                </c:pt>
                <c:pt idx="25">
                  <c:v>0.28880659979944612</c:v>
                </c:pt>
                <c:pt idx="26">
                  <c:v>0.28802634398115068</c:v>
                </c:pt>
                <c:pt idx="27">
                  <c:v>0.28784151044623513</c:v>
                </c:pt>
                <c:pt idx="28">
                  <c:v>0.28794253614539372</c:v>
                </c:pt>
                <c:pt idx="29">
                  <c:v>0.28852264941156658</c:v>
                </c:pt>
                <c:pt idx="30">
                  <c:v>0.28957685074559619</c:v>
                </c:pt>
                <c:pt idx="31">
                  <c:v>0.29111080457586058</c:v>
                </c:pt>
                <c:pt idx="32">
                  <c:v>0.29301391510813268</c:v>
                </c:pt>
                <c:pt idx="33">
                  <c:v>0.29524121114442831</c:v>
                </c:pt>
                <c:pt idx="34">
                  <c:v>0.29778413973642148</c:v>
                </c:pt>
                <c:pt idx="35">
                  <c:v>0.300565286724993</c:v>
                </c:pt>
                <c:pt idx="36">
                  <c:v>0.3035753776130124</c:v>
                </c:pt>
                <c:pt idx="37">
                  <c:v>0.30670446458784528</c:v>
                </c:pt>
                <c:pt idx="38">
                  <c:v>0.30988253764299162</c:v>
                </c:pt>
                <c:pt idx="39">
                  <c:v>0.3130107259708016</c:v>
                </c:pt>
                <c:pt idx="40">
                  <c:v>0.31639042766652858</c:v>
                </c:pt>
                <c:pt idx="41">
                  <c:v>0.32021109189825031</c:v>
                </c:pt>
                <c:pt idx="42">
                  <c:v>0.32462311714967118</c:v>
                </c:pt>
                <c:pt idx="43">
                  <c:v>0.32945418878497201</c:v>
                </c:pt>
                <c:pt idx="44">
                  <c:v>0.33463306413024468</c:v>
                </c:pt>
                <c:pt idx="45">
                  <c:v>0.34011904021443962</c:v>
                </c:pt>
                <c:pt idx="46">
                  <c:v>0.34605559757146598</c:v>
                </c:pt>
                <c:pt idx="47">
                  <c:v>0.35272118564284388</c:v>
                </c:pt>
                <c:pt idx="48">
                  <c:v>0.36008902963962852</c:v>
                </c:pt>
                <c:pt idx="49">
                  <c:v>0.36216057569176657</c:v>
                </c:pt>
                <c:pt idx="50">
                  <c:v>0.36412202945723671</c:v>
                </c:pt>
                <c:pt idx="51">
                  <c:v>0.36612881873474029</c:v>
                </c:pt>
                <c:pt idx="52">
                  <c:v>0.36818181818181811</c:v>
                </c:pt>
              </c:numCache>
            </c:numRef>
          </c:yVal>
          <c:smooth val="0"/>
          <c:extLst>
            <c:ext xmlns:c16="http://schemas.microsoft.com/office/drawing/2014/chart" uri="{C3380CC4-5D6E-409C-BE32-E72D297353CC}">
              <c16:uniqueId val="{00000001-5D1A-4C2A-A34C-7A16412ADBDB}"/>
            </c:ext>
          </c:extLst>
        </c:ser>
        <c:dLbls>
          <c:showLegendKey val="0"/>
          <c:showVal val="0"/>
          <c:showCatName val="0"/>
          <c:showSerName val="0"/>
          <c:showPercent val="0"/>
          <c:showBubbleSize val="0"/>
        </c:dLbls>
        <c:axId val="859056800"/>
        <c:axId val="859054400"/>
      </c:scatterChart>
      <c:valAx>
        <c:axId val="859056800"/>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4400"/>
        <c:crosses val="autoZero"/>
        <c:crossBetween val="midCat"/>
      </c:valAx>
      <c:valAx>
        <c:axId val="859054400"/>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68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cg</c:v>
          </c:tx>
          <c:spPr>
            <a:ln w="25400" cap="rnd">
              <a:noFill/>
              <a:round/>
            </a:ln>
            <a:effectLst/>
          </c:spPr>
          <c:marker>
            <c:symbol val="circle"/>
            <c:size val="5"/>
            <c:spPr>
              <a:solidFill>
                <a:schemeClr val="accent1"/>
              </a:solidFill>
              <a:ln w="9525">
                <a:solidFill>
                  <a:schemeClr val="accent1"/>
                </a:solidFill>
              </a:ln>
              <a:effectLst/>
            </c:spPr>
          </c:marker>
          <c:dPt>
            <c:idx val="0"/>
            <c:marker>
              <c:symbol val="square"/>
              <c:size val="10"/>
            </c:marker>
            <c:bubble3D val="0"/>
            <c:extLst>
              <c:ext xmlns:c16="http://schemas.microsoft.com/office/drawing/2014/chart" uri="{C3380CC4-5D6E-409C-BE32-E72D297353CC}">
                <c16:uniqueId val="{00000000-274C-40B0-9DF8-1CBA88E998B5}"/>
              </c:ext>
            </c:extLst>
          </c:dPt>
          <c:xVal>
            <c:numRef>
              <c:f>HAWC2_2_hGAST_FPM!$BX$18</c:f>
              <c:numCache>
                <c:formatCode>0.000E+00</c:formatCode>
                <c:ptCount val="1"/>
                <c:pt idx="0">
                  <c:v>0.84348305009389335</c:v>
                </c:pt>
              </c:numCache>
            </c:numRef>
          </c:xVal>
          <c:yVal>
            <c:numRef>
              <c:f>HAWC2_2_hGAST_FPM!$BY$18</c:f>
              <c:numCache>
                <c:formatCode>0.000E+00</c:formatCode>
                <c:ptCount val="1"/>
                <c:pt idx="0">
                  <c:v>2.7378521555491E-2</c:v>
                </c:pt>
              </c:numCache>
            </c:numRef>
          </c:yVal>
          <c:smooth val="0"/>
          <c:extLst>
            <c:ext xmlns:c16="http://schemas.microsoft.com/office/drawing/2014/chart" uri="{C3380CC4-5D6E-409C-BE32-E72D297353CC}">
              <c16:uniqueId val="{00000001-274C-40B0-9DF8-1CBA88E998B5}"/>
            </c:ext>
          </c:extLst>
        </c:ser>
        <c:ser>
          <c:idx val="3"/>
          <c:order val="1"/>
          <c:tx>
            <c:v>cg_R</c:v>
          </c:tx>
          <c:spPr>
            <a:ln w="25400">
              <a:noFill/>
            </a:ln>
          </c:spPr>
          <c:xVal>
            <c:numRef>
              <c:f>HAWC2_2_hGAST_FPM!$CG$18</c:f>
              <c:numCache>
                <c:formatCode>0.00E+00</c:formatCode>
                <c:ptCount val="1"/>
                <c:pt idx="0">
                  <c:v>0.8391788105297644</c:v>
                </c:pt>
              </c:numCache>
            </c:numRef>
          </c:xVal>
          <c:yVal>
            <c:numRef>
              <c:f>HAWC2_2_hGAST_FPM!$CH$18</c:f>
              <c:numCache>
                <c:formatCode>0.00E+00</c:formatCode>
                <c:ptCount val="1"/>
                <c:pt idx="0">
                  <c:v>8.9398899300336024E-2</c:v>
                </c:pt>
              </c:numCache>
            </c:numRef>
          </c:yVal>
          <c:smooth val="0"/>
          <c:extLst>
            <c:ext xmlns:c16="http://schemas.microsoft.com/office/drawing/2014/chart" uri="{C3380CC4-5D6E-409C-BE32-E72D297353CC}">
              <c16:uniqueId val="{00000002-274C-40B0-9DF8-1CBA88E998B5}"/>
            </c:ext>
          </c:extLst>
        </c:ser>
        <c:ser>
          <c:idx val="1"/>
          <c:order val="2"/>
          <c:tx>
            <c:v>sh</c:v>
          </c:tx>
          <c:spPr>
            <a:ln w="25400" cap="rnd">
              <a:noFill/>
              <a:round/>
            </a:ln>
            <a:effectLst/>
          </c:spPr>
          <c:marker>
            <c:symbol val="circle"/>
            <c:size val="5"/>
            <c:spPr>
              <a:solidFill>
                <a:schemeClr val="accent2"/>
              </a:solidFill>
              <a:ln w="9525">
                <a:solidFill>
                  <a:schemeClr val="accent2"/>
                </a:solidFill>
              </a:ln>
              <a:effectLst/>
            </c:spPr>
          </c:marker>
          <c:dPt>
            <c:idx val="0"/>
            <c:marker>
              <c:symbol val="triangle"/>
              <c:size val="10"/>
            </c:marker>
            <c:bubble3D val="0"/>
            <c:extLst>
              <c:ext xmlns:c16="http://schemas.microsoft.com/office/drawing/2014/chart" uri="{C3380CC4-5D6E-409C-BE32-E72D297353CC}">
                <c16:uniqueId val="{00000003-274C-40B0-9DF8-1CBA88E998B5}"/>
              </c:ext>
            </c:extLst>
          </c:dPt>
          <c:xVal>
            <c:numRef>
              <c:f>HAWC2_2_hGAST_FPM!$BZ$18</c:f>
              <c:numCache>
                <c:formatCode>0.000E+00</c:formatCode>
                <c:ptCount val="1"/>
                <c:pt idx="0">
                  <c:v>-8.2596252903001433E-2</c:v>
                </c:pt>
              </c:numCache>
            </c:numRef>
          </c:xVal>
          <c:yVal>
            <c:numRef>
              <c:f>HAWC2_2_hGAST_FPM!$CA$18</c:f>
              <c:numCache>
                <c:formatCode>0.000E+00</c:formatCode>
                <c:ptCount val="1"/>
                <c:pt idx="0">
                  <c:v>6.7436383049658044E-2</c:v>
                </c:pt>
              </c:numCache>
            </c:numRef>
          </c:yVal>
          <c:smooth val="0"/>
          <c:extLst>
            <c:ext xmlns:c16="http://schemas.microsoft.com/office/drawing/2014/chart" uri="{C3380CC4-5D6E-409C-BE32-E72D297353CC}">
              <c16:uniqueId val="{00000004-274C-40B0-9DF8-1CBA88E998B5}"/>
            </c:ext>
          </c:extLst>
        </c:ser>
        <c:ser>
          <c:idx val="4"/>
          <c:order val="3"/>
          <c:tx>
            <c:v>sh_R</c:v>
          </c:tx>
          <c:spPr>
            <a:ln w="25400">
              <a:noFill/>
            </a:ln>
          </c:spPr>
          <c:xVal>
            <c:numRef>
              <c:f>HAWC2_2_hGAST_FPM!$CI$18</c:f>
              <c:numCache>
                <c:formatCode>0.00E+00</c:formatCode>
                <c:ptCount val="1"/>
                <c:pt idx="0">
                  <c:v>-8.7336597594094054E-2</c:v>
                </c:pt>
              </c:numCache>
            </c:numRef>
          </c:xVal>
          <c:yVal>
            <c:numRef>
              <c:f>HAWC2_2_hGAST_FPM!$CJ$18</c:f>
              <c:numCache>
                <c:formatCode>0.00E+00</c:formatCode>
                <c:ptCount val="1"/>
                <c:pt idx="0">
                  <c:v>6.1172914538413677E-2</c:v>
                </c:pt>
              </c:numCache>
            </c:numRef>
          </c:yVal>
          <c:smooth val="0"/>
          <c:extLst>
            <c:ext xmlns:c16="http://schemas.microsoft.com/office/drawing/2014/chart" uri="{C3380CC4-5D6E-409C-BE32-E72D297353CC}">
              <c16:uniqueId val="{00000005-274C-40B0-9DF8-1CBA88E998B5}"/>
            </c:ext>
          </c:extLst>
        </c:ser>
        <c:ser>
          <c:idx val="2"/>
          <c:order val="4"/>
          <c:tx>
            <c:v>e</c:v>
          </c:tx>
          <c:spPr>
            <a:ln w="25400" cap="rnd">
              <a:noFill/>
              <a:round/>
            </a:ln>
            <a:effectLst/>
          </c:spPr>
          <c:marker>
            <c:symbol val="circle"/>
            <c:size val="10"/>
            <c:spPr>
              <a:solidFill>
                <a:schemeClr val="accent3"/>
              </a:solidFill>
              <a:ln w="9525">
                <a:solidFill>
                  <a:schemeClr val="accent3"/>
                </a:solidFill>
              </a:ln>
              <a:effectLst/>
            </c:spPr>
          </c:marker>
          <c:xVal>
            <c:numRef>
              <c:f>HAWC2_2_hGAST_FPM!$CB$18</c:f>
              <c:numCache>
                <c:formatCode>0.000E+00</c:formatCode>
                <c:ptCount val="1"/>
                <c:pt idx="0">
                  <c:v>0.35849772023492332</c:v>
                </c:pt>
              </c:numCache>
            </c:numRef>
          </c:xVal>
          <c:yVal>
            <c:numRef>
              <c:f>HAWC2_2_hGAST_FPM!$CC$18</c:f>
              <c:numCache>
                <c:formatCode>0.000E+00</c:formatCode>
                <c:ptCount val="1"/>
                <c:pt idx="0">
                  <c:v>1.2927486739588E-2</c:v>
                </c:pt>
              </c:numCache>
            </c:numRef>
          </c:yVal>
          <c:smooth val="0"/>
          <c:extLst>
            <c:ext xmlns:c16="http://schemas.microsoft.com/office/drawing/2014/chart" uri="{C3380CC4-5D6E-409C-BE32-E72D297353CC}">
              <c16:uniqueId val="{00000006-274C-40B0-9DF8-1CBA88E998B5}"/>
            </c:ext>
          </c:extLst>
        </c:ser>
        <c:ser>
          <c:idx val="5"/>
          <c:order val="5"/>
          <c:tx>
            <c:v>e_R</c:v>
          </c:tx>
          <c:spPr>
            <a:ln w="25400">
              <a:noFill/>
            </a:ln>
          </c:spPr>
          <c:dPt>
            <c:idx val="0"/>
            <c:marker>
              <c:symbol val="plus"/>
              <c:size val="7"/>
            </c:marker>
            <c:bubble3D val="0"/>
            <c:extLst>
              <c:ext xmlns:c16="http://schemas.microsoft.com/office/drawing/2014/chart" uri="{C3380CC4-5D6E-409C-BE32-E72D297353CC}">
                <c16:uniqueId val="{00000007-274C-40B0-9DF8-1CBA88E998B5}"/>
              </c:ext>
            </c:extLst>
          </c:dPt>
          <c:xVal>
            <c:numRef>
              <c:f>HAWC2_2_hGAST_FPM!$CK$18</c:f>
              <c:numCache>
                <c:formatCode>0.00E+00</c:formatCode>
                <c:ptCount val="1"/>
                <c:pt idx="0">
                  <c:v>0.35657328635257468</c:v>
                </c:pt>
              </c:numCache>
            </c:numRef>
          </c:xVal>
          <c:yVal>
            <c:numRef>
              <c:f>HAWC2_2_hGAST_FPM!$CL$18</c:f>
              <c:numCache>
                <c:formatCode>0.00E+00</c:formatCode>
                <c:ptCount val="1"/>
                <c:pt idx="0">
                  <c:v>3.9283925297306184E-2</c:v>
                </c:pt>
              </c:numCache>
            </c:numRef>
          </c:yVal>
          <c:smooth val="0"/>
          <c:extLst>
            <c:ext xmlns:c16="http://schemas.microsoft.com/office/drawing/2014/chart" uri="{C3380CC4-5D6E-409C-BE32-E72D297353CC}">
              <c16:uniqueId val="{00000008-274C-40B0-9DF8-1CBA88E998B5}"/>
            </c:ext>
          </c:extLst>
        </c:ser>
        <c:dLbls>
          <c:showLegendKey val="0"/>
          <c:showVal val="0"/>
          <c:showCatName val="0"/>
          <c:showSerName val="0"/>
          <c:showPercent val="0"/>
          <c:showBubbleSize val="0"/>
        </c:dLbls>
        <c:axId val="558822575"/>
        <c:axId val="558823535"/>
      </c:scatterChart>
      <c:valAx>
        <c:axId val="558822575"/>
        <c:scaling>
          <c:orientation val="minMax"/>
          <c:min val="-0.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a:t>+X_</a:t>
                </a:r>
                <a:r>
                  <a:rPr lang="en-US" sz="1000"/>
                  <a:t>hgast</a:t>
                </a:r>
              </a:p>
            </c:rich>
          </c:tx>
          <c:layout>
            <c:manualLayout>
              <c:xMode val="edge"/>
              <c:yMode val="edge"/>
              <c:x val="0.83540270441760622"/>
              <c:y val="0.84476851851851853"/>
            </c:manualLayout>
          </c:layout>
          <c:overlay val="0"/>
          <c:spPr>
            <a:noFill/>
            <a:ln>
              <a:noFill/>
            </a:ln>
            <a:effectLst/>
          </c:spPr>
        </c:title>
        <c:numFmt formatCode="0.000E+00" sourceLinked="1"/>
        <c:majorTickMark val="none"/>
        <c:minorTickMark val="none"/>
        <c:tickLblPos val="none"/>
        <c:spPr>
          <a:noFill/>
          <a:ln w="254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558823535"/>
        <c:crossesAt val="0"/>
        <c:crossBetween val="midCat"/>
      </c:valAx>
      <c:valAx>
        <c:axId val="558823535"/>
        <c:scaling>
          <c:orientation val="minMax"/>
          <c:max val="1"/>
          <c:min val="-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a:t>+Z_</a:t>
                </a:r>
                <a:r>
                  <a:rPr lang="en-US" sz="1000"/>
                  <a:t>hgast</a:t>
                </a:r>
              </a:p>
            </c:rich>
          </c:tx>
          <c:layout>
            <c:manualLayout>
              <c:xMode val="edge"/>
              <c:yMode val="edge"/>
              <c:x val="0.2722221626810668"/>
              <c:y val="0.13666666666666666"/>
            </c:manualLayout>
          </c:layout>
          <c:overlay val="0"/>
          <c:spPr>
            <a:noFill/>
            <a:ln>
              <a:noFill/>
            </a:ln>
            <a:effectLst/>
          </c:spPr>
        </c:title>
        <c:numFmt formatCode="0.000E+00" sourceLinked="1"/>
        <c:majorTickMark val="none"/>
        <c:minorTickMark val="none"/>
        <c:tickLblPos val="none"/>
        <c:spPr>
          <a:noFill/>
          <a:ln w="254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558822575"/>
        <c:crosses val="autoZero"/>
        <c:crossBetween val="midCat"/>
        <c:majorUnit val="0.2"/>
      </c:valAx>
    </c:plotArea>
    <c:legend>
      <c:legendPos val="t"/>
      <c:overlay val="0"/>
    </c:legend>
    <c:plotVisOnly val="1"/>
    <c:dispBlanksAs val="gap"/>
    <c:showDLblsOverMax val="0"/>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userShapes r:id="rId1"/>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HAWC2_2_hGAST_FPM!$EL$5</c:f>
              <c:strCache>
                <c:ptCount val="1"/>
                <c:pt idx="0">
                  <c:v>ρIxx [kg*m]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HAWC2_2_hGAST_FPM!$EL$6:$EL$200</c:f>
              <c:numCache>
                <c:formatCode>0.00E+00</c:formatCode>
                <c:ptCount val="195"/>
                <c:pt idx="0">
                  <c:v>10160.580357938656</c:v>
                </c:pt>
                <c:pt idx="1">
                  <c:v>9669.4525329235148</c:v>
                </c:pt>
                <c:pt idx="2">
                  <c:v>9168.2238433631483</c:v>
                </c:pt>
                <c:pt idx="3">
                  <c:v>8045.8610621825701</c:v>
                </c:pt>
                <c:pt idx="4">
                  <c:v>6975.8259695955921</c:v>
                </c:pt>
                <c:pt idx="5">
                  <c:v>6086.2091486244426</c:v>
                </c:pt>
                <c:pt idx="6">
                  <c:v>4368.8822547509881</c:v>
                </c:pt>
                <c:pt idx="7">
                  <c:v>3282.9434815857162</c:v>
                </c:pt>
                <c:pt idx="8">
                  <c:v>1274.1158364585501</c:v>
                </c:pt>
                <c:pt idx="9">
                  <c:v>667.77412235710517</c:v>
                </c:pt>
                <c:pt idx="10">
                  <c:v>319.37867496570624</c:v>
                </c:pt>
                <c:pt idx="11">
                  <c:v>220.86686668045166</c:v>
                </c:pt>
                <c:pt idx="12">
                  <c:v>159.20019450432397</c:v>
                </c:pt>
                <c:pt idx="13">
                  <c:v>121.93721152117506</c:v>
                </c:pt>
                <c:pt idx="14">
                  <c:v>91.168823605515968</c:v>
                </c:pt>
                <c:pt idx="15">
                  <c:v>66.682037815589624</c:v>
                </c:pt>
                <c:pt idx="16">
                  <c:v>48.304851941464477</c:v>
                </c:pt>
                <c:pt idx="17">
                  <c:v>35.082032855720271</c:v>
                </c:pt>
                <c:pt idx="18">
                  <c:v>25.160070582005641</c:v>
                </c:pt>
                <c:pt idx="19">
                  <c:v>17.732535512427365</c:v>
                </c:pt>
                <c:pt idx="20">
                  <c:v>11.286557912325918</c:v>
                </c:pt>
                <c:pt idx="21">
                  <c:v>6.7407877390349977</c:v>
                </c:pt>
                <c:pt idx="22">
                  <c:v>3.6581413421815228</c:v>
                </c:pt>
                <c:pt idx="23">
                  <c:v>1.8021476275154888</c:v>
                </c:pt>
                <c:pt idx="24">
                  <c:v>0.76133189789132416</c:v>
                </c:pt>
                <c:pt idx="25">
                  <c:v>7.4835421120230195E-3</c:v>
                </c:pt>
              </c:numCache>
            </c:numRef>
          </c:yVal>
          <c:smooth val="0"/>
          <c:extLst>
            <c:ext xmlns:c16="http://schemas.microsoft.com/office/drawing/2014/chart" uri="{C3380CC4-5D6E-409C-BE32-E72D297353CC}">
              <c16:uniqueId val="{00000000-51E7-4140-B715-9B4B05A66A51}"/>
            </c:ext>
          </c:extLst>
        </c:ser>
        <c:ser>
          <c:idx val="1"/>
          <c:order val="1"/>
          <c:tx>
            <c:strRef>
              <c:f>HAWC2_2_hGAST_FPM!$FH$2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HAWC2_2_hGAST_FPM!$FH$6:$FH$200</c:f>
              <c:numCache>
                <c:formatCode>0.00E+00</c:formatCode>
                <c:ptCount val="195"/>
                <c:pt idx="0">
                  <c:v>10160.580357938656</c:v>
                </c:pt>
                <c:pt idx="1">
                  <c:v>9669.4525329235148</c:v>
                </c:pt>
                <c:pt idx="2">
                  <c:v>9168.2238433631483</c:v>
                </c:pt>
                <c:pt idx="3">
                  <c:v>8045.8610621825701</c:v>
                </c:pt>
                <c:pt idx="4">
                  <c:v>6975.8259695955921</c:v>
                </c:pt>
                <c:pt idx="5">
                  <c:v>6086.2091486244426</c:v>
                </c:pt>
                <c:pt idx="6">
                  <c:v>4368.8822547509881</c:v>
                </c:pt>
                <c:pt idx="7">
                  <c:v>3282.9434815857162</c:v>
                </c:pt>
                <c:pt idx="8">
                  <c:v>1274.1158364585501</c:v>
                </c:pt>
                <c:pt idx="9">
                  <c:v>667.77412235710517</c:v>
                </c:pt>
                <c:pt idx="10">
                  <c:v>319.37867496570624</c:v>
                </c:pt>
                <c:pt idx="11">
                  <c:v>220.86686668045166</c:v>
                </c:pt>
                <c:pt idx="12">
                  <c:v>159.20019450432397</c:v>
                </c:pt>
                <c:pt idx="13">
                  <c:v>121.93721152117506</c:v>
                </c:pt>
                <c:pt idx="14">
                  <c:v>91.168823605515968</c:v>
                </c:pt>
                <c:pt idx="15">
                  <c:v>66.682037815589624</c:v>
                </c:pt>
                <c:pt idx="16">
                  <c:v>48.304851941464477</c:v>
                </c:pt>
                <c:pt idx="17">
                  <c:v>35.082032855720271</c:v>
                </c:pt>
                <c:pt idx="18">
                  <c:v>25.160070582005641</c:v>
                </c:pt>
                <c:pt idx="19">
                  <c:v>17.732535512427365</c:v>
                </c:pt>
                <c:pt idx="20">
                  <c:v>11.286557912325918</c:v>
                </c:pt>
                <c:pt idx="21">
                  <c:v>6.7407877390349977</c:v>
                </c:pt>
                <c:pt idx="22">
                  <c:v>3.6581413421815228</c:v>
                </c:pt>
                <c:pt idx="23">
                  <c:v>1.8021476275154888</c:v>
                </c:pt>
                <c:pt idx="24">
                  <c:v>0.76133189789132416</c:v>
                </c:pt>
                <c:pt idx="25">
                  <c:v>7.4835421120230195E-3</c:v>
                </c:pt>
              </c:numCache>
            </c:numRef>
          </c:yVal>
          <c:smooth val="0"/>
          <c:extLst>
            <c:ext xmlns:c16="http://schemas.microsoft.com/office/drawing/2014/chart" uri="{C3380CC4-5D6E-409C-BE32-E72D297353CC}">
              <c16:uniqueId val="{00000001-51E7-4140-B715-9B4B05A66A51}"/>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HAWC2_2_hGAST_FPM!$EM$5</c:f>
              <c:strCache>
                <c:ptCount val="1"/>
                <c:pt idx="0">
                  <c:v>ρIzz [kg*m]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HAWC2_2_hGAST_FPM!$EM$6:$EM$200</c:f>
              <c:numCache>
                <c:formatCode>0.00E+00</c:formatCode>
                <c:ptCount val="195"/>
                <c:pt idx="0">
                  <c:v>10156.472968136201</c:v>
                </c:pt>
                <c:pt idx="1">
                  <c:v>9660.2282643713006</c:v>
                </c:pt>
                <c:pt idx="2">
                  <c:v>9167.5788266866384</c:v>
                </c:pt>
                <c:pt idx="3">
                  <c:v>8225.1645956865086</c:v>
                </c:pt>
                <c:pt idx="4">
                  <c:v>7397.4826069679957</c:v>
                </c:pt>
                <c:pt idx="5">
                  <c:v>6662.4947787161254</c:v>
                </c:pt>
                <c:pt idx="6">
                  <c:v>5061.5495668051371</c:v>
                </c:pt>
                <c:pt idx="7">
                  <c:v>4365.6122677501617</c:v>
                </c:pt>
                <c:pt idx="8">
                  <c:v>2873.6760654538803</c:v>
                </c:pt>
                <c:pt idx="9">
                  <c:v>1781.3706412622309</c:v>
                </c:pt>
                <c:pt idx="10">
                  <c:v>1481.6574233599929</c:v>
                </c:pt>
                <c:pt idx="11">
                  <c:v>1237.5518881572191</c:v>
                </c:pt>
                <c:pt idx="12">
                  <c:v>1012.1654536928138</c:v>
                </c:pt>
                <c:pt idx="13">
                  <c:v>842.1259907925097</c:v>
                </c:pt>
                <c:pt idx="14">
                  <c:v>693.72214629202176</c:v>
                </c:pt>
                <c:pt idx="15">
                  <c:v>566.53445034877939</c:v>
                </c:pt>
                <c:pt idx="16">
                  <c:v>455.02338675758932</c:v>
                </c:pt>
                <c:pt idx="17">
                  <c:v>311.7093457646659</c:v>
                </c:pt>
                <c:pt idx="18">
                  <c:v>185.02780217952514</c:v>
                </c:pt>
                <c:pt idx="19">
                  <c:v>117.71487169146592</c:v>
                </c:pt>
                <c:pt idx="20">
                  <c:v>77.077801808021448</c:v>
                </c:pt>
                <c:pt idx="21">
                  <c:v>47.506560530930209</c:v>
                </c:pt>
                <c:pt idx="22">
                  <c:v>28.563482355047597</c:v>
                </c:pt>
                <c:pt idx="23">
                  <c:v>17.331608043379621</c:v>
                </c:pt>
                <c:pt idx="24">
                  <c:v>10.79405370410336</c:v>
                </c:pt>
                <c:pt idx="25">
                  <c:v>8.9642574819865831E-2</c:v>
                </c:pt>
              </c:numCache>
            </c:numRef>
          </c:yVal>
          <c:smooth val="0"/>
          <c:extLst>
            <c:ext xmlns:c16="http://schemas.microsoft.com/office/drawing/2014/chart" uri="{C3380CC4-5D6E-409C-BE32-E72D297353CC}">
              <c16:uniqueId val="{00000000-944E-4D4B-9476-6961317127D4}"/>
            </c:ext>
          </c:extLst>
        </c:ser>
        <c:ser>
          <c:idx val="1"/>
          <c:order val="1"/>
          <c:tx>
            <c:strRef>
              <c:f>HAWC2_2_hGAST_FPM!$FH$2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HAWC2_2_hGAST_FPM!$FI$6:$FI$200</c:f>
              <c:numCache>
                <c:formatCode>0.00E+00</c:formatCode>
                <c:ptCount val="195"/>
                <c:pt idx="0">
                  <c:v>10156.472968136201</c:v>
                </c:pt>
                <c:pt idx="1">
                  <c:v>9660.2282643713006</c:v>
                </c:pt>
                <c:pt idx="2">
                  <c:v>9167.5788266866384</c:v>
                </c:pt>
                <c:pt idx="3">
                  <c:v>8225.1645956865086</c:v>
                </c:pt>
                <c:pt idx="4">
                  <c:v>7397.4826069679957</c:v>
                </c:pt>
                <c:pt idx="5">
                  <c:v>6662.4947787161254</c:v>
                </c:pt>
                <c:pt idx="6">
                  <c:v>5061.5495668051371</c:v>
                </c:pt>
                <c:pt idx="7">
                  <c:v>4365.6122677501617</c:v>
                </c:pt>
                <c:pt idx="8">
                  <c:v>2873.6760654538803</c:v>
                </c:pt>
                <c:pt idx="9">
                  <c:v>1781.3706412622309</c:v>
                </c:pt>
                <c:pt idx="10">
                  <c:v>1481.6574233599929</c:v>
                </c:pt>
                <c:pt idx="11">
                  <c:v>1237.5518881572191</c:v>
                </c:pt>
                <c:pt idx="12">
                  <c:v>1012.1654536928138</c:v>
                </c:pt>
                <c:pt idx="13">
                  <c:v>842.1259907925097</c:v>
                </c:pt>
                <c:pt idx="14">
                  <c:v>693.72214629202176</c:v>
                </c:pt>
                <c:pt idx="15">
                  <c:v>566.53445034877939</c:v>
                </c:pt>
                <c:pt idx="16">
                  <c:v>455.02338675758932</c:v>
                </c:pt>
                <c:pt idx="17">
                  <c:v>311.7093457646659</c:v>
                </c:pt>
                <c:pt idx="18">
                  <c:v>185.02780217952514</c:v>
                </c:pt>
                <c:pt idx="19">
                  <c:v>117.71487169146592</c:v>
                </c:pt>
                <c:pt idx="20">
                  <c:v>77.077801808021448</c:v>
                </c:pt>
                <c:pt idx="21">
                  <c:v>47.506560530930209</c:v>
                </c:pt>
                <c:pt idx="22">
                  <c:v>28.563482355047597</c:v>
                </c:pt>
                <c:pt idx="23">
                  <c:v>17.331608043379621</c:v>
                </c:pt>
                <c:pt idx="24">
                  <c:v>10.79405370410336</c:v>
                </c:pt>
                <c:pt idx="25">
                  <c:v>8.9642574819865831E-2</c:v>
                </c:pt>
              </c:numCache>
            </c:numRef>
          </c:yVal>
          <c:smooth val="0"/>
          <c:extLst>
            <c:ext xmlns:c16="http://schemas.microsoft.com/office/drawing/2014/chart" uri="{C3380CC4-5D6E-409C-BE32-E72D297353CC}">
              <c16:uniqueId val="{00000001-944E-4D4B-9476-6961317127D4}"/>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HAWC2_2_hGAST_FPM!$EN$5</c:f>
              <c:strCache>
                <c:ptCount val="1"/>
                <c:pt idx="0">
                  <c:v>ρIxz [kg*m]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HAWC2_2_hGAST_FPM!$EN$6:$EN$200</c:f>
              <c:numCache>
                <c:formatCode>0.00E+00</c:formatCode>
                <c:ptCount val="195"/>
                <c:pt idx="0">
                  <c:v>-2.1169362029753414</c:v>
                </c:pt>
                <c:pt idx="1">
                  <c:v>-0.44183984632017359</c:v>
                </c:pt>
                <c:pt idx="2">
                  <c:v>1.8546111892489789</c:v>
                </c:pt>
                <c:pt idx="3">
                  <c:v>209.83385335833637</c:v>
                </c:pt>
                <c:pt idx="4">
                  <c:v>358.28564857096353</c:v>
                </c:pt>
                <c:pt idx="5">
                  <c:v>487.68772196541391</c:v>
                </c:pt>
                <c:pt idx="6">
                  <c:v>730.88738711634562</c:v>
                </c:pt>
                <c:pt idx="7">
                  <c:v>896.26256488339459</c:v>
                </c:pt>
                <c:pt idx="8">
                  <c:v>778.98925598288213</c:v>
                </c:pt>
                <c:pt idx="9">
                  <c:v>499.00118098959865</c:v>
                </c:pt>
                <c:pt idx="10">
                  <c:v>252.36240955066935</c:v>
                </c:pt>
                <c:pt idx="11">
                  <c:v>135.23517162350873</c:v>
                </c:pt>
                <c:pt idx="12">
                  <c:v>64.810736737972107</c:v>
                </c:pt>
                <c:pt idx="13">
                  <c:v>39.32075787257493</c:v>
                </c:pt>
                <c:pt idx="14">
                  <c:v>24.170977874996492</c:v>
                </c:pt>
                <c:pt idx="15">
                  <c:v>14.907058156241289</c:v>
                </c:pt>
                <c:pt idx="16">
                  <c:v>8.0390095973837212</c:v>
                </c:pt>
                <c:pt idx="17">
                  <c:v>2.2976158639808815</c:v>
                </c:pt>
                <c:pt idx="18">
                  <c:v>-1.5019069554823732</c:v>
                </c:pt>
                <c:pt idx="19">
                  <c:v>-1.5718853047741377</c:v>
                </c:pt>
                <c:pt idx="20">
                  <c:v>-1.4885112683117852</c:v>
                </c:pt>
                <c:pt idx="21">
                  <c:v>-1.5606323118122183</c:v>
                </c:pt>
                <c:pt idx="22">
                  <c:v>-1.0111931717973321</c:v>
                </c:pt>
                <c:pt idx="23">
                  <c:v>-0.52873764868037409</c:v>
                </c:pt>
                <c:pt idx="24">
                  <c:v>-0.2155174403075707</c:v>
                </c:pt>
                <c:pt idx="25">
                  <c:v>-5.0345562181151838E-4</c:v>
                </c:pt>
              </c:numCache>
            </c:numRef>
          </c:yVal>
          <c:smooth val="0"/>
          <c:extLst>
            <c:ext xmlns:c16="http://schemas.microsoft.com/office/drawing/2014/chart" uri="{C3380CC4-5D6E-409C-BE32-E72D297353CC}">
              <c16:uniqueId val="{00000000-BD5F-438E-A368-92B03E6F3890}"/>
            </c:ext>
          </c:extLst>
        </c:ser>
        <c:ser>
          <c:idx val="1"/>
          <c:order val="1"/>
          <c:tx>
            <c:strRef>
              <c:f>HAWC2_2_hGAST_FPM!$FH$2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HAWC2_2_hGAST_FPM!$FK$6:$FK$200</c:f>
              <c:numCache>
                <c:formatCode>0.00E+00</c:formatCode>
                <c:ptCount val="195"/>
                <c:pt idx="0">
                  <c:v>-2.1169362029753414</c:v>
                </c:pt>
                <c:pt idx="1">
                  <c:v>-0.44183984632017359</c:v>
                </c:pt>
                <c:pt idx="2">
                  <c:v>1.8546111892489789</c:v>
                </c:pt>
                <c:pt idx="3">
                  <c:v>209.83385335833637</c:v>
                </c:pt>
                <c:pt idx="4">
                  <c:v>358.28564857096353</c:v>
                </c:pt>
                <c:pt idx="5">
                  <c:v>487.68772196541391</c:v>
                </c:pt>
                <c:pt idx="6">
                  <c:v>730.88738711634562</c:v>
                </c:pt>
                <c:pt idx="7">
                  <c:v>896.26256488339459</c:v>
                </c:pt>
                <c:pt idx="8">
                  <c:v>778.98925598288213</c:v>
                </c:pt>
                <c:pt idx="9">
                  <c:v>499.00118098959865</c:v>
                </c:pt>
                <c:pt idx="10">
                  <c:v>252.36240955066935</c:v>
                </c:pt>
                <c:pt idx="11">
                  <c:v>135.23517162350873</c:v>
                </c:pt>
                <c:pt idx="12">
                  <c:v>64.810736737972107</c:v>
                </c:pt>
                <c:pt idx="13">
                  <c:v>39.32075787257493</c:v>
                </c:pt>
                <c:pt idx="14">
                  <c:v>24.170977874996492</c:v>
                </c:pt>
                <c:pt idx="15">
                  <c:v>14.907058156241289</c:v>
                </c:pt>
                <c:pt idx="16">
                  <c:v>8.0390095973837212</c:v>
                </c:pt>
                <c:pt idx="17">
                  <c:v>2.2976158639808815</c:v>
                </c:pt>
                <c:pt idx="18">
                  <c:v>-1.5019069554823732</c:v>
                </c:pt>
                <c:pt idx="19">
                  <c:v>-1.5718853047741377</c:v>
                </c:pt>
                <c:pt idx="20">
                  <c:v>-1.4885112683117852</c:v>
                </c:pt>
                <c:pt idx="21">
                  <c:v>-1.5606323118122183</c:v>
                </c:pt>
                <c:pt idx="22">
                  <c:v>-1.0111931717973321</c:v>
                </c:pt>
                <c:pt idx="23">
                  <c:v>-0.52873764868037409</c:v>
                </c:pt>
                <c:pt idx="24">
                  <c:v>-0.2155174403075707</c:v>
                </c:pt>
                <c:pt idx="25">
                  <c:v>-5.0345562181151838E-4</c:v>
                </c:pt>
              </c:numCache>
            </c:numRef>
          </c:yVal>
          <c:smooth val="0"/>
          <c:extLst>
            <c:ext xmlns:c16="http://schemas.microsoft.com/office/drawing/2014/chart" uri="{C3380CC4-5D6E-409C-BE32-E72D297353CC}">
              <c16:uniqueId val="{00000001-BD5F-438E-A368-92B03E6F3890}"/>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HAWC2_2_hGAST_FPM!$EP$5</c:f>
              <c:strCache>
                <c:ptCount val="1"/>
                <c:pt idx="0">
                  <c:v> + EAx [Nm]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HAWC2_2_hGAST_FPM!$EP$6:$EP$200</c:f>
              <c:numCache>
                <c:formatCode>0.00E+00</c:formatCode>
                <c:ptCount val="195"/>
                <c:pt idx="0">
                  <c:v>-305372157.5393272</c:v>
                </c:pt>
                <c:pt idx="1">
                  <c:v>148968399.98537698</c:v>
                </c:pt>
                <c:pt idx="2">
                  <c:v>634349370.18116009</c:v>
                </c:pt>
                <c:pt idx="3">
                  <c:v>978832748.89336634</c:v>
                </c:pt>
                <c:pt idx="4">
                  <c:v>1162246658.5359731</c:v>
                </c:pt>
                <c:pt idx="5">
                  <c:v>1326355242.8340673</c:v>
                </c:pt>
                <c:pt idx="6">
                  <c:v>1626000357.5740409</c:v>
                </c:pt>
                <c:pt idx="7">
                  <c:v>2466956394.2786899</c:v>
                </c:pt>
                <c:pt idx="8">
                  <c:v>2245841223.5459647</c:v>
                </c:pt>
                <c:pt idx="9">
                  <c:v>1666555961.4554508</c:v>
                </c:pt>
                <c:pt idx="10">
                  <c:v>1448815289.4089324</c:v>
                </c:pt>
                <c:pt idx="11">
                  <c:v>1134286502.3615689</c:v>
                </c:pt>
                <c:pt idx="12">
                  <c:v>855797777.12955546</c:v>
                </c:pt>
                <c:pt idx="13">
                  <c:v>536213009.00984895</c:v>
                </c:pt>
                <c:pt idx="14">
                  <c:v>346416114.0192706</c:v>
                </c:pt>
                <c:pt idx="15">
                  <c:v>306848166.24804896</c:v>
                </c:pt>
                <c:pt idx="16">
                  <c:v>307138974.76240939</c:v>
                </c:pt>
                <c:pt idx="17">
                  <c:v>331635891.37167227</c:v>
                </c:pt>
                <c:pt idx="18">
                  <c:v>360118151.83948225</c:v>
                </c:pt>
                <c:pt idx="19">
                  <c:v>403022446.56257468</c:v>
                </c:pt>
                <c:pt idx="20">
                  <c:v>373382926.06795102</c:v>
                </c:pt>
                <c:pt idx="21">
                  <c:v>249905484.19231492</c:v>
                </c:pt>
                <c:pt idx="22">
                  <c:v>138998942.59391138</c:v>
                </c:pt>
                <c:pt idx="23">
                  <c:v>73261503.861976296</c:v>
                </c:pt>
                <c:pt idx="24">
                  <c:v>27620968.865948994</c:v>
                </c:pt>
                <c:pt idx="25">
                  <c:v>786750.72612534452</c:v>
                </c:pt>
              </c:numCache>
            </c:numRef>
          </c:yVal>
          <c:smooth val="0"/>
          <c:extLst>
            <c:ext xmlns:c16="http://schemas.microsoft.com/office/drawing/2014/chart" uri="{C3380CC4-5D6E-409C-BE32-E72D297353CC}">
              <c16:uniqueId val="{00000000-C923-4D10-A9EC-A16C3DB65506}"/>
            </c:ext>
          </c:extLst>
        </c:ser>
        <c:ser>
          <c:idx val="1"/>
          <c:order val="1"/>
          <c:tx>
            <c:strRef>
              <c:f>HAWC2_2_hGAST_FPM!$FH$2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HAWC2_2_hGAST_FPM!$FL$6:$FL$200</c:f>
              <c:numCache>
                <c:formatCode>0.00E+00</c:formatCode>
                <c:ptCount val="195"/>
                <c:pt idx="0">
                  <c:v>-305372157.5393272</c:v>
                </c:pt>
                <c:pt idx="1">
                  <c:v>148968399.98537698</c:v>
                </c:pt>
                <c:pt idx="2">
                  <c:v>634349370.18116009</c:v>
                </c:pt>
                <c:pt idx="3">
                  <c:v>978832748.89336634</c:v>
                </c:pt>
                <c:pt idx="4">
                  <c:v>1162246658.5359731</c:v>
                </c:pt>
                <c:pt idx="5">
                  <c:v>1326355242.8340673</c:v>
                </c:pt>
                <c:pt idx="6">
                  <c:v>1626000357.5740409</c:v>
                </c:pt>
                <c:pt idx="7">
                  <c:v>2466956394.2786899</c:v>
                </c:pt>
                <c:pt idx="8">
                  <c:v>2245841223.5459647</c:v>
                </c:pt>
                <c:pt idx="9">
                  <c:v>1666555961.4554508</c:v>
                </c:pt>
                <c:pt idx="10">
                  <c:v>1448815289.4089324</c:v>
                </c:pt>
                <c:pt idx="11">
                  <c:v>1134286502.3615689</c:v>
                </c:pt>
                <c:pt idx="12">
                  <c:v>855797777.12955546</c:v>
                </c:pt>
                <c:pt idx="13">
                  <c:v>536213009.00984895</c:v>
                </c:pt>
                <c:pt idx="14">
                  <c:v>346416114.0192706</c:v>
                </c:pt>
                <c:pt idx="15">
                  <c:v>306848166.24804896</c:v>
                </c:pt>
                <c:pt idx="16">
                  <c:v>307138974.76240939</c:v>
                </c:pt>
                <c:pt idx="17">
                  <c:v>331635891.37167227</c:v>
                </c:pt>
                <c:pt idx="18">
                  <c:v>360118151.83948225</c:v>
                </c:pt>
                <c:pt idx="19">
                  <c:v>403022446.56257468</c:v>
                </c:pt>
                <c:pt idx="20">
                  <c:v>373382926.06795102</c:v>
                </c:pt>
                <c:pt idx="21">
                  <c:v>249905484.19231492</c:v>
                </c:pt>
                <c:pt idx="22">
                  <c:v>138998942.59391138</c:v>
                </c:pt>
                <c:pt idx="23">
                  <c:v>73261503.861976296</c:v>
                </c:pt>
                <c:pt idx="24">
                  <c:v>27620968.865948994</c:v>
                </c:pt>
                <c:pt idx="25">
                  <c:v>786750.72612534452</c:v>
                </c:pt>
              </c:numCache>
            </c:numRef>
          </c:yVal>
          <c:smooth val="0"/>
          <c:extLst>
            <c:ext xmlns:c16="http://schemas.microsoft.com/office/drawing/2014/chart" uri="{C3380CC4-5D6E-409C-BE32-E72D297353CC}">
              <c16:uniqueId val="{00000001-C923-4D10-A9EC-A16C3DB65506}"/>
            </c:ext>
          </c:extLst>
        </c:ser>
        <c:ser>
          <c:idx val="2"/>
          <c:order val="2"/>
          <c:tx>
            <c:strRef>
              <c:f>HAWC2_2_hGAST_FPM!$GA$2</c:f>
              <c:strCache>
                <c:ptCount val="1"/>
                <c:pt idx="0">
                  <c:v>Direct method</c:v>
                </c:pt>
              </c:strCache>
            </c:strRef>
          </c:tx>
          <c:spPr>
            <a:ln w="19050" cap="rnd">
              <a:solidFill>
                <a:srgbClr val="FFC000"/>
              </a:solidFill>
              <a:round/>
            </a:ln>
            <a:effectLst/>
          </c:spPr>
          <c:marker>
            <c:symbol val="dash"/>
            <c:size val="5"/>
            <c:spPr>
              <a:solidFill>
                <a:srgbClr val="FFC000"/>
              </a:solidFill>
              <a:ln w="9525">
                <a:solidFill>
                  <a:srgbClr val="FFC000"/>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HAWC2_2_hGAST_FPM!$GA$6:$GA$200</c:f>
              <c:numCache>
                <c:formatCode>0.00E+00</c:formatCode>
                <c:ptCount val="195"/>
                <c:pt idx="0">
                  <c:v>-305372157.5393272</c:v>
                </c:pt>
                <c:pt idx="1">
                  <c:v>148968399.98537698</c:v>
                </c:pt>
                <c:pt idx="2">
                  <c:v>634349370.18116009</c:v>
                </c:pt>
                <c:pt idx="3">
                  <c:v>978832748.89336634</c:v>
                </c:pt>
                <c:pt idx="4">
                  <c:v>1162246658.5359731</c:v>
                </c:pt>
                <c:pt idx="5">
                  <c:v>1326355242.8340671</c:v>
                </c:pt>
                <c:pt idx="6">
                  <c:v>1626000357.5740409</c:v>
                </c:pt>
                <c:pt idx="7">
                  <c:v>2466956394.2786899</c:v>
                </c:pt>
                <c:pt idx="8">
                  <c:v>2245841223.5459647</c:v>
                </c:pt>
                <c:pt idx="9">
                  <c:v>1666555961.4554508</c:v>
                </c:pt>
                <c:pt idx="10">
                  <c:v>1448815289.4089324</c:v>
                </c:pt>
                <c:pt idx="11">
                  <c:v>1134286502.3615689</c:v>
                </c:pt>
                <c:pt idx="12">
                  <c:v>855797777.12955546</c:v>
                </c:pt>
                <c:pt idx="13">
                  <c:v>536213009.00984889</c:v>
                </c:pt>
                <c:pt idx="14">
                  <c:v>346416114.0192706</c:v>
                </c:pt>
                <c:pt idx="15">
                  <c:v>306848166.24804896</c:v>
                </c:pt>
                <c:pt idx="16">
                  <c:v>307138974.76240939</c:v>
                </c:pt>
                <c:pt idx="17">
                  <c:v>331635891.37167221</c:v>
                </c:pt>
                <c:pt idx="18">
                  <c:v>360118151.83948225</c:v>
                </c:pt>
                <c:pt idx="19">
                  <c:v>403022446.56257468</c:v>
                </c:pt>
                <c:pt idx="20">
                  <c:v>373382926.06795108</c:v>
                </c:pt>
                <c:pt idx="21">
                  <c:v>249905484.19231498</c:v>
                </c:pt>
                <c:pt idx="22">
                  <c:v>138998942.59391138</c:v>
                </c:pt>
                <c:pt idx="23">
                  <c:v>73261503.861976296</c:v>
                </c:pt>
                <c:pt idx="24">
                  <c:v>27620968.865948994</c:v>
                </c:pt>
                <c:pt idx="25">
                  <c:v>786750.72612534452</c:v>
                </c:pt>
              </c:numCache>
            </c:numRef>
          </c:yVal>
          <c:smooth val="0"/>
          <c:extLst>
            <c:ext xmlns:c16="http://schemas.microsoft.com/office/drawing/2014/chart" uri="{C3380CC4-5D6E-409C-BE32-E72D297353CC}">
              <c16:uniqueId val="{00000000-1028-4490-8877-D5A2439CB30D}"/>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HAWC2_2_hGAST_FPM!$EQ$5</c:f>
              <c:strCache>
                <c:ptCount val="1"/>
                <c:pt idx="0">
                  <c:v>EAz [Nm]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HAWC2_2_hGAST_FPM!$EQ$6:$EQ$200</c:f>
              <c:numCache>
                <c:formatCode>0.00E+00</c:formatCode>
                <c:ptCount val="195"/>
                <c:pt idx="0">
                  <c:v>-1012485309.5578082</c:v>
                </c:pt>
                <c:pt idx="1">
                  <c:v>541932989.02248168</c:v>
                </c:pt>
                <c:pt idx="2">
                  <c:v>1923897262.1965902</c:v>
                </c:pt>
                <c:pt idx="3">
                  <c:v>2532488244.1899629</c:v>
                </c:pt>
                <c:pt idx="4">
                  <c:v>3016418903.889791</c:v>
                </c:pt>
                <c:pt idx="5">
                  <c:v>3554247514.1488905</c:v>
                </c:pt>
                <c:pt idx="6">
                  <c:v>4737689908.7950735</c:v>
                </c:pt>
                <c:pt idx="7">
                  <c:v>7855866950.3049889</c:v>
                </c:pt>
                <c:pt idx="8">
                  <c:v>10225284657.531727</c:v>
                </c:pt>
                <c:pt idx="9">
                  <c:v>8813525355.5014896</c:v>
                </c:pt>
                <c:pt idx="10">
                  <c:v>8746761750.9509315</c:v>
                </c:pt>
                <c:pt idx="11">
                  <c:v>8124269177.757287</c:v>
                </c:pt>
                <c:pt idx="12">
                  <c:v>7767926029.1547098</c:v>
                </c:pt>
                <c:pt idx="13">
                  <c:v>6848230953.612133</c:v>
                </c:pt>
                <c:pt idx="14">
                  <c:v>6344704108.5168314</c:v>
                </c:pt>
                <c:pt idx="15">
                  <c:v>5478876664.6054649</c:v>
                </c:pt>
                <c:pt idx="16">
                  <c:v>4914117307.3747292</c:v>
                </c:pt>
                <c:pt idx="17">
                  <c:v>3317089768.519752</c:v>
                </c:pt>
                <c:pt idx="18">
                  <c:v>1755323443.7155342</c:v>
                </c:pt>
                <c:pt idx="19">
                  <c:v>1001247147.244071</c:v>
                </c:pt>
                <c:pt idx="20">
                  <c:v>621121235.29987526</c:v>
                </c:pt>
                <c:pt idx="21">
                  <c:v>354748027.57989162</c:v>
                </c:pt>
                <c:pt idx="22">
                  <c:v>266617879.11623257</c:v>
                </c:pt>
                <c:pt idx="23">
                  <c:v>185183320.28127578</c:v>
                </c:pt>
                <c:pt idx="24">
                  <c:v>138002835.9087922</c:v>
                </c:pt>
                <c:pt idx="25">
                  <c:v>189368.54336500601</c:v>
                </c:pt>
              </c:numCache>
            </c:numRef>
          </c:yVal>
          <c:smooth val="0"/>
          <c:extLst>
            <c:ext xmlns:c16="http://schemas.microsoft.com/office/drawing/2014/chart" uri="{C3380CC4-5D6E-409C-BE32-E72D297353CC}">
              <c16:uniqueId val="{00000000-FBF8-45EA-A31C-5796B3CF2B61}"/>
            </c:ext>
          </c:extLst>
        </c:ser>
        <c:ser>
          <c:idx val="1"/>
          <c:order val="1"/>
          <c:tx>
            <c:strRef>
              <c:f>HAWC2_2_hGAST_FPM!$FH$2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HAWC2_2_hGAST_FPM!$FN$6:$FN$200</c:f>
              <c:numCache>
                <c:formatCode>0.00E+00</c:formatCode>
                <c:ptCount val="195"/>
                <c:pt idx="0">
                  <c:v>-1012485309.5578082</c:v>
                </c:pt>
                <c:pt idx="1">
                  <c:v>541932989.02248168</c:v>
                </c:pt>
                <c:pt idx="2">
                  <c:v>1923897262.1965902</c:v>
                </c:pt>
                <c:pt idx="3">
                  <c:v>2532488244.1899629</c:v>
                </c:pt>
                <c:pt idx="4">
                  <c:v>3016418903.889791</c:v>
                </c:pt>
                <c:pt idx="5">
                  <c:v>3554247514.1488905</c:v>
                </c:pt>
                <c:pt idx="6">
                  <c:v>4737689908.7950735</c:v>
                </c:pt>
                <c:pt idx="7">
                  <c:v>7855866950.3049889</c:v>
                </c:pt>
                <c:pt idx="8">
                  <c:v>10225284657.531727</c:v>
                </c:pt>
                <c:pt idx="9">
                  <c:v>8813525355.5014896</c:v>
                </c:pt>
                <c:pt idx="10">
                  <c:v>8746761750.9509315</c:v>
                </c:pt>
                <c:pt idx="11">
                  <c:v>8124269177.757287</c:v>
                </c:pt>
                <c:pt idx="12">
                  <c:v>7767926029.1547098</c:v>
                </c:pt>
                <c:pt idx="13">
                  <c:v>6848230953.612133</c:v>
                </c:pt>
                <c:pt idx="14">
                  <c:v>6344704108.5168314</c:v>
                </c:pt>
                <c:pt idx="15">
                  <c:v>5478876664.6054649</c:v>
                </c:pt>
                <c:pt idx="16">
                  <c:v>4914117307.3747292</c:v>
                </c:pt>
                <c:pt idx="17">
                  <c:v>3317089768.519752</c:v>
                </c:pt>
                <c:pt idx="18">
                  <c:v>1755323443.7155342</c:v>
                </c:pt>
                <c:pt idx="19">
                  <c:v>1001247147.244071</c:v>
                </c:pt>
                <c:pt idx="20">
                  <c:v>621121235.29987526</c:v>
                </c:pt>
                <c:pt idx="21">
                  <c:v>354748027.57989162</c:v>
                </c:pt>
                <c:pt idx="22">
                  <c:v>266617879.11623257</c:v>
                </c:pt>
                <c:pt idx="23">
                  <c:v>185183320.28127578</c:v>
                </c:pt>
                <c:pt idx="24">
                  <c:v>138002835.9087922</c:v>
                </c:pt>
                <c:pt idx="25">
                  <c:v>189368.54336500601</c:v>
                </c:pt>
              </c:numCache>
            </c:numRef>
          </c:yVal>
          <c:smooth val="0"/>
          <c:extLst>
            <c:ext xmlns:c16="http://schemas.microsoft.com/office/drawing/2014/chart" uri="{C3380CC4-5D6E-409C-BE32-E72D297353CC}">
              <c16:uniqueId val="{00000001-FBF8-45EA-A31C-5796B3CF2B61}"/>
            </c:ext>
          </c:extLst>
        </c:ser>
        <c:ser>
          <c:idx val="2"/>
          <c:order val="2"/>
          <c:tx>
            <c:strRef>
              <c:f>HAWC2_2_hGAST_FPM!$GA$2</c:f>
              <c:strCache>
                <c:ptCount val="1"/>
                <c:pt idx="0">
                  <c:v>Direct method</c:v>
                </c:pt>
              </c:strCache>
            </c:strRef>
          </c:tx>
          <c:spPr>
            <a:ln w="19050" cap="rnd">
              <a:solidFill>
                <a:srgbClr val="FFC000"/>
              </a:solidFill>
              <a:round/>
            </a:ln>
            <a:effectLst/>
          </c:spPr>
          <c:marker>
            <c:symbol val="dash"/>
            <c:size val="5"/>
            <c:spPr>
              <a:solidFill>
                <a:srgbClr val="FFC000"/>
              </a:solidFill>
              <a:ln w="9525">
                <a:solidFill>
                  <a:srgbClr val="FFC000"/>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HAWC2_2_hGAST_FPM!$GB$6:$GB$200</c:f>
              <c:numCache>
                <c:formatCode>0.00E+00</c:formatCode>
                <c:ptCount val="195"/>
                <c:pt idx="0">
                  <c:v>-1012485309.5578083</c:v>
                </c:pt>
                <c:pt idx="1">
                  <c:v>541932989.02248156</c:v>
                </c:pt>
                <c:pt idx="2">
                  <c:v>1923897262.1965899</c:v>
                </c:pt>
                <c:pt idx="3">
                  <c:v>2532488244.1899629</c:v>
                </c:pt>
                <c:pt idx="4">
                  <c:v>3016418903.889791</c:v>
                </c:pt>
                <c:pt idx="5">
                  <c:v>3554247514.1488905</c:v>
                </c:pt>
                <c:pt idx="6">
                  <c:v>4737689908.7950735</c:v>
                </c:pt>
                <c:pt idx="7">
                  <c:v>7855866950.3049889</c:v>
                </c:pt>
                <c:pt idx="8">
                  <c:v>10225284657.531727</c:v>
                </c:pt>
                <c:pt idx="9">
                  <c:v>8813525355.5014896</c:v>
                </c:pt>
                <c:pt idx="10">
                  <c:v>8746761750.9509335</c:v>
                </c:pt>
                <c:pt idx="11">
                  <c:v>8124269177.7572861</c:v>
                </c:pt>
                <c:pt idx="12">
                  <c:v>7767926029.1547098</c:v>
                </c:pt>
                <c:pt idx="13">
                  <c:v>6848230953.612133</c:v>
                </c:pt>
                <c:pt idx="14">
                  <c:v>6344704108.5168304</c:v>
                </c:pt>
                <c:pt idx="15">
                  <c:v>5478876664.6054659</c:v>
                </c:pt>
                <c:pt idx="16">
                  <c:v>4914117307.3747282</c:v>
                </c:pt>
                <c:pt idx="17">
                  <c:v>3317089768.519752</c:v>
                </c:pt>
                <c:pt idx="18">
                  <c:v>1755323443.7155342</c:v>
                </c:pt>
                <c:pt idx="19">
                  <c:v>1001247147.244071</c:v>
                </c:pt>
                <c:pt idx="20">
                  <c:v>621121235.29987538</c:v>
                </c:pt>
                <c:pt idx="21">
                  <c:v>354748027.57989162</c:v>
                </c:pt>
                <c:pt idx="22">
                  <c:v>266617879.11623257</c:v>
                </c:pt>
                <c:pt idx="23">
                  <c:v>185183320.28127575</c:v>
                </c:pt>
                <c:pt idx="24">
                  <c:v>138002835.90879217</c:v>
                </c:pt>
                <c:pt idx="25">
                  <c:v>189368.54336500601</c:v>
                </c:pt>
              </c:numCache>
            </c:numRef>
          </c:yVal>
          <c:smooth val="0"/>
          <c:extLst>
            <c:ext xmlns:c16="http://schemas.microsoft.com/office/drawing/2014/chart" uri="{C3380CC4-5D6E-409C-BE32-E72D297353CC}">
              <c16:uniqueId val="{00000000-BC4E-49E2-8E64-C73668B22407}"/>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HAWC2_2_hGAST_FPM!$EY$5</c:f>
              <c:strCache>
                <c:ptCount val="1"/>
                <c:pt idx="0">
                  <c:v>GxAX [Nm]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HAWC2_2_hGAST_FPM!$EY$6:$EY$200</c:f>
              <c:numCache>
                <c:formatCode>0.00E+00</c:formatCode>
                <c:ptCount val="195"/>
                <c:pt idx="0">
                  <c:v>-1491241.2255365252</c:v>
                </c:pt>
                <c:pt idx="1">
                  <c:v>40557873.869295053</c:v>
                </c:pt>
                <c:pt idx="2">
                  <c:v>92053283.903950214</c:v>
                </c:pt>
                <c:pt idx="3">
                  <c:v>137270161.01666316</c:v>
                </c:pt>
                <c:pt idx="4">
                  <c:v>152119919.38593939</c:v>
                </c:pt>
                <c:pt idx="5">
                  <c:v>158285080.32563737</c:v>
                </c:pt>
                <c:pt idx="6">
                  <c:v>142882754.26249</c:v>
                </c:pt>
                <c:pt idx="7">
                  <c:v>180739659.9662267</c:v>
                </c:pt>
                <c:pt idx="8">
                  <c:v>120589602.89254518</c:v>
                </c:pt>
                <c:pt idx="9">
                  <c:v>78176977.58782205</c:v>
                </c:pt>
                <c:pt idx="10">
                  <c:v>38665826.234181188</c:v>
                </c:pt>
                <c:pt idx="11">
                  <c:v>26087149.598824374</c:v>
                </c:pt>
                <c:pt idx="12">
                  <c:v>20653585.129836619</c:v>
                </c:pt>
                <c:pt idx="13">
                  <c:v>17178870.373916287</c:v>
                </c:pt>
                <c:pt idx="14">
                  <c:v>14009568.329320397</c:v>
                </c:pt>
                <c:pt idx="15">
                  <c:v>11706874.450864526</c:v>
                </c:pt>
                <c:pt idx="16">
                  <c:v>11161545.278542157</c:v>
                </c:pt>
                <c:pt idx="17">
                  <c:v>12707188.3349771</c:v>
                </c:pt>
                <c:pt idx="18">
                  <c:v>15439209.097919913</c:v>
                </c:pt>
                <c:pt idx="19">
                  <c:v>18242612.850079264</c:v>
                </c:pt>
                <c:pt idx="20">
                  <c:v>19800368.21746492</c:v>
                </c:pt>
                <c:pt idx="21">
                  <c:v>18139704.200288504</c:v>
                </c:pt>
                <c:pt idx="22">
                  <c:v>10927460.862030629</c:v>
                </c:pt>
                <c:pt idx="23">
                  <c:v>6122757.5265076924</c:v>
                </c:pt>
                <c:pt idx="24">
                  <c:v>3473127.3213130077</c:v>
                </c:pt>
                <c:pt idx="25">
                  <c:v>120856.34866280905</c:v>
                </c:pt>
              </c:numCache>
            </c:numRef>
          </c:yVal>
          <c:smooth val="0"/>
          <c:extLst>
            <c:ext xmlns:c16="http://schemas.microsoft.com/office/drawing/2014/chart" uri="{C3380CC4-5D6E-409C-BE32-E72D297353CC}">
              <c16:uniqueId val="{00000000-65CC-4002-B554-895928D5F840}"/>
            </c:ext>
          </c:extLst>
        </c:ser>
        <c:ser>
          <c:idx val="1"/>
          <c:order val="1"/>
          <c:tx>
            <c:strRef>
              <c:f>HAWC2_2_hGAST_FPM!$FH$2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HAWC2_2_hGAST_FPM!$FW$6:$FW$200</c:f>
              <c:numCache>
                <c:formatCode>0.00E+00</c:formatCode>
                <c:ptCount val="195"/>
                <c:pt idx="0">
                  <c:v>-1491241.2255365252</c:v>
                </c:pt>
                <c:pt idx="1">
                  <c:v>40557873.869295053</c:v>
                </c:pt>
                <c:pt idx="2">
                  <c:v>92053283.903950214</c:v>
                </c:pt>
                <c:pt idx="3">
                  <c:v>137270161.01666316</c:v>
                </c:pt>
                <c:pt idx="4">
                  <c:v>152119919.38593939</c:v>
                </c:pt>
                <c:pt idx="5">
                  <c:v>158285080.32563737</c:v>
                </c:pt>
                <c:pt idx="6">
                  <c:v>142882754.26249</c:v>
                </c:pt>
                <c:pt idx="7">
                  <c:v>180739659.9662267</c:v>
                </c:pt>
                <c:pt idx="8">
                  <c:v>120589602.89254518</c:v>
                </c:pt>
                <c:pt idx="9">
                  <c:v>78176977.58782205</c:v>
                </c:pt>
                <c:pt idx="10">
                  <c:v>38665826.234181188</c:v>
                </c:pt>
                <c:pt idx="11">
                  <c:v>26087149.598824374</c:v>
                </c:pt>
                <c:pt idx="12">
                  <c:v>20653585.129836619</c:v>
                </c:pt>
                <c:pt idx="13">
                  <c:v>17178870.373916287</c:v>
                </c:pt>
                <c:pt idx="14">
                  <c:v>14009568.329320397</c:v>
                </c:pt>
                <c:pt idx="15">
                  <c:v>11706874.450864526</c:v>
                </c:pt>
                <c:pt idx="16">
                  <c:v>11161545.278542157</c:v>
                </c:pt>
                <c:pt idx="17">
                  <c:v>12707188.3349771</c:v>
                </c:pt>
                <c:pt idx="18">
                  <c:v>15439209.097919913</c:v>
                </c:pt>
                <c:pt idx="19">
                  <c:v>18242612.850079264</c:v>
                </c:pt>
                <c:pt idx="20">
                  <c:v>19800368.21746492</c:v>
                </c:pt>
                <c:pt idx="21">
                  <c:v>18139704.200288504</c:v>
                </c:pt>
                <c:pt idx="22">
                  <c:v>10927460.862030629</c:v>
                </c:pt>
                <c:pt idx="23">
                  <c:v>6122757.5265076924</c:v>
                </c:pt>
                <c:pt idx="24">
                  <c:v>3473127.3213130077</c:v>
                </c:pt>
                <c:pt idx="25">
                  <c:v>120856.34866280905</c:v>
                </c:pt>
              </c:numCache>
            </c:numRef>
          </c:yVal>
          <c:smooth val="0"/>
          <c:extLst>
            <c:ext xmlns:c16="http://schemas.microsoft.com/office/drawing/2014/chart" uri="{C3380CC4-5D6E-409C-BE32-E72D297353CC}">
              <c16:uniqueId val="{00000001-65CC-4002-B554-895928D5F840}"/>
            </c:ext>
          </c:extLst>
        </c:ser>
        <c:ser>
          <c:idx val="2"/>
          <c:order val="2"/>
          <c:tx>
            <c:strRef>
              <c:f>HAWC2_2_hGAST_FPM!$GA$2</c:f>
              <c:strCache>
                <c:ptCount val="1"/>
                <c:pt idx="0">
                  <c:v>Direct method</c:v>
                </c:pt>
              </c:strCache>
            </c:strRef>
          </c:tx>
          <c:spPr>
            <a:ln w="19050" cap="rnd">
              <a:solidFill>
                <a:srgbClr val="FFC000"/>
              </a:solidFill>
              <a:round/>
            </a:ln>
            <a:effectLst/>
          </c:spPr>
          <c:marker>
            <c:symbol val="dash"/>
            <c:size val="5"/>
            <c:spPr>
              <a:solidFill>
                <a:srgbClr val="FFC000"/>
              </a:solidFill>
              <a:ln w="9525">
                <a:solidFill>
                  <a:srgbClr val="FFC000"/>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HAWC2_2_hGAST_FPM!$GC$6:$GC$200</c:f>
              <c:numCache>
                <c:formatCode>0.00E+00</c:formatCode>
                <c:ptCount val="195"/>
                <c:pt idx="0">
                  <c:v>-1420521.5674662245</c:v>
                </c:pt>
                <c:pt idx="1">
                  <c:v>40574250.413550273</c:v>
                </c:pt>
                <c:pt idx="2">
                  <c:v>92478042.041278526</c:v>
                </c:pt>
                <c:pt idx="3">
                  <c:v>143233265.75467169</c:v>
                </c:pt>
                <c:pt idx="4">
                  <c:v>165449373.00136051</c:v>
                </c:pt>
                <c:pt idx="5">
                  <c:v>180016816.24145284</c:v>
                </c:pt>
                <c:pt idx="6">
                  <c:v>180096974.46868965</c:v>
                </c:pt>
                <c:pt idx="7">
                  <c:v>207438137.60418829</c:v>
                </c:pt>
                <c:pt idx="8">
                  <c:v>85300025.548228189</c:v>
                </c:pt>
                <c:pt idx="9">
                  <c:v>68368580.523079515</c:v>
                </c:pt>
                <c:pt idx="10">
                  <c:v>34531764.809949435</c:v>
                </c:pt>
                <c:pt idx="11">
                  <c:v>24698684.272883043</c:v>
                </c:pt>
                <c:pt idx="12">
                  <c:v>19805962.989503827</c:v>
                </c:pt>
                <c:pt idx="13">
                  <c:v>16385050.909845313</c:v>
                </c:pt>
                <c:pt idx="14">
                  <c:v>13473495.605514923</c:v>
                </c:pt>
                <c:pt idx="15">
                  <c:v>11237439.125139149</c:v>
                </c:pt>
                <c:pt idx="16">
                  <c:v>10869699.367435375</c:v>
                </c:pt>
                <c:pt idx="17">
                  <c:v>12504723.568007154</c:v>
                </c:pt>
                <c:pt idx="18">
                  <c:v>15401804.795639327</c:v>
                </c:pt>
                <c:pt idx="19">
                  <c:v>18650069.38877093</c:v>
                </c:pt>
                <c:pt idx="20">
                  <c:v>20992344.749230735</c:v>
                </c:pt>
                <c:pt idx="21">
                  <c:v>20027960.262871582</c:v>
                </c:pt>
                <c:pt idx="22">
                  <c:v>11898151.483888784</c:v>
                </c:pt>
                <c:pt idx="23">
                  <c:v>6539566.1855072174</c:v>
                </c:pt>
                <c:pt idx="24">
                  <c:v>3806138.2778306259</c:v>
                </c:pt>
                <c:pt idx="25">
                  <c:v>158674.51087342526</c:v>
                </c:pt>
              </c:numCache>
            </c:numRef>
          </c:yVal>
          <c:smooth val="0"/>
          <c:extLst>
            <c:ext xmlns:c16="http://schemas.microsoft.com/office/drawing/2014/chart" uri="{C3380CC4-5D6E-409C-BE32-E72D297353CC}">
              <c16:uniqueId val="{00000000-D9BD-4D9A-96A7-53AF67D5E055}"/>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93246560591642"/>
          <c:y val="0.15302036434876698"/>
          <c:w val="0.74537145129234217"/>
          <c:h val="0.79729053929564553"/>
        </c:manualLayout>
      </c:layout>
      <c:scatterChart>
        <c:scatterStyle val="lineMarker"/>
        <c:varyColors val="0"/>
        <c:ser>
          <c:idx val="0"/>
          <c:order val="0"/>
          <c:tx>
            <c:strRef>
              <c:f>HAWC2_2_hGAST_FPM!$EZ$5</c:f>
              <c:strCache>
                <c:ptCount val="1"/>
                <c:pt idx="0">
                  <c:v> + GzAZ [Nm]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HAWC2_2_hGAST_FPM!$EZ$6:$EZ$200</c:f>
              <c:numCache>
                <c:formatCode>0.00E+00</c:formatCode>
                <c:ptCount val="195"/>
                <c:pt idx="0">
                  <c:v>-148369106.19947168</c:v>
                </c:pt>
                <c:pt idx="1">
                  <c:v>82962559.859546006</c:v>
                </c:pt>
                <c:pt idx="2">
                  <c:v>280701462.09019476</c:v>
                </c:pt>
                <c:pt idx="3">
                  <c:v>348958343.83779454</c:v>
                </c:pt>
                <c:pt idx="4">
                  <c:v>374238752.44742501</c:v>
                </c:pt>
                <c:pt idx="5">
                  <c:v>382592661.11384833</c:v>
                </c:pt>
                <c:pt idx="6">
                  <c:v>294919779.88250262</c:v>
                </c:pt>
                <c:pt idx="7">
                  <c:v>188725389.09040272</c:v>
                </c:pt>
                <c:pt idx="8">
                  <c:v>-139919040.40890777</c:v>
                </c:pt>
                <c:pt idx="9">
                  <c:v>-59748663.155596539</c:v>
                </c:pt>
                <c:pt idx="10">
                  <c:v>-46479189.071685761</c:v>
                </c:pt>
                <c:pt idx="11">
                  <c:v>-26544438.007268824</c:v>
                </c:pt>
                <c:pt idx="12">
                  <c:v>-17069557.792213567</c:v>
                </c:pt>
                <c:pt idx="13">
                  <c:v>-15535876.268859407</c:v>
                </c:pt>
                <c:pt idx="14">
                  <c:v>-10885994.028207798</c:v>
                </c:pt>
                <c:pt idx="15">
                  <c:v>-10254782.512055315</c:v>
                </c:pt>
                <c:pt idx="16">
                  <c:v>-7971708.2076244419</c:v>
                </c:pt>
                <c:pt idx="17">
                  <c:v>-7913786.5152221844</c:v>
                </c:pt>
                <c:pt idx="18">
                  <c:v>-8411803.8482516129</c:v>
                </c:pt>
                <c:pt idx="19">
                  <c:v>-7969602.2667200379</c:v>
                </c:pt>
                <c:pt idx="20">
                  <c:v>-6603737.8995782435</c:v>
                </c:pt>
                <c:pt idx="21">
                  <c:v>-5479640.2562222434</c:v>
                </c:pt>
                <c:pt idx="22">
                  <c:v>-2917213.9252090929</c:v>
                </c:pt>
                <c:pt idx="23">
                  <c:v>-1612989.129999696</c:v>
                </c:pt>
                <c:pt idx="24">
                  <c:v>-1153232.514260927</c:v>
                </c:pt>
                <c:pt idx="25">
                  <c:v>-109405.22589588226</c:v>
                </c:pt>
              </c:numCache>
            </c:numRef>
          </c:yVal>
          <c:smooth val="0"/>
          <c:extLst>
            <c:ext xmlns:c16="http://schemas.microsoft.com/office/drawing/2014/chart" uri="{C3380CC4-5D6E-409C-BE32-E72D297353CC}">
              <c16:uniqueId val="{00000000-E91C-4274-98CE-903015BD2A73}"/>
            </c:ext>
          </c:extLst>
        </c:ser>
        <c:ser>
          <c:idx val="1"/>
          <c:order val="1"/>
          <c:tx>
            <c:strRef>
              <c:f>HAWC2_2_hGAST_FPM!$FH$2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HAWC2_2_hGAST_FPM!$FY$6:$FY$200</c:f>
              <c:numCache>
                <c:formatCode>0.00E+00</c:formatCode>
                <c:ptCount val="195"/>
                <c:pt idx="0">
                  <c:v>-148369106.19947168</c:v>
                </c:pt>
                <c:pt idx="1">
                  <c:v>82962559.859546006</c:v>
                </c:pt>
                <c:pt idx="2">
                  <c:v>280701462.09019476</c:v>
                </c:pt>
                <c:pt idx="3">
                  <c:v>348958343.83779454</c:v>
                </c:pt>
                <c:pt idx="4">
                  <c:v>374238752.44742501</c:v>
                </c:pt>
                <c:pt idx="5">
                  <c:v>382592661.11384833</c:v>
                </c:pt>
                <c:pt idx="6">
                  <c:v>294919779.88250262</c:v>
                </c:pt>
                <c:pt idx="7">
                  <c:v>188725389.09040272</c:v>
                </c:pt>
                <c:pt idx="8">
                  <c:v>-139919040.40890777</c:v>
                </c:pt>
                <c:pt idx="9">
                  <c:v>-59748663.155596539</c:v>
                </c:pt>
                <c:pt idx="10">
                  <c:v>-46479189.071685761</c:v>
                </c:pt>
                <c:pt idx="11">
                  <c:v>-26544438.007268824</c:v>
                </c:pt>
                <c:pt idx="12">
                  <c:v>-17069557.792213567</c:v>
                </c:pt>
                <c:pt idx="13">
                  <c:v>-15535876.268859407</c:v>
                </c:pt>
                <c:pt idx="14">
                  <c:v>-10885994.028207798</c:v>
                </c:pt>
                <c:pt idx="15">
                  <c:v>-10254782.512055315</c:v>
                </c:pt>
                <c:pt idx="16">
                  <c:v>-7971708.2076244419</c:v>
                </c:pt>
                <c:pt idx="17">
                  <c:v>-7913786.5152221844</c:v>
                </c:pt>
                <c:pt idx="18">
                  <c:v>-8411803.8482516129</c:v>
                </c:pt>
                <c:pt idx="19">
                  <c:v>-7969602.2667200379</c:v>
                </c:pt>
                <c:pt idx="20">
                  <c:v>-6603737.8995782435</c:v>
                </c:pt>
                <c:pt idx="21">
                  <c:v>-5479640.2562222434</c:v>
                </c:pt>
                <c:pt idx="22">
                  <c:v>-2917213.9252090929</c:v>
                </c:pt>
                <c:pt idx="23">
                  <c:v>-1612989.129999696</c:v>
                </c:pt>
                <c:pt idx="24">
                  <c:v>-1153232.514260927</c:v>
                </c:pt>
                <c:pt idx="25">
                  <c:v>-109405.22589588226</c:v>
                </c:pt>
              </c:numCache>
            </c:numRef>
          </c:yVal>
          <c:smooth val="0"/>
          <c:extLst>
            <c:ext xmlns:c16="http://schemas.microsoft.com/office/drawing/2014/chart" uri="{C3380CC4-5D6E-409C-BE32-E72D297353CC}">
              <c16:uniqueId val="{00000001-E91C-4274-98CE-903015BD2A73}"/>
            </c:ext>
          </c:extLst>
        </c:ser>
        <c:ser>
          <c:idx val="2"/>
          <c:order val="2"/>
          <c:tx>
            <c:strRef>
              <c:f>HAWC2_2_hGAST_FPM!$GA$2</c:f>
              <c:strCache>
                <c:ptCount val="1"/>
                <c:pt idx="0">
                  <c:v>Direct method</c:v>
                </c:pt>
              </c:strCache>
            </c:strRef>
          </c:tx>
          <c:spPr>
            <a:ln w="19050" cap="rnd">
              <a:solidFill>
                <a:srgbClr val="FFC000"/>
              </a:solidFill>
              <a:round/>
            </a:ln>
            <a:effectLst/>
          </c:spPr>
          <c:marker>
            <c:symbol val="dash"/>
            <c:size val="5"/>
            <c:spPr>
              <a:solidFill>
                <a:srgbClr val="FFC000"/>
              </a:solidFill>
              <a:ln w="9525">
                <a:solidFill>
                  <a:srgbClr val="FFC000"/>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HAWC2_2_hGAST_FPM!$GD$6:$GD$200</c:f>
              <c:numCache>
                <c:formatCode>0.00E+00</c:formatCode>
                <c:ptCount val="195"/>
                <c:pt idx="0">
                  <c:v>-148379148.32784736</c:v>
                </c:pt>
                <c:pt idx="1">
                  <c:v>82952256.602820739</c:v>
                </c:pt>
                <c:pt idx="2">
                  <c:v>280552106.69134986</c:v>
                </c:pt>
                <c:pt idx="3">
                  <c:v>351342603.33147961</c:v>
                </c:pt>
                <c:pt idx="4">
                  <c:v>379713236.59733003</c:v>
                </c:pt>
                <c:pt idx="5">
                  <c:v>391305018.33814013</c:v>
                </c:pt>
                <c:pt idx="6">
                  <c:v>309604812.53419781</c:v>
                </c:pt>
                <c:pt idx="7">
                  <c:v>212084397.30323994</c:v>
                </c:pt>
                <c:pt idx="8">
                  <c:v>-134083982.879144</c:v>
                </c:pt>
                <c:pt idx="9">
                  <c:v>-55993230.65526513</c:v>
                </c:pt>
                <c:pt idx="10">
                  <c:v>-45443431.50221505</c:v>
                </c:pt>
                <c:pt idx="11">
                  <c:v>-25797989.143331997</c:v>
                </c:pt>
                <c:pt idx="12">
                  <c:v>-16418764.830577996</c:v>
                </c:pt>
                <c:pt idx="13">
                  <c:v>-15050458.664162818</c:v>
                </c:pt>
                <c:pt idx="14">
                  <c:v>-10558429.056325596</c:v>
                </c:pt>
                <c:pt idx="15">
                  <c:v>-10043975.311951572</c:v>
                </c:pt>
                <c:pt idx="16">
                  <c:v>-7833339.6791213239</c:v>
                </c:pt>
                <c:pt idx="17">
                  <c:v>-7826439.3868246563</c:v>
                </c:pt>
                <c:pt idx="18">
                  <c:v>-8398415.8126743101</c:v>
                </c:pt>
                <c:pt idx="19">
                  <c:v>-8102563.7068043929</c:v>
                </c:pt>
                <c:pt idx="20">
                  <c:v>-6994515.1371367536</c:v>
                </c:pt>
                <c:pt idx="21">
                  <c:v>-6064563.9880571095</c:v>
                </c:pt>
                <c:pt idx="22">
                  <c:v>-3307839.8427349152</c:v>
                </c:pt>
                <c:pt idx="23">
                  <c:v>-1815788.3439957052</c:v>
                </c:pt>
                <c:pt idx="24">
                  <c:v>-1257559.4178564725</c:v>
                </c:pt>
                <c:pt idx="25">
                  <c:v>-111514.44088347271</c:v>
                </c:pt>
              </c:numCache>
            </c:numRef>
          </c:yVal>
          <c:smooth val="0"/>
          <c:extLst>
            <c:ext xmlns:c16="http://schemas.microsoft.com/office/drawing/2014/chart" uri="{C3380CC4-5D6E-409C-BE32-E72D297353CC}">
              <c16:uniqueId val="{00000000-61AE-4786-93E5-63EEF32B990F}"/>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HAWC2_2_hGAST_FPM!$ER$5</c:f>
              <c:strCache>
                <c:ptCount val="1"/>
                <c:pt idx="0">
                  <c:v>Eixx [Nm^2]</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HAWC2_2_hGAST_FPM!$ER$6:$ER$200</c:f>
              <c:numCache>
                <c:formatCode>0.00E+00</c:formatCode>
                <c:ptCount val="195"/>
                <c:pt idx="0">
                  <c:v>149598182171.06451</c:v>
                </c:pt>
                <c:pt idx="1">
                  <c:v>143052173998.80219</c:v>
                </c:pt>
                <c:pt idx="2">
                  <c:v>136789613318.41946</c:v>
                </c:pt>
                <c:pt idx="3">
                  <c:v>120407025519.03941</c:v>
                </c:pt>
                <c:pt idx="4">
                  <c:v>105935498636.92912</c:v>
                </c:pt>
                <c:pt idx="5">
                  <c:v>94112692532.869614</c:v>
                </c:pt>
                <c:pt idx="6">
                  <c:v>71788094314.25853</c:v>
                </c:pt>
                <c:pt idx="7">
                  <c:v>56058941948.358154</c:v>
                </c:pt>
                <c:pt idx="8">
                  <c:v>30722370085.684341</c:v>
                </c:pt>
                <c:pt idx="9">
                  <c:v>23187009431.754322</c:v>
                </c:pt>
                <c:pt idx="10">
                  <c:v>16270004257.972363</c:v>
                </c:pt>
                <c:pt idx="11">
                  <c:v>13644137392.952864</c:v>
                </c:pt>
                <c:pt idx="12">
                  <c:v>10761974463.680868</c:v>
                </c:pt>
                <c:pt idx="13">
                  <c:v>8581703946.163847</c:v>
                </c:pt>
                <c:pt idx="14">
                  <c:v>6569985037.392458</c:v>
                </c:pt>
                <c:pt idx="15">
                  <c:v>4904143891.9751282</c:v>
                </c:pt>
                <c:pt idx="16">
                  <c:v>3608848578.1239467</c:v>
                </c:pt>
                <c:pt idx="17">
                  <c:v>2656175598.9701605</c:v>
                </c:pt>
                <c:pt idx="18">
                  <c:v>1917973975.2879376</c:v>
                </c:pt>
                <c:pt idx="19">
                  <c:v>1351901685.0523536</c:v>
                </c:pt>
                <c:pt idx="20">
                  <c:v>837964634.02234769</c:v>
                </c:pt>
                <c:pt idx="21">
                  <c:v>466609579.59317839</c:v>
                </c:pt>
                <c:pt idx="22">
                  <c:v>243465774.00009483</c:v>
                </c:pt>
                <c:pt idx="23">
                  <c:v>113441443.35364081</c:v>
                </c:pt>
                <c:pt idx="24">
                  <c:v>36391664.066369534</c:v>
                </c:pt>
                <c:pt idx="25">
                  <c:v>194347.71260808324</c:v>
                </c:pt>
              </c:numCache>
            </c:numRef>
          </c:yVal>
          <c:smooth val="0"/>
          <c:extLst>
            <c:ext xmlns:c16="http://schemas.microsoft.com/office/drawing/2014/chart" uri="{C3380CC4-5D6E-409C-BE32-E72D297353CC}">
              <c16:uniqueId val="{00000000-C939-4F18-B009-75B4EFCF0A8F}"/>
            </c:ext>
          </c:extLst>
        </c:ser>
        <c:ser>
          <c:idx val="1"/>
          <c:order val="1"/>
          <c:tx>
            <c:strRef>
              <c:f>HAWC2_2_hGAST_FPM!$FH$2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HAWC2_2_hGAST_FPM!$FO$6:$FO$200</c:f>
              <c:numCache>
                <c:formatCode>0.00E+00</c:formatCode>
                <c:ptCount val="195"/>
                <c:pt idx="0">
                  <c:v>149598182171.06451</c:v>
                </c:pt>
                <c:pt idx="1">
                  <c:v>143052173998.80219</c:v>
                </c:pt>
                <c:pt idx="2">
                  <c:v>136789613318.41946</c:v>
                </c:pt>
                <c:pt idx="3">
                  <c:v>120407025519.03941</c:v>
                </c:pt>
                <c:pt idx="4">
                  <c:v>105935498636.92912</c:v>
                </c:pt>
                <c:pt idx="5">
                  <c:v>94112692532.869614</c:v>
                </c:pt>
                <c:pt idx="6">
                  <c:v>71788094314.25853</c:v>
                </c:pt>
                <c:pt idx="7">
                  <c:v>56058941948.358154</c:v>
                </c:pt>
                <c:pt idx="8">
                  <c:v>30722370085.684341</c:v>
                </c:pt>
                <c:pt idx="9">
                  <c:v>23187009431.754322</c:v>
                </c:pt>
                <c:pt idx="10">
                  <c:v>16270004257.972363</c:v>
                </c:pt>
                <c:pt idx="11">
                  <c:v>13644137392.952864</c:v>
                </c:pt>
                <c:pt idx="12">
                  <c:v>10761974463.680868</c:v>
                </c:pt>
                <c:pt idx="13">
                  <c:v>8581703946.163847</c:v>
                </c:pt>
                <c:pt idx="14">
                  <c:v>6569985037.392458</c:v>
                </c:pt>
                <c:pt idx="15">
                  <c:v>4904143891.9751282</c:v>
                </c:pt>
                <c:pt idx="16">
                  <c:v>3608848578.1239467</c:v>
                </c:pt>
                <c:pt idx="17">
                  <c:v>2656175598.9701605</c:v>
                </c:pt>
                <c:pt idx="18">
                  <c:v>1917973975.2879376</c:v>
                </c:pt>
                <c:pt idx="19">
                  <c:v>1351901685.0523536</c:v>
                </c:pt>
                <c:pt idx="20">
                  <c:v>837964634.02234769</c:v>
                </c:pt>
                <c:pt idx="21">
                  <c:v>466609579.59317839</c:v>
                </c:pt>
                <c:pt idx="22">
                  <c:v>243465774.00009483</c:v>
                </c:pt>
                <c:pt idx="23">
                  <c:v>113441443.35364081</c:v>
                </c:pt>
                <c:pt idx="24">
                  <c:v>36391664.066369534</c:v>
                </c:pt>
                <c:pt idx="25">
                  <c:v>194347.71260808324</c:v>
                </c:pt>
              </c:numCache>
            </c:numRef>
          </c:yVal>
          <c:smooth val="0"/>
          <c:extLst>
            <c:ext xmlns:c16="http://schemas.microsoft.com/office/drawing/2014/chart" uri="{C3380CC4-5D6E-409C-BE32-E72D297353CC}">
              <c16:uniqueId val="{00000001-C939-4F18-B009-75B4EFCF0A8F}"/>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HAWC2_2_hGAST_FPM!$ES$5</c:f>
              <c:strCache>
                <c:ptCount val="1"/>
                <c:pt idx="0">
                  <c:v>Eizz [Nm^2]</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HAWC2_2_hGAST_FPM!$ES$6:$ES$200</c:f>
              <c:numCache>
                <c:formatCode>0.00E+00</c:formatCode>
                <c:ptCount val="195"/>
                <c:pt idx="0">
                  <c:v>149506381960.88202</c:v>
                </c:pt>
                <c:pt idx="1">
                  <c:v>142139472268.02142</c:v>
                </c:pt>
                <c:pt idx="2">
                  <c:v>134868780423.41867</c:v>
                </c:pt>
                <c:pt idx="3">
                  <c:v>122259882520.27309</c:v>
                </c:pt>
                <c:pt idx="4">
                  <c:v>110497578147.15529</c:v>
                </c:pt>
                <c:pt idx="5">
                  <c:v>100358616565.77034</c:v>
                </c:pt>
                <c:pt idx="6">
                  <c:v>79099017723.570816</c:v>
                </c:pt>
                <c:pt idx="7">
                  <c:v>68606880997.146179</c:v>
                </c:pt>
                <c:pt idx="8">
                  <c:v>51186704117.335968</c:v>
                </c:pt>
                <c:pt idx="9">
                  <c:v>37485480321.697945</c:v>
                </c:pt>
                <c:pt idx="10">
                  <c:v>34499482843.421806</c:v>
                </c:pt>
                <c:pt idx="11">
                  <c:v>30684695755.563824</c:v>
                </c:pt>
                <c:pt idx="12">
                  <c:v>25934072481.966896</c:v>
                </c:pt>
                <c:pt idx="13">
                  <c:v>22142374195.811085</c:v>
                </c:pt>
                <c:pt idx="14">
                  <c:v>18676598825.677029</c:v>
                </c:pt>
                <c:pt idx="15">
                  <c:v>15558910060.187824</c:v>
                </c:pt>
                <c:pt idx="16">
                  <c:v>12720881307.353893</c:v>
                </c:pt>
                <c:pt idx="17">
                  <c:v>8367101696.4960594</c:v>
                </c:pt>
                <c:pt idx="18">
                  <c:v>4631367139.9973812</c:v>
                </c:pt>
                <c:pt idx="19">
                  <c:v>2885566407.0357571</c:v>
                </c:pt>
                <c:pt idx="20">
                  <c:v>1875209177.9511538</c:v>
                </c:pt>
                <c:pt idx="21">
                  <c:v>1098537099.0454309</c:v>
                </c:pt>
                <c:pt idx="22">
                  <c:v>682725618.43552613</c:v>
                </c:pt>
                <c:pt idx="23">
                  <c:v>419891044.98646802</c:v>
                </c:pt>
                <c:pt idx="24">
                  <c:v>231523980.98484296</c:v>
                </c:pt>
                <c:pt idx="25">
                  <c:v>1384451.0852127599</c:v>
                </c:pt>
              </c:numCache>
            </c:numRef>
          </c:yVal>
          <c:smooth val="0"/>
          <c:extLst>
            <c:ext xmlns:c16="http://schemas.microsoft.com/office/drawing/2014/chart" uri="{C3380CC4-5D6E-409C-BE32-E72D297353CC}">
              <c16:uniqueId val="{00000000-463F-4FED-A34F-84F3220F0842}"/>
            </c:ext>
          </c:extLst>
        </c:ser>
        <c:ser>
          <c:idx val="1"/>
          <c:order val="1"/>
          <c:tx>
            <c:strRef>
              <c:f>HAWC2_2_hGAST_FPM!$FH$2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HAWC2_2_hGAST_FPM!$FP$6:$FP$200</c:f>
              <c:numCache>
                <c:formatCode>0.00E+00</c:formatCode>
                <c:ptCount val="195"/>
                <c:pt idx="0">
                  <c:v>149506381960.88202</c:v>
                </c:pt>
                <c:pt idx="1">
                  <c:v>142139472268.02142</c:v>
                </c:pt>
                <c:pt idx="2">
                  <c:v>134868780423.41867</c:v>
                </c:pt>
                <c:pt idx="3">
                  <c:v>122259882520.27309</c:v>
                </c:pt>
                <c:pt idx="4">
                  <c:v>110497578147.15529</c:v>
                </c:pt>
                <c:pt idx="5">
                  <c:v>100358616565.77034</c:v>
                </c:pt>
                <c:pt idx="6">
                  <c:v>79099017723.570816</c:v>
                </c:pt>
                <c:pt idx="7">
                  <c:v>68606880997.146179</c:v>
                </c:pt>
                <c:pt idx="8">
                  <c:v>51186704117.335968</c:v>
                </c:pt>
                <c:pt idx="9">
                  <c:v>37485480321.697945</c:v>
                </c:pt>
                <c:pt idx="10">
                  <c:v>34499482843.421806</c:v>
                </c:pt>
                <c:pt idx="11">
                  <c:v>30684695755.563824</c:v>
                </c:pt>
                <c:pt idx="12">
                  <c:v>25934072481.966896</c:v>
                </c:pt>
                <c:pt idx="13">
                  <c:v>22142374195.811085</c:v>
                </c:pt>
                <c:pt idx="14">
                  <c:v>18676598825.677029</c:v>
                </c:pt>
                <c:pt idx="15">
                  <c:v>15558910060.187824</c:v>
                </c:pt>
                <c:pt idx="16">
                  <c:v>12720881307.353893</c:v>
                </c:pt>
                <c:pt idx="17">
                  <c:v>8367101696.4960594</c:v>
                </c:pt>
                <c:pt idx="18">
                  <c:v>4631367139.9973812</c:v>
                </c:pt>
                <c:pt idx="19">
                  <c:v>2885566407.0357571</c:v>
                </c:pt>
                <c:pt idx="20">
                  <c:v>1875209177.9511538</c:v>
                </c:pt>
                <c:pt idx="21">
                  <c:v>1098537099.0454309</c:v>
                </c:pt>
                <c:pt idx="22">
                  <c:v>682725618.43552613</c:v>
                </c:pt>
                <c:pt idx="23">
                  <c:v>419891044.98646802</c:v>
                </c:pt>
                <c:pt idx="24">
                  <c:v>231523980.98484296</c:v>
                </c:pt>
                <c:pt idx="25">
                  <c:v>1384451.0852127599</c:v>
                </c:pt>
              </c:numCache>
            </c:numRef>
          </c:yVal>
          <c:smooth val="0"/>
          <c:extLst>
            <c:ext xmlns:c16="http://schemas.microsoft.com/office/drawing/2014/chart" uri="{C3380CC4-5D6E-409C-BE32-E72D297353CC}">
              <c16:uniqueId val="{00000001-463F-4FED-A34F-84F3220F0842}"/>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HAWC2_2_hGAST_FPM!$ET$5</c:f>
              <c:strCache>
                <c:ptCount val="1"/>
                <c:pt idx="0">
                  <c:v> + Eixz [Nm^2]</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HAWC2_2_hGAST_FPM!$ET$6:$ET$200</c:f>
              <c:numCache>
                <c:formatCode>0.00E+00</c:formatCode>
                <c:ptCount val="195"/>
                <c:pt idx="0">
                  <c:v>-45871626.723937854</c:v>
                </c:pt>
                <c:pt idx="1">
                  <c:v>-52166745.76338467</c:v>
                </c:pt>
                <c:pt idx="2">
                  <c:v>-13216882.803071737</c:v>
                </c:pt>
                <c:pt idx="3">
                  <c:v>2135547247.6576452</c:v>
                </c:pt>
                <c:pt idx="4">
                  <c:v>3851444134.3333488</c:v>
                </c:pt>
                <c:pt idx="5">
                  <c:v>5245321190.3228073</c:v>
                </c:pt>
                <c:pt idx="6">
                  <c:v>7545140085.3540096</c:v>
                </c:pt>
                <c:pt idx="7">
                  <c:v>10076252040.525597</c:v>
                </c:pt>
                <c:pt idx="8">
                  <c:v>9441594215.1137199</c:v>
                </c:pt>
                <c:pt idx="9">
                  <c:v>5806563333.8952503</c:v>
                </c:pt>
                <c:pt idx="10">
                  <c:v>3848277785.4223433</c:v>
                </c:pt>
                <c:pt idx="11">
                  <c:v>2285557311.7089863</c:v>
                </c:pt>
                <c:pt idx="12">
                  <c:v>1218098759.2705083</c:v>
                </c:pt>
                <c:pt idx="13">
                  <c:v>774894768.37241924</c:v>
                </c:pt>
                <c:pt idx="14">
                  <c:v>504011283.98652887</c:v>
                </c:pt>
                <c:pt idx="15">
                  <c:v>342773151.23328799</c:v>
                </c:pt>
                <c:pt idx="16">
                  <c:v>214033745.98345393</c:v>
                </c:pt>
                <c:pt idx="17">
                  <c:v>85681877.156771243</c:v>
                </c:pt>
                <c:pt idx="18">
                  <c:v>5121259.188855499</c:v>
                </c:pt>
                <c:pt idx="19">
                  <c:v>-1497974.5963249914</c:v>
                </c:pt>
                <c:pt idx="20">
                  <c:v>-7346520.0280305278</c:v>
                </c:pt>
                <c:pt idx="21">
                  <c:v>-15114576.888701025</c:v>
                </c:pt>
                <c:pt idx="22">
                  <c:v>-11976240.976665366</c:v>
                </c:pt>
                <c:pt idx="23">
                  <c:v>-7142674.9534542542</c:v>
                </c:pt>
                <c:pt idx="24">
                  <c:v>-2573264.9542641253</c:v>
                </c:pt>
                <c:pt idx="25">
                  <c:v>-6877.6473298418969</c:v>
                </c:pt>
              </c:numCache>
            </c:numRef>
          </c:yVal>
          <c:smooth val="0"/>
          <c:extLst>
            <c:ext xmlns:c16="http://schemas.microsoft.com/office/drawing/2014/chart" uri="{C3380CC4-5D6E-409C-BE32-E72D297353CC}">
              <c16:uniqueId val="{00000000-D7E7-46F5-9EAC-4F3CE50B2F94}"/>
            </c:ext>
          </c:extLst>
        </c:ser>
        <c:ser>
          <c:idx val="1"/>
          <c:order val="1"/>
          <c:tx>
            <c:strRef>
              <c:f>HAWC2_2_hGAST_FPM!$FH$2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HAWC2_2_hGAST_FPM!$FR$6:$FR$200</c:f>
              <c:numCache>
                <c:formatCode>0.00E+00</c:formatCode>
                <c:ptCount val="195"/>
                <c:pt idx="0">
                  <c:v>-45871626.723937854</c:v>
                </c:pt>
                <c:pt idx="1">
                  <c:v>-52166745.76338467</c:v>
                </c:pt>
                <c:pt idx="2">
                  <c:v>-13216882.803071737</c:v>
                </c:pt>
                <c:pt idx="3">
                  <c:v>2135547247.6576452</c:v>
                </c:pt>
                <c:pt idx="4">
                  <c:v>3851444134.3333488</c:v>
                </c:pt>
                <c:pt idx="5">
                  <c:v>5245321190.3228073</c:v>
                </c:pt>
                <c:pt idx="6">
                  <c:v>7545140085.3540096</c:v>
                </c:pt>
                <c:pt idx="7">
                  <c:v>10076252040.525597</c:v>
                </c:pt>
                <c:pt idx="8">
                  <c:v>9441594215.1137199</c:v>
                </c:pt>
                <c:pt idx="9">
                  <c:v>5806563333.8952503</c:v>
                </c:pt>
                <c:pt idx="10">
                  <c:v>3848277785.4223433</c:v>
                </c:pt>
                <c:pt idx="11">
                  <c:v>2285557311.7089863</c:v>
                </c:pt>
                <c:pt idx="12">
                  <c:v>1218098759.2705083</c:v>
                </c:pt>
                <c:pt idx="13">
                  <c:v>774894768.37241924</c:v>
                </c:pt>
                <c:pt idx="14">
                  <c:v>504011283.98652887</c:v>
                </c:pt>
                <c:pt idx="15">
                  <c:v>342773151.23328799</c:v>
                </c:pt>
                <c:pt idx="16">
                  <c:v>214033745.98345393</c:v>
                </c:pt>
                <c:pt idx="17">
                  <c:v>85681877.156771243</c:v>
                </c:pt>
                <c:pt idx="18">
                  <c:v>5121259.188855499</c:v>
                </c:pt>
                <c:pt idx="19">
                  <c:v>-1497974.5963249914</c:v>
                </c:pt>
                <c:pt idx="20">
                  <c:v>-7346520.0280305278</c:v>
                </c:pt>
                <c:pt idx="21">
                  <c:v>-15114576.888701025</c:v>
                </c:pt>
                <c:pt idx="22">
                  <c:v>-11976240.976665366</c:v>
                </c:pt>
                <c:pt idx="23">
                  <c:v>-7142674.9534542542</c:v>
                </c:pt>
                <c:pt idx="24">
                  <c:v>-2573264.9542641253</c:v>
                </c:pt>
                <c:pt idx="25">
                  <c:v>-6877.6473298418969</c:v>
                </c:pt>
              </c:numCache>
            </c:numRef>
          </c:yVal>
          <c:smooth val="0"/>
          <c:extLst>
            <c:ext xmlns:c16="http://schemas.microsoft.com/office/drawing/2014/chart" uri="{C3380CC4-5D6E-409C-BE32-E72D297353CC}">
              <c16:uniqueId val="{00000001-D7E7-46F5-9EAC-4F3CE50B2F94}"/>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HAWC2_2_hGAST_FPM!$EV$5</c:f>
              <c:strCache>
                <c:ptCount val="1"/>
                <c:pt idx="0">
                  <c:v>GxA [N]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HAWC2_2_hGAST_FPM!$EV$6:$EV$200</c:f>
              <c:numCache>
                <c:formatCode>0.00E+00</c:formatCode>
                <c:ptCount val="195"/>
                <c:pt idx="0">
                  <c:v>6727058130.9526806</c:v>
                </c:pt>
                <c:pt idx="1">
                  <c:v>6386790264.2727871</c:v>
                </c:pt>
                <c:pt idx="2">
                  <c:v>6057927887.6734085</c:v>
                </c:pt>
                <c:pt idx="3">
                  <c:v>5731051816.1673899</c:v>
                </c:pt>
                <c:pt idx="4">
                  <c:v>5418041808.250247</c:v>
                </c:pt>
                <c:pt idx="5">
                  <c:v>5127162471.5173903</c:v>
                </c:pt>
                <c:pt idx="6">
                  <c:v>4458771890.0592613</c:v>
                </c:pt>
                <c:pt idx="7">
                  <c:v>3848609916.7303486</c:v>
                </c:pt>
                <c:pt idx="8">
                  <c:v>2232854404.1732125</c:v>
                </c:pt>
                <c:pt idx="9">
                  <c:v>935957053.42117679</c:v>
                </c:pt>
                <c:pt idx="10">
                  <c:v>472460665.24425042</c:v>
                </c:pt>
                <c:pt idx="11">
                  <c:v>344972894.45329171</c:v>
                </c:pt>
                <c:pt idx="12">
                  <c:v>323770138.12324774</c:v>
                </c:pt>
                <c:pt idx="13">
                  <c:v>317405630.10452533</c:v>
                </c:pt>
                <c:pt idx="14">
                  <c:v>309063150.02945364</c:v>
                </c:pt>
                <c:pt idx="15">
                  <c:v>303130929.90174401</c:v>
                </c:pt>
                <c:pt idx="16">
                  <c:v>292863785.77873957</c:v>
                </c:pt>
                <c:pt idx="17">
                  <c:v>300216262.37369192</c:v>
                </c:pt>
                <c:pt idx="18">
                  <c:v>334605838.36984468</c:v>
                </c:pt>
                <c:pt idx="19">
                  <c:v>376310663.61612809</c:v>
                </c:pt>
                <c:pt idx="20">
                  <c:v>395897781.59800416</c:v>
                </c:pt>
                <c:pt idx="21">
                  <c:v>374942637.88198483</c:v>
                </c:pt>
                <c:pt idx="22">
                  <c:v>239412924.60885113</c:v>
                </c:pt>
                <c:pt idx="23">
                  <c:v>144157597.79869485</c:v>
                </c:pt>
                <c:pt idx="24">
                  <c:v>86868636.652864367</c:v>
                </c:pt>
                <c:pt idx="25">
                  <c:v>15911988.241532333</c:v>
                </c:pt>
              </c:numCache>
            </c:numRef>
          </c:yVal>
          <c:smooth val="0"/>
          <c:extLst>
            <c:ext xmlns:c16="http://schemas.microsoft.com/office/drawing/2014/chart" uri="{C3380CC4-5D6E-409C-BE32-E72D297353CC}">
              <c16:uniqueId val="{00000000-DFAE-4870-A793-7FC69E6311BF}"/>
            </c:ext>
          </c:extLst>
        </c:ser>
        <c:ser>
          <c:idx val="1"/>
          <c:order val="1"/>
          <c:tx>
            <c:strRef>
              <c:f>HAWC2_2_hGAST_FPM!$FH$2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HAWC2_2_hGAST_FPM!$FS$6:$FS$200</c:f>
              <c:numCache>
                <c:formatCode>0.00E+00</c:formatCode>
                <c:ptCount val="195"/>
                <c:pt idx="0">
                  <c:v>6727058130.9526806</c:v>
                </c:pt>
                <c:pt idx="1">
                  <c:v>6386790264.2727871</c:v>
                </c:pt>
                <c:pt idx="2">
                  <c:v>6057927887.6734085</c:v>
                </c:pt>
                <c:pt idx="3">
                  <c:v>5731051816.1673899</c:v>
                </c:pt>
                <c:pt idx="4">
                  <c:v>5418041808.250247</c:v>
                </c:pt>
                <c:pt idx="5">
                  <c:v>5127162471.5173903</c:v>
                </c:pt>
                <c:pt idx="6">
                  <c:v>4458771890.0592613</c:v>
                </c:pt>
                <c:pt idx="7">
                  <c:v>3848609916.7303486</c:v>
                </c:pt>
                <c:pt idx="8">
                  <c:v>2232854404.1732125</c:v>
                </c:pt>
                <c:pt idx="9">
                  <c:v>935957053.42117679</c:v>
                </c:pt>
                <c:pt idx="10">
                  <c:v>472460665.24425042</c:v>
                </c:pt>
                <c:pt idx="11">
                  <c:v>344972894.45329171</c:v>
                </c:pt>
                <c:pt idx="12">
                  <c:v>323770138.12324774</c:v>
                </c:pt>
                <c:pt idx="13">
                  <c:v>317405630.10452533</c:v>
                </c:pt>
                <c:pt idx="14">
                  <c:v>309063150.02945364</c:v>
                </c:pt>
                <c:pt idx="15">
                  <c:v>303130929.90174401</c:v>
                </c:pt>
                <c:pt idx="16">
                  <c:v>292863785.77873957</c:v>
                </c:pt>
                <c:pt idx="17">
                  <c:v>300216262.37369192</c:v>
                </c:pt>
                <c:pt idx="18">
                  <c:v>334605838.36984468</c:v>
                </c:pt>
                <c:pt idx="19">
                  <c:v>376310663.61612809</c:v>
                </c:pt>
                <c:pt idx="20">
                  <c:v>395897781.59800416</c:v>
                </c:pt>
                <c:pt idx="21">
                  <c:v>374942637.88198483</c:v>
                </c:pt>
                <c:pt idx="22">
                  <c:v>239412924.60885113</c:v>
                </c:pt>
                <c:pt idx="23">
                  <c:v>144157597.79869485</c:v>
                </c:pt>
                <c:pt idx="24">
                  <c:v>86868636.652864367</c:v>
                </c:pt>
                <c:pt idx="25">
                  <c:v>15911988.241532333</c:v>
                </c:pt>
              </c:numCache>
            </c:numRef>
          </c:yVal>
          <c:smooth val="0"/>
          <c:extLst>
            <c:ext xmlns:c16="http://schemas.microsoft.com/office/drawing/2014/chart" uri="{C3380CC4-5D6E-409C-BE32-E72D297353CC}">
              <c16:uniqueId val="{00000001-DFAE-4870-A793-7FC69E6311BF}"/>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HAWC2_2_hGAST_FPM!$EW$5</c:f>
              <c:strCache>
                <c:ptCount val="1"/>
                <c:pt idx="0">
                  <c:v>GzA [N]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HAWC2_2_hGAST_FPM!$EW$6:$EW$200</c:f>
              <c:numCache>
                <c:formatCode>0.00E+00</c:formatCode>
                <c:ptCount val="195"/>
                <c:pt idx="0">
                  <c:v>6738627242.2271194</c:v>
                </c:pt>
                <c:pt idx="1">
                  <c:v>6382188991.2675114</c:v>
                </c:pt>
                <c:pt idx="2">
                  <c:v>6022658685.8436909</c:v>
                </c:pt>
                <c:pt idx="3">
                  <c:v>5425452000.0566092</c:v>
                </c:pt>
                <c:pt idx="4">
                  <c:v>4849775480.9683542</c:v>
                </c:pt>
                <c:pt idx="5">
                  <c:v>4312776066.715909</c:v>
                </c:pt>
                <c:pt idx="6">
                  <c:v>3107254501.2900395</c:v>
                </c:pt>
                <c:pt idx="7">
                  <c:v>2555536353.3404512</c:v>
                </c:pt>
                <c:pt idx="8">
                  <c:v>1017306049.1496879</c:v>
                </c:pt>
                <c:pt idx="9">
                  <c:v>485895124.55736315</c:v>
                </c:pt>
                <c:pt idx="10">
                  <c:v>288886150.22580957</c:v>
                </c:pt>
                <c:pt idx="11">
                  <c:v>226584322.9392783</c:v>
                </c:pt>
                <c:pt idx="12">
                  <c:v>187994097.35293236</c:v>
                </c:pt>
                <c:pt idx="13">
                  <c:v>161729083.05035463</c:v>
                </c:pt>
                <c:pt idx="14">
                  <c:v>138046320.96222642</c:v>
                </c:pt>
                <c:pt idx="15">
                  <c:v>116678104.47057594</c:v>
                </c:pt>
                <c:pt idx="16">
                  <c:v>97457440.154537454</c:v>
                </c:pt>
                <c:pt idx="17">
                  <c:v>81390959.304495096</c:v>
                </c:pt>
                <c:pt idx="18">
                  <c:v>67086546.843575351</c:v>
                </c:pt>
                <c:pt idx="19">
                  <c:v>55546872.192838959</c:v>
                </c:pt>
                <c:pt idx="20">
                  <c:v>45068198.486533798</c:v>
                </c:pt>
                <c:pt idx="21">
                  <c:v>36752629.179556064</c:v>
                </c:pt>
                <c:pt idx="22">
                  <c:v>27510772.830537882</c:v>
                </c:pt>
                <c:pt idx="23">
                  <c:v>19881771.312977206</c:v>
                </c:pt>
                <c:pt idx="24">
                  <c:v>9241926.6383680236</c:v>
                </c:pt>
                <c:pt idx="25">
                  <c:v>958009.71678847936</c:v>
                </c:pt>
              </c:numCache>
            </c:numRef>
          </c:yVal>
          <c:smooth val="0"/>
          <c:extLst>
            <c:ext xmlns:c16="http://schemas.microsoft.com/office/drawing/2014/chart" uri="{C3380CC4-5D6E-409C-BE32-E72D297353CC}">
              <c16:uniqueId val="{00000000-02A9-45BB-AE99-152A3B34D53F}"/>
            </c:ext>
          </c:extLst>
        </c:ser>
        <c:ser>
          <c:idx val="1"/>
          <c:order val="1"/>
          <c:tx>
            <c:strRef>
              <c:f>HAWC2_2_hGAST_FPM!$FH$2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HAWC2_2_hGAST_FPM!$FT$6:$FT$200</c:f>
              <c:numCache>
                <c:formatCode>0.00E+00</c:formatCode>
                <c:ptCount val="195"/>
                <c:pt idx="0">
                  <c:v>6738627242.2271194</c:v>
                </c:pt>
                <c:pt idx="1">
                  <c:v>6382188991.2675114</c:v>
                </c:pt>
                <c:pt idx="2">
                  <c:v>6022658685.8436909</c:v>
                </c:pt>
                <c:pt idx="3">
                  <c:v>5425452000.0566092</c:v>
                </c:pt>
                <c:pt idx="4">
                  <c:v>4849775480.9683542</c:v>
                </c:pt>
                <c:pt idx="5">
                  <c:v>4312776066.715909</c:v>
                </c:pt>
                <c:pt idx="6">
                  <c:v>3107254501.2900395</c:v>
                </c:pt>
                <c:pt idx="7">
                  <c:v>2555536353.3404512</c:v>
                </c:pt>
                <c:pt idx="8">
                  <c:v>1017306049.1496879</c:v>
                </c:pt>
                <c:pt idx="9">
                  <c:v>485895124.55736315</c:v>
                </c:pt>
                <c:pt idx="10">
                  <c:v>288886150.22580957</c:v>
                </c:pt>
                <c:pt idx="11">
                  <c:v>226584322.9392783</c:v>
                </c:pt>
                <c:pt idx="12">
                  <c:v>187994097.35293236</c:v>
                </c:pt>
                <c:pt idx="13">
                  <c:v>161729083.05035463</c:v>
                </c:pt>
                <c:pt idx="14">
                  <c:v>138046320.96222642</c:v>
                </c:pt>
                <c:pt idx="15">
                  <c:v>116678104.47057594</c:v>
                </c:pt>
                <c:pt idx="16">
                  <c:v>97457440.154537454</c:v>
                </c:pt>
                <c:pt idx="17">
                  <c:v>81390959.304495096</c:v>
                </c:pt>
                <c:pt idx="18">
                  <c:v>67086546.843575351</c:v>
                </c:pt>
                <c:pt idx="19">
                  <c:v>55546872.192838959</c:v>
                </c:pt>
                <c:pt idx="20">
                  <c:v>45068198.486533798</c:v>
                </c:pt>
                <c:pt idx="21">
                  <c:v>36752629.179556064</c:v>
                </c:pt>
                <c:pt idx="22">
                  <c:v>27510772.830537882</c:v>
                </c:pt>
                <c:pt idx="23">
                  <c:v>19881771.312977206</c:v>
                </c:pt>
                <c:pt idx="24">
                  <c:v>9241926.6383680236</c:v>
                </c:pt>
                <c:pt idx="25">
                  <c:v>958009.71678847936</c:v>
                </c:pt>
              </c:numCache>
            </c:numRef>
          </c:yVal>
          <c:smooth val="0"/>
          <c:extLst>
            <c:ext xmlns:c16="http://schemas.microsoft.com/office/drawing/2014/chart" uri="{C3380CC4-5D6E-409C-BE32-E72D297353CC}">
              <c16:uniqueId val="{00000001-02A9-45BB-AE99-152A3B34D53F}"/>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HAWC2_2_hGAST_FPM!$EX$5</c:f>
              <c:strCache>
                <c:ptCount val="1"/>
                <c:pt idx="0">
                  <c:v>GxzA [N]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HAWC2_2_hGAST_FPM!$EF$6:$EF$31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HAWC2_2_hGAST_FPM!$EX$6:$EX$31</c:f>
              <c:numCache>
                <c:formatCode>0.00E+00</c:formatCode>
                <c:ptCount val="26"/>
                <c:pt idx="0">
                  <c:v>-2402884.3563876529</c:v>
                </c:pt>
                <c:pt idx="1">
                  <c:v>-1174344.7650708584</c:v>
                </c:pt>
                <c:pt idx="2">
                  <c:v>-1959881.4807972899</c:v>
                </c:pt>
                <c:pt idx="3">
                  <c:v>94365905.811884478</c:v>
                </c:pt>
                <c:pt idx="4">
                  <c:v>176558738.19481191</c:v>
                </c:pt>
                <c:pt idx="5">
                  <c:v>245587149.08379027</c:v>
                </c:pt>
                <c:pt idx="6">
                  <c:v>365846533.4033733</c:v>
                </c:pt>
                <c:pt idx="7">
                  <c:v>455117288.33954537</c:v>
                </c:pt>
                <c:pt idx="8">
                  <c:v>334690159.09719539</c:v>
                </c:pt>
                <c:pt idx="9">
                  <c:v>123984443.86021814</c:v>
                </c:pt>
                <c:pt idx="10">
                  <c:v>42619432.249402672</c:v>
                </c:pt>
                <c:pt idx="11">
                  <c:v>15783525.346387655</c:v>
                </c:pt>
                <c:pt idx="12">
                  <c:v>7057923.9458465893</c:v>
                </c:pt>
                <c:pt idx="13">
                  <c:v>5451219.6080230791</c:v>
                </c:pt>
                <c:pt idx="14">
                  <c:v>4534851.4383364841</c:v>
                </c:pt>
                <c:pt idx="15">
                  <c:v>4052217.0278108926</c:v>
                </c:pt>
                <c:pt idx="16">
                  <c:v>2658395.99467227</c:v>
                </c:pt>
                <c:pt idx="17">
                  <c:v>2265017.9747184562</c:v>
                </c:pt>
                <c:pt idx="18">
                  <c:v>1451236.7206773567</c:v>
                </c:pt>
                <c:pt idx="19">
                  <c:v>-842089.42653111857</c:v>
                </c:pt>
                <c:pt idx="20">
                  <c:v>-5469411.9593161289</c:v>
                </c:pt>
                <c:pt idx="21">
                  <c:v>-9255341.104427265</c:v>
                </c:pt>
                <c:pt idx="22">
                  <c:v>-7052264.1012211032</c:v>
                </c:pt>
                <c:pt idx="23">
                  <c:v>-4037404.2559386739</c:v>
                </c:pt>
                <c:pt idx="24">
                  <c:v>-2133959.2690067082</c:v>
                </c:pt>
                <c:pt idx="25">
                  <c:v>-101883.66313498374</c:v>
                </c:pt>
              </c:numCache>
            </c:numRef>
          </c:yVal>
          <c:smooth val="0"/>
          <c:extLst>
            <c:ext xmlns:c16="http://schemas.microsoft.com/office/drawing/2014/chart" uri="{C3380CC4-5D6E-409C-BE32-E72D297353CC}">
              <c16:uniqueId val="{00000000-5DD1-4AA6-9BE3-E41E3A8D6420}"/>
            </c:ext>
          </c:extLst>
        </c:ser>
        <c:ser>
          <c:idx val="1"/>
          <c:order val="1"/>
          <c:tx>
            <c:strRef>
              <c:f>HAWC2_2_hGAST_FPM!$FH$2</c:f>
              <c:strCache>
                <c:ptCount val="1"/>
                <c:pt idx="0">
                  <c:v>Method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HAWC2_2_hGAST_FPM!$EF$6:$EF$200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HAWC2_2_hGAST_FPM!$FV$6:$FV$200</c:f>
              <c:numCache>
                <c:formatCode>0.00E+00</c:formatCode>
                <c:ptCount val="195"/>
                <c:pt idx="0">
                  <c:v>-2402884.3563876529</c:v>
                </c:pt>
                <c:pt idx="1">
                  <c:v>-1174344.7650708584</c:v>
                </c:pt>
                <c:pt idx="2">
                  <c:v>-1959881.4807972899</c:v>
                </c:pt>
                <c:pt idx="3">
                  <c:v>94365905.811884478</c:v>
                </c:pt>
                <c:pt idx="4">
                  <c:v>176558738.19481191</c:v>
                </c:pt>
                <c:pt idx="5">
                  <c:v>245587149.08379027</c:v>
                </c:pt>
                <c:pt idx="6">
                  <c:v>365846533.4033733</c:v>
                </c:pt>
                <c:pt idx="7">
                  <c:v>455117288.33954537</c:v>
                </c:pt>
                <c:pt idx="8">
                  <c:v>334690159.09719539</c:v>
                </c:pt>
                <c:pt idx="9">
                  <c:v>123984443.86021814</c:v>
                </c:pt>
                <c:pt idx="10">
                  <c:v>42619432.249402672</c:v>
                </c:pt>
                <c:pt idx="11">
                  <c:v>15783525.346387655</c:v>
                </c:pt>
                <c:pt idx="12">
                  <c:v>7057923.9458465893</c:v>
                </c:pt>
                <c:pt idx="13">
                  <c:v>5451219.6080230791</c:v>
                </c:pt>
                <c:pt idx="14">
                  <c:v>4534851.4383364841</c:v>
                </c:pt>
                <c:pt idx="15">
                  <c:v>4052217.0278108926</c:v>
                </c:pt>
                <c:pt idx="16">
                  <c:v>2658395.99467227</c:v>
                </c:pt>
                <c:pt idx="17">
                  <c:v>2265017.9747184562</c:v>
                </c:pt>
                <c:pt idx="18">
                  <c:v>1451236.7206773567</c:v>
                </c:pt>
                <c:pt idx="19">
                  <c:v>-842089.42653111857</c:v>
                </c:pt>
                <c:pt idx="20">
                  <c:v>-5469411.9593161289</c:v>
                </c:pt>
                <c:pt idx="21">
                  <c:v>-9255341.104427265</c:v>
                </c:pt>
                <c:pt idx="22">
                  <c:v>-7052264.1012211032</c:v>
                </c:pt>
                <c:pt idx="23">
                  <c:v>-4037404.2559386739</c:v>
                </c:pt>
                <c:pt idx="24">
                  <c:v>-2133959.2690067082</c:v>
                </c:pt>
                <c:pt idx="25">
                  <c:v>-101883.66313498374</c:v>
                </c:pt>
              </c:numCache>
            </c:numRef>
          </c:yVal>
          <c:smooth val="0"/>
          <c:extLst>
            <c:ext xmlns:c16="http://schemas.microsoft.com/office/drawing/2014/chart" uri="{C3380CC4-5D6E-409C-BE32-E72D297353CC}">
              <c16:uniqueId val="{00000001-5DD1-4AA6-9BE3-E41E3A8D6420}"/>
            </c:ext>
          </c:extLst>
        </c:ser>
        <c:dLbls>
          <c:showLegendKey val="0"/>
          <c:showVal val="0"/>
          <c:showCatName val="0"/>
          <c:showSerName val="0"/>
          <c:showPercent val="0"/>
          <c:showBubbleSize val="0"/>
        </c:dLbls>
        <c:axId val="1247814224"/>
        <c:axId val="1247808464"/>
      </c:scatterChart>
      <c:valAx>
        <c:axId val="12478142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08464"/>
        <c:crosses val="autoZero"/>
        <c:crossBetween val="midCat"/>
      </c:valAx>
      <c:valAx>
        <c:axId val="1247808464"/>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24781422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HAWC2_2_hGAST_FPM!$GI$5</c:f>
              <c:strCache>
                <c:ptCount val="1"/>
                <c:pt idx="0">
                  <c:v>Z[ben]</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HAWC2_2_hGAST_FPM!$GG$6:$GG$200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HAWC2_2_hGAST_FPM!$GI$6:$GI$200</c:f>
              <c:numCache>
                <c:formatCode>0.00</c:formatCode>
                <c:ptCount val="195"/>
                <c:pt idx="0">
                  <c:v>0</c:v>
                </c:pt>
                <c:pt idx="1">
                  <c:v>1.2618878869157794E-2</c:v>
                </c:pt>
                <c:pt idx="2">
                  <c:v>3.159187773831397E-2</c:v>
                </c:pt>
                <c:pt idx="3">
                  <c:v>5.4883121553895783E-2</c:v>
                </c:pt>
                <c:pt idx="4">
                  <c:v>7.8349125957334842E-2</c:v>
                </c:pt>
                <c:pt idx="5">
                  <c:v>0.10453687700420491</c:v>
                </c:pt>
                <c:pt idx="6">
                  <c:v>0.17195433984077149</c:v>
                </c:pt>
                <c:pt idx="7">
                  <c:v>0.2384383714628999</c:v>
                </c:pt>
                <c:pt idx="8">
                  <c:v>0.34116287706568638</c:v>
                </c:pt>
                <c:pt idx="9">
                  <c:v>0.38515865168476204</c:v>
                </c:pt>
                <c:pt idx="10">
                  <c:v>0.3719884949059184</c:v>
                </c:pt>
                <c:pt idx="11">
                  <c:v>0.33907398269526706</c:v>
                </c:pt>
                <c:pt idx="12">
                  <c:v>0.30255315682449557</c:v>
                </c:pt>
                <c:pt idx="13">
                  <c:v>0.24876270488780905</c:v>
                </c:pt>
                <c:pt idx="14">
                  <c:v>0.13289146312197497</c:v>
                </c:pt>
                <c:pt idx="15">
                  <c:v>-3.1556790034157206E-2</c:v>
                </c:pt>
                <c:pt idx="16">
                  <c:v>-0.22209821214493353</c:v>
                </c:pt>
                <c:pt idx="17">
                  <c:v>-0.49145036662728203</c:v>
                </c:pt>
                <c:pt idx="18">
                  <c:v>-0.81490019752266007</c:v>
                </c:pt>
                <c:pt idx="19">
                  <c:v>-1.1626887087735214</c:v>
                </c:pt>
                <c:pt idx="20">
                  <c:v>-1.5495815725558095</c:v>
                </c:pt>
                <c:pt idx="21">
                  <c:v>-1.9772306461911244</c:v>
                </c:pt>
                <c:pt idx="22">
                  <c:v>-2.4298830460301208</c:v>
                </c:pt>
                <c:pt idx="23">
                  <c:v>-2.9159920869099576</c:v>
                </c:pt>
                <c:pt idx="24">
                  <c:v>-3.4438444093062488</c:v>
                </c:pt>
                <c:pt idx="25">
                  <c:v>-4.0013455041233446</c:v>
                </c:pt>
              </c:numCache>
            </c:numRef>
          </c:yVal>
          <c:smooth val="0"/>
          <c:extLst>
            <c:ext xmlns:c16="http://schemas.microsoft.com/office/drawing/2014/chart" uri="{C3380CC4-5D6E-409C-BE32-E72D297353CC}">
              <c16:uniqueId val="{00000000-2A32-4C75-A792-584BF55C39D6}"/>
            </c:ext>
          </c:extLst>
        </c:ser>
        <c:ser>
          <c:idx val="1"/>
          <c:order val="1"/>
          <c:tx>
            <c:strRef>
              <c:f>HAWC2_2_hGAST_FPM!$HR$3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HAWC2_2_hGAST_FPM!$HQ$6:$HQ$200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HAWC2_2_hGAST_FPM!$HS$6:$HS$200</c:f>
              <c:numCache>
                <c:formatCode>0.00</c:formatCode>
                <c:ptCount val="195"/>
                <c:pt idx="0">
                  <c:v>0</c:v>
                </c:pt>
                <c:pt idx="1">
                  <c:v>1.2607061125373725E-2</c:v>
                </c:pt>
                <c:pt idx="2">
                  <c:v>3.1556340819104939E-2</c:v>
                </c:pt>
                <c:pt idx="3">
                  <c:v>5.4823917362038677E-2</c:v>
                </c:pt>
                <c:pt idx="4">
                  <c:v>7.8274071981647986E-2</c:v>
                </c:pt>
                <c:pt idx="5">
                  <c:v>0.10444093004805757</c:v>
                </c:pt>
                <c:pt idx="6">
                  <c:v>0.17183105148496819</c:v>
                </c:pt>
                <c:pt idx="7">
                  <c:v>0.23829868591276876</c:v>
                </c:pt>
                <c:pt idx="8">
                  <c:v>0.34100920134967028</c:v>
                </c:pt>
                <c:pt idx="9">
                  <c:v>0.38505538842863529</c:v>
                </c:pt>
                <c:pt idx="10">
                  <c:v>0.37203740022600296</c:v>
                </c:pt>
                <c:pt idx="11">
                  <c:v>0.33924606927443079</c:v>
                </c:pt>
                <c:pt idx="12">
                  <c:v>0.30279862149771797</c:v>
                </c:pt>
                <c:pt idx="13">
                  <c:v>0.24920371745230965</c:v>
                </c:pt>
                <c:pt idx="14">
                  <c:v>0.13399525547388919</c:v>
                </c:pt>
                <c:pt idx="15">
                  <c:v>-2.9806049528770223E-2</c:v>
                </c:pt>
                <c:pt idx="16">
                  <c:v>-0.21988421321530477</c:v>
                </c:pt>
                <c:pt idx="17">
                  <c:v>-0.48820223403957153</c:v>
                </c:pt>
                <c:pt idx="18">
                  <c:v>-0.81101302717345969</c:v>
                </c:pt>
                <c:pt idx="19">
                  <c:v>-1.1586110223966617</c:v>
                </c:pt>
                <c:pt idx="20">
                  <c:v>-1.5453216117419615</c:v>
                </c:pt>
                <c:pt idx="21">
                  <c:v>-1.9730338931057658</c:v>
                </c:pt>
                <c:pt idx="22">
                  <c:v>-2.4261326766768949</c:v>
                </c:pt>
                <c:pt idx="23">
                  <c:v>-2.9129358201321303</c:v>
                </c:pt>
                <c:pt idx="24">
                  <c:v>-3.4419095681051122</c:v>
                </c:pt>
                <c:pt idx="25" formatCode="0.00000">
                  <c:v>-4.0013455041233446</c:v>
                </c:pt>
              </c:numCache>
            </c:numRef>
          </c:yVal>
          <c:smooth val="0"/>
          <c:extLst>
            <c:ext xmlns:c16="http://schemas.microsoft.com/office/drawing/2014/chart" uri="{C3380CC4-5D6E-409C-BE32-E72D297353CC}">
              <c16:uniqueId val="{00000002-2A32-4C75-A792-584BF55C39D6}"/>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HAWC2_2_hGAST_FPM!$GJ$5</c:f>
              <c:strCache>
                <c:ptCount val="1"/>
                <c:pt idx="0">
                  <c:v>m</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HAWC2_2_hGAST_FPM!$GG$6:$GG$200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HAWC2_2_hGAST_FPM!$GJ$6:$GJ$200</c:f>
              <c:numCache>
                <c:formatCode>0.00000</c:formatCode>
                <c:ptCount val="195"/>
                <c:pt idx="0">
                  <c:v>3126.5243837779999</c:v>
                </c:pt>
                <c:pt idx="1">
                  <c:v>2963.7820251019998</c:v>
                </c:pt>
                <c:pt idx="2">
                  <c:v>2803.2193647291001</c:v>
                </c:pt>
                <c:pt idx="3">
                  <c:v>2590.6425534783002</c:v>
                </c:pt>
                <c:pt idx="4">
                  <c:v>2388.5133297172001</c:v>
                </c:pt>
                <c:pt idx="5">
                  <c:v>2202.7745127275002</c:v>
                </c:pt>
                <c:pt idx="6">
                  <c:v>1792.6097406368001</c:v>
                </c:pt>
                <c:pt idx="7">
                  <c:v>1693.2123879916001</c:v>
                </c:pt>
                <c:pt idx="8">
                  <c:v>1050.5802977673</c:v>
                </c:pt>
                <c:pt idx="9">
                  <c:v>668.16759314398996</c:v>
                </c:pt>
                <c:pt idx="10">
                  <c:v>530.99549681406995</c:v>
                </c:pt>
                <c:pt idx="11">
                  <c:v>483.98492624652999</c:v>
                </c:pt>
                <c:pt idx="12">
                  <c:v>458.07338592515998</c:v>
                </c:pt>
                <c:pt idx="13">
                  <c:v>433.85634454441998</c:v>
                </c:pt>
                <c:pt idx="14">
                  <c:v>404.89479890714</c:v>
                </c:pt>
                <c:pt idx="15">
                  <c:v>377.70664903530002</c:v>
                </c:pt>
                <c:pt idx="16">
                  <c:v>350.45594662815</c:v>
                </c:pt>
                <c:pt idx="17">
                  <c:v>307.30055408523998</c:v>
                </c:pt>
                <c:pt idx="18">
                  <c:v>260.23867436495999</c:v>
                </c:pt>
                <c:pt idx="19">
                  <c:v>223.92148275420001</c:v>
                </c:pt>
                <c:pt idx="20">
                  <c:v>179.56840813380001</c:v>
                </c:pt>
                <c:pt idx="21">
                  <c:v>129.30382145082999</c:v>
                </c:pt>
                <c:pt idx="22">
                  <c:v>84.455597756456996</c:v>
                </c:pt>
                <c:pt idx="23">
                  <c:v>54.706245754362001</c:v>
                </c:pt>
                <c:pt idx="24">
                  <c:v>34.452578687912997</c:v>
                </c:pt>
                <c:pt idx="25">
                  <c:v>5.4094110833656996</c:v>
                </c:pt>
              </c:numCache>
            </c:numRef>
          </c:yVal>
          <c:smooth val="0"/>
          <c:extLst>
            <c:ext xmlns:c16="http://schemas.microsoft.com/office/drawing/2014/chart" uri="{C3380CC4-5D6E-409C-BE32-E72D297353CC}">
              <c16:uniqueId val="{00000000-1110-43A4-8F82-A6AFD28300EC}"/>
            </c:ext>
          </c:extLst>
        </c:ser>
        <c:ser>
          <c:idx val="1"/>
          <c:order val="1"/>
          <c:tx>
            <c:strRef>
              <c:f>HAWC2_2_hGAST_FPM!$HR$3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HAWC2_2_hGAST_FPM!$HQ$6:$HQ$200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HAWC2_2_hGAST_FPM!$HT$6:$HT$200</c:f>
              <c:numCache>
                <c:formatCode>0.00000</c:formatCode>
                <c:ptCount val="195"/>
                <c:pt idx="0">
                  <c:v>3126.5243837779999</c:v>
                </c:pt>
                <c:pt idx="1">
                  <c:v>2963.9344354323935</c:v>
                </c:pt>
                <c:pt idx="2">
                  <c:v>2803.5201027583917</c:v>
                </c:pt>
                <c:pt idx="3">
                  <c:v>2591.1829041103797</c:v>
                </c:pt>
                <c:pt idx="4">
                  <c:v>2389.1598224726326</c:v>
                </c:pt>
                <c:pt idx="5">
                  <c:v>2203.4550245475748</c:v>
                </c:pt>
                <c:pt idx="6">
                  <c:v>1793.359821376001</c:v>
                </c:pt>
                <c:pt idx="7">
                  <c:v>1693.4212257161944</c:v>
                </c:pt>
                <c:pt idx="8">
                  <c:v>1051.5416744711415</c:v>
                </c:pt>
                <c:pt idx="9">
                  <c:v>669.06516072645786</c:v>
                </c:pt>
                <c:pt idx="10">
                  <c:v>531.50486396818474</c:v>
                </c:pt>
                <c:pt idx="11">
                  <c:v>484.23071109127352</c:v>
                </c:pt>
                <c:pt idx="12">
                  <c:v>458.24754320736878</c:v>
                </c:pt>
                <c:pt idx="13">
                  <c:v>434.05489315554723</c:v>
                </c:pt>
                <c:pt idx="14">
                  <c:v>405.17068731643701</c:v>
                </c:pt>
                <c:pt idx="15">
                  <c:v>377.99609811325388</c:v>
                </c:pt>
                <c:pt idx="16">
                  <c:v>350.77258657600339</c:v>
                </c:pt>
                <c:pt idx="17">
                  <c:v>307.82096736028302</c:v>
                </c:pt>
                <c:pt idx="18">
                  <c:v>260.8042568014074</c:v>
                </c:pt>
                <c:pt idx="19">
                  <c:v>224.34728784173547</c:v>
                </c:pt>
                <c:pt idx="20">
                  <c:v>180.05676648192116</c:v>
                </c:pt>
                <c:pt idx="21">
                  <c:v>129.79709519383806</c:v>
                </c:pt>
                <c:pt idx="22">
                  <c:v>84.8271795789544</c:v>
                </c:pt>
                <c:pt idx="23">
                  <c:v>54.893286003647077</c:v>
                </c:pt>
                <c:pt idx="24">
                  <c:v>34.526818447504034</c:v>
                </c:pt>
                <c:pt idx="25" formatCode="0.00E+00">
                  <c:v>5.4094110833656996</c:v>
                </c:pt>
              </c:numCache>
            </c:numRef>
          </c:yVal>
          <c:smooth val="0"/>
          <c:extLst>
            <c:ext xmlns:c16="http://schemas.microsoft.com/office/drawing/2014/chart" uri="{C3380CC4-5D6E-409C-BE32-E72D297353CC}">
              <c16:uniqueId val="{00000001-1110-43A4-8F82-A6AFD28300EC}"/>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HAWC2_2_hGAST_FPM!$GK$5</c:f>
              <c:strCache>
                <c:ptCount val="1"/>
                <c:pt idx="0">
                  <c:v>x_cg</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HAWC2_2_hGAST_FPM!$GG$6:$GG$200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HAWC2_2_hGAST_FPM!$GK$6:$GK$200</c:f>
              <c:numCache>
                <c:formatCode>0.00000</c:formatCode>
                <c:ptCount val="195"/>
                <c:pt idx="0">
                  <c:v>-2.2001879741710674E-2</c:v>
                </c:pt>
                <c:pt idx="1">
                  <c:v>1.2453666094206174E-2</c:v>
                </c:pt>
                <c:pt idx="2">
                  <c:v>4.6668852670270405E-2</c:v>
                </c:pt>
                <c:pt idx="3">
                  <c:v>6.6640635041562202E-2</c:v>
                </c:pt>
                <c:pt idx="4">
                  <c:v>8.6296841094723686E-2</c:v>
                </c:pt>
                <c:pt idx="5">
                  <c:v>0.11007204919892956</c:v>
                </c:pt>
                <c:pt idx="6">
                  <c:v>0.17757776946132631</c:v>
                </c:pt>
                <c:pt idx="7">
                  <c:v>0.28597983749878314</c:v>
                </c:pt>
                <c:pt idx="8">
                  <c:v>0.5563295533798035</c:v>
                </c:pt>
                <c:pt idx="9">
                  <c:v>0.75284359210316187</c:v>
                </c:pt>
                <c:pt idx="10">
                  <c:v>0.86552068935615123</c:v>
                </c:pt>
                <c:pt idx="11">
                  <c:v>0.87521956929418077</c:v>
                </c:pt>
                <c:pt idx="12">
                  <c:v>0.8391788105297644</c:v>
                </c:pt>
                <c:pt idx="13">
                  <c:v>0.79266033300401106</c:v>
                </c:pt>
                <c:pt idx="14">
                  <c:v>0.76547131281694314</c:v>
                </c:pt>
                <c:pt idx="15">
                  <c:v>0.7201275491509519</c:v>
                </c:pt>
                <c:pt idx="16">
                  <c:v>0.67730585546587263</c:v>
                </c:pt>
                <c:pt idx="17">
                  <c:v>0.53450855211552384</c:v>
                </c:pt>
                <c:pt idx="18">
                  <c:v>0.35788611397598868</c:v>
                </c:pt>
                <c:pt idx="19">
                  <c:v>0.25780531302393683</c:v>
                </c:pt>
                <c:pt idx="20">
                  <c:v>0.21147249106009047</c:v>
                </c:pt>
                <c:pt idx="21">
                  <c:v>0.17964865205018382</c:v>
                </c:pt>
                <c:pt idx="22">
                  <c:v>0.19418090264935961</c:v>
                </c:pt>
                <c:pt idx="23">
                  <c:v>0.20176909982773103</c:v>
                </c:pt>
                <c:pt idx="24">
                  <c:v>0.23618824540853259</c:v>
                </c:pt>
                <c:pt idx="25">
                  <c:v>2.1058100493936281E-2</c:v>
                </c:pt>
              </c:numCache>
            </c:numRef>
          </c:yVal>
          <c:smooth val="0"/>
          <c:extLst>
            <c:ext xmlns:c16="http://schemas.microsoft.com/office/drawing/2014/chart" uri="{C3380CC4-5D6E-409C-BE32-E72D297353CC}">
              <c16:uniqueId val="{00000000-47BB-4631-9B8F-2F7B2DBD8B89}"/>
            </c:ext>
          </c:extLst>
        </c:ser>
        <c:ser>
          <c:idx val="1"/>
          <c:order val="1"/>
          <c:tx>
            <c:strRef>
              <c:f>HAWC2_2_hGAST_FPM!$HR$3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HAWC2_2_hGAST_FPM!$HQ$6:$HQ$200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HAWC2_2_hGAST_FPM!$HU$6:$HU$200</c:f>
              <c:numCache>
                <c:formatCode>0.00000</c:formatCode>
                <c:ptCount val="195"/>
                <c:pt idx="0">
                  <c:v>-2.2001879741710674E-2</c:v>
                </c:pt>
                <c:pt idx="1">
                  <c:v>1.242139802848883E-2</c:v>
                </c:pt>
                <c:pt idx="2">
                  <c:v>4.6604766737969407E-2</c:v>
                </c:pt>
                <c:pt idx="3">
                  <c:v>6.6589868614290185E-2</c:v>
                </c:pt>
                <c:pt idx="4">
                  <c:v>8.6233972427955954E-2</c:v>
                </c:pt>
                <c:pt idx="5">
                  <c:v>0.10998494134284503</c:v>
                </c:pt>
                <c:pt idx="6">
                  <c:v>0.17745431970649578</c:v>
                </c:pt>
                <c:pt idx="7">
                  <c:v>0.28575208051504264</c:v>
                </c:pt>
                <c:pt idx="8">
                  <c:v>0.55592511058478622</c:v>
                </c:pt>
                <c:pt idx="9">
                  <c:v>0.75238235054783309</c:v>
                </c:pt>
                <c:pt idx="10">
                  <c:v>0.86510228055511029</c:v>
                </c:pt>
                <c:pt idx="11">
                  <c:v>0.8751688607477629</c:v>
                </c:pt>
                <c:pt idx="12">
                  <c:v>0.83942104856414235</c:v>
                </c:pt>
                <c:pt idx="13">
                  <c:v>0.79304172472562073</c:v>
                </c:pt>
                <c:pt idx="14">
                  <c:v>0.76573031610439535</c:v>
                </c:pt>
                <c:pt idx="15">
                  <c:v>0.72061028558744888</c:v>
                </c:pt>
                <c:pt idx="16">
                  <c:v>0.67780342278185779</c:v>
                </c:pt>
                <c:pt idx="17">
                  <c:v>0.53623055272599174</c:v>
                </c:pt>
                <c:pt idx="18">
                  <c:v>0.36000873528835398</c:v>
                </c:pt>
                <c:pt idx="19">
                  <c:v>0.25897872187852955</c:v>
                </c:pt>
                <c:pt idx="20">
                  <c:v>0.21198264781002746</c:v>
                </c:pt>
                <c:pt idx="21">
                  <c:v>0.17996095670085793</c:v>
                </c:pt>
                <c:pt idx="22">
                  <c:v>0.19406049832299366</c:v>
                </c:pt>
                <c:pt idx="23">
                  <c:v>0.20172139128296115</c:v>
                </c:pt>
                <c:pt idx="24">
                  <c:v>0.23606208212734187</c:v>
                </c:pt>
                <c:pt idx="25" formatCode="0.00E+00">
                  <c:v>2.1058100493936281E-2</c:v>
                </c:pt>
              </c:numCache>
            </c:numRef>
          </c:yVal>
          <c:smooth val="0"/>
          <c:extLst>
            <c:ext xmlns:c16="http://schemas.microsoft.com/office/drawing/2014/chart" uri="{C3380CC4-5D6E-409C-BE32-E72D297353CC}">
              <c16:uniqueId val="{00000001-47BB-4631-9B8F-2F7B2DBD8B89}"/>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HAWC2_2_hGAST_FPM!$GL$5</c:f>
              <c:strCache>
                <c:ptCount val="1"/>
                <c:pt idx="0">
                  <c:v>z_cg</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HAWC2_2_hGAST_FPM!$GG$6:$GG$200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HAWC2_2_hGAST_FPM!$GL$6:$GL$200</c:f>
              <c:numCache>
                <c:formatCode>0.00000</c:formatCode>
                <c:ptCount val="195"/>
                <c:pt idx="0">
                  <c:v>-6.2885859760777509E-3</c:v>
                </c:pt>
                <c:pt idx="1">
                  <c:v>3.4433698696197594E-3</c:v>
                </c:pt>
                <c:pt idx="2">
                  <c:v>1.5262118434859374E-2</c:v>
                </c:pt>
                <c:pt idx="3">
                  <c:v>2.541612257070499E-2</c:v>
                </c:pt>
                <c:pt idx="4">
                  <c:v>3.263198848463137E-2</c:v>
                </c:pt>
                <c:pt idx="5">
                  <c:v>4.0290168681298325E-2</c:v>
                </c:pt>
                <c:pt idx="6">
                  <c:v>6.0510639442365302E-2</c:v>
                </c:pt>
                <c:pt idx="7">
                  <c:v>9.0661480469994504E-2</c:v>
                </c:pt>
                <c:pt idx="8">
                  <c:v>0.13188270184445972</c:v>
                </c:pt>
                <c:pt idx="9">
                  <c:v>0.14565785628341582</c:v>
                </c:pt>
                <c:pt idx="10">
                  <c:v>0.14146481735587957</c:v>
                </c:pt>
                <c:pt idx="11">
                  <c:v>0.11613656475472049</c:v>
                </c:pt>
                <c:pt idx="12">
                  <c:v>8.9398899300336024E-2</c:v>
                </c:pt>
                <c:pt idx="13">
                  <c:v>6.6206465874775605E-2</c:v>
                </c:pt>
                <c:pt idx="14">
                  <c:v>5.0415406124032322E-2</c:v>
                </c:pt>
                <c:pt idx="15">
                  <c:v>4.1893987353042034E-2</c:v>
                </c:pt>
                <c:pt idx="16">
                  <c:v>3.5983409327884588E-2</c:v>
                </c:pt>
                <c:pt idx="17">
                  <c:v>3.1004216833307764E-2</c:v>
                </c:pt>
                <c:pt idx="18">
                  <c:v>2.8411428624694885E-2</c:v>
                </c:pt>
                <c:pt idx="19">
                  <c:v>3.0026363059194268E-2</c:v>
                </c:pt>
                <c:pt idx="20">
                  <c:v>3.20229842902435E-2</c:v>
                </c:pt>
                <c:pt idx="21">
                  <c:v>3.051961227432317E-2</c:v>
                </c:pt>
                <c:pt idx="22">
                  <c:v>2.6117143301103544E-2</c:v>
                </c:pt>
                <c:pt idx="23">
                  <c:v>2.2710553112177612E-2</c:v>
                </c:pt>
                <c:pt idx="24">
                  <c:v>1.9231931593343077E-2</c:v>
                </c:pt>
                <c:pt idx="25">
                  <c:v>6.3306636249245022E-3</c:v>
                </c:pt>
              </c:numCache>
            </c:numRef>
          </c:yVal>
          <c:smooth val="0"/>
          <c:extLst>
            <c:ext xmlns:c16="http://schemas.microsoft.com/office/drawing/2014/chart" uri="{C3380CC4-5D6E-409C-BE32-E72D297353CC}">
              <c16:uniqueId val="{00000000-744B-46F3-A086-AE5D47ADCED7}"/>
            </c:ext>
          </c:extLst>
        </c:ser>
        <c:ser>
          <c:idx val="1"/>
          <c:order val="1"/>
          <c:tx>
            <c:strRef>
              <c:f>HAWC2_2_hGAST_FPM!$HR$3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HAWC2_2_hGAST_FPM!$HQ$6:$HQ$200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HAWC2_2_hGAST_FPM!$HV$6:$HV$200</c:f>
              <c:numCache>
                <c:formatCode>0.00000</c:formatCode>
                <c:ptCount val="195"/>
                <c:pt idx="0">
                  <c:v>-6.2885859760777509E-3</c:v>
                </c:pt>
                <c:pt idx="1">
                  <c:v>3.4342557667034201E-3</c:v>
                </c:pt>
                <c:pt idx="2">
                  <c:v>1.5239981612113993E-2</c:v>
                </c:pt>
                <c:pt idx="3">
                  <c:v>2.5390312029467413E-2</c:v>
                </c:pt>
                <c:pt idx="4">
                  <c:v>3.2608909164626464E-2</c:v>
                </c:pt>
                <c:pt idx="5">
                  <c:v>4.0262110560607356E-2</c:v>
                </c:pt>
                <c:pt idx="6">
                  <c:v>6.0473661655174697E-2</c:v>
                </c:pt>
                <c:pt idx="7">
                  <c:v>9.0598132374021645E-2</c:v>
                </c:pt>
                <c:pt idx="8">
                  <c:v>0.13182103495521447</c:v>
                </c:pt>
                <c:pt idx="9">
                  <c:v>0.14562552437624218</c:v>
                </c:pt>
                <c:pt idx="10">
                  <c:v>0.14148038755100492</c:v>
                </c:pt>
                <c:pt idx="11">
                  <c:v>0.11626898817690075</c:v>
                </c:pt>
                <c:pt idx="12">
                  <c:v>8.9578609155110761E-2</c:v>
                </c:pt>
                <c:pt idx="13">
                  <c:v>6.6396614017684957E-2</c:v>
                </c:pt>
                <c:pt idx="14">
                  <c:v>5.0565832154821869E-2</c:v>
                </c:pt>
                <c:pt idx="15">
                  <c:v>4.1984707641761508E-2</c:v>
                </c:pt>
                <c:pt idx="16">
                  <c:v>3.6052087378442947E-2</c:v>
                </c:pt>
                <c:pt idx="17">
                  <c:v>3.106426119208856E-2</c:v>
                </c:pt>
                <c:pt idx="18">
                  <c:v>2.844258835484029E-2</c:v>
                </c:pt>
                <c:pt idx="19">
                  <c:v>3.0007428574787651E-2</c:v>
                </c:pt>
                <c:pt idx="20">
                  <c:v>3.2001000095132695E-2</c:v>
                </c:pt>
                <c:pt idx="21">
                  <c:v>3.0534365682047458E-2</c:v>
                </c:pt>
                <c:pt idx="22">
                  <c:v>2.6153619159226829E-2</c:v>
                </c:pt>
                <c:pt idx="23">
                  <c:v>2.2731971040141352E-2</c:v>
                </c:pt>
                <c:pt idx="24">
                  <c:v>1.9244682470723414E-2</c:v>
                </c:pt>
                <c:pt idx="25" formatCode="0.00E+00">
                  <c:v>6.3306636249245022E-3</c:v>
                </c:pt>
              </c:numCache>
            </c:numRef>
          </c:yVal>
          <c:smooth val="0"/>
          <c:extLst>
            <c:ext xmlns:c16="http://schemas.microsoft.com/office/drawing/2014/chart" uri="{C3380CC4-5D6E-409C-BE32-E72D297353CC}">
              <c16:uniqueId val="{00000001-744B-46F3-A086-AE5D47ADCED7}"/>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HAWC2_2_hGAST_FPM!$GM$5</c:f>
              <c:strCache>
                <c:ptCount val="1"/>
                <c:pt idx="0">
                  <c:v>ρΙxx</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HAWC2_2_hGAST_FPM!$GG$6:$GG$200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HAWC2_2_hGAST_FPM!$GM$6:$GM$200</c:f>
              <c:numCache>
                <c:formatCode>0.00000</c:formatCode>
                <c:ptCount val="195"/>
                <c:pt idx="0">
                  <c:v>10160.580357938656</c:v>
                </c:pt>
                <c:pt idx="1">
                  <c:v>9669.4525329235148</c:v>
                </c:pt>
                <c:pt idx="2">
                  <c:v>9168.2238433631483</c:v>
                </c:pt>
                <c:pt idx="3">
                  <c:v>8045.8610621825701</c:v>
                </c:pt>
                <c:pt idx="4">
                  <c:v>6975.8259695955921</c:v>
                </c:pt>
                <c:pt idx="5">
                  <c:v>6086.2091486244426</c:v>
                </c:pt>
                <c:pt idx="6">
                  <c:v>4368.8822547509881</c:v>
                </c:pt>
                <c:pt idx="7">
                  <c:v>3282.9434815857162</c:v>
                </c:pt>
                <c:pt idx="8">
                  <c:v>1274.1158364585501</c:v>
                </c:pt>
                <c:pt idx="9">
                  <c:v>667.77412235710517</c:v>
                </c:pt>
                <c:pt idx="10">
                  <c:v>319.37867496570624</c:v>
                </c:pt>
                <c:pt idx="11">
                  <c:v>220.86686668045166</c:v>
                </c:pt>
                <c:pt idx="12">
                  <c:v>159.20019450432397</c:v>
                </c:pt>
                <c:pt idx="13">
                  <c:v>121.93721152117506</c:v>
                </c:pt>
                <c:pt idx="14">
                  <c:v>91.168823605515968</c:v>
                </c:pt>
                <c:pt idx="15">
                  <c:v>66.682037815589624</c:v>
                </c:pt>
                <c:pt idx="16">
                  <c:v>48.304851941464477</c:v>
                </c:pt>
                <c:pt idx="17">
                  <c:v>35.082032855720271</c:v>
                </c:pt>
                <c:pt idx="18">
                  <c:v>25.160070582005641</c:v>
                </c:pt>
                <c:pt idx="19">
                  <c:v>17.732535512427365</c:v>
                </c:pt>
                <c:pt idx="20">
                  <c:v>11.286557912325918</c:v>
                </c:pt>
                <c:pt idx="21">
                  <c:v>6.7407877390349977</c:v>
                </c:pt>
                <c:pt idx="22">
                  <c:v>3.6581413421815228</c:v>
                </c:pt>
                <c:pt idx="23">
                  <c:v>1.8021476275154888</c:v>
                </c:pt>
                <c:pt idx="24">
                  <c:v>0.76133189789132416</c:v>
                </c:pt>
                <c:pt idx="25">
                  <c:v>7.4835421120230195E-3</c:v>
                </c:pt>
              </c:numCache>
            </c:numRef>
          </c:yVal>
          <c:smooth val="0"/>
          <c:extLst>
            <c:ext xmlns:c16="http://schemas.microsoft.com/office/drawing/2014/chart" uri="{C3380CC4-5D6E-409C-BE32-E72D297353CC}">
              <c16:uniqueId val="{00000000-DDDF-4ADA-9480-FFC888C547EE}"/>
            </c:ext>
          </c:extLst>
        </c:ser>
        <c:ser>
          <c:idx val="1"/>
          <c:order val="1"/>
          <c:tx>
            <c:strRef>
              <c:f>HAWC2_2_hGAST_FPM!$HR$3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HAWC2_2_hGAST_FPM!$HQ$6:$HQ$200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HAWC2_2_hGAST_FPM!$HW$6:$HW$200</c:f>
              <c:numCache>
                <c:formatCode>0.00000</c:formatCode>
                <c:ptCount val="195"/>
                <c:pt idx="0">
                  <c:v>10160.580357938656</c:v>
                </c:pt>
                <c:pt idx="1">
                  <c:v>9669.9124805037591</c:v>
                </c:pt>
                <c:pt idx="2">
                  <c:v>9169.1626577049919</c:v>
                </c:pt>
                <c:pt idx="3">
                  <c:v>8048.7140047714856</c:v>
                </c:pt>
                <c:pt idx="4">
                  <c:v>6979.2483838439821</c:v>
                </c:pt>
                <c:pt idx="5">
                  <c:v>6089.4685360364001</c:v>
                </c:pt>
                <c:pt idx="6">
                  <c:v>4372.0227824453596</c:v>
                </c:pt>
                <c:pt idx="7">
                  <c:v>3285.2250814110766</c:v>
                </c:pt>
                <c:pt idx="8">
                  <c:v>1277.1210397925197</c:v>
                </c:pt>
                <c:pt idx="9">
                  <c:v>669.19727765476091</c:v>
                </c:pt>
                <c:pt idx="10">
                  <c:v>320.67238704193977</c:v>
                </c:pt>
                <c:pt idx="11">
                  <c:v>221.38191487519771</c:v>
                </c:pt>
                <c:pt idx="12">
                  <c:v>159.61467005829931</c:v>
                </c:pt>
                <c:pt idx="13">
                  <c:v>122.24272008439895</c:v>
                </c:pt>
                <c:pt idx="14">
                  <c:v>91.461924039622545</c:v>
                </c:pt>
                <c:pt idx="15">
                  <c:v>66.942727770675106</c:v>
                </c:pt>
                <c:pt idx="16">
                  <c:v>48.518385930054357</c:v>
                </c:pt>
                <c:pt idx="17">
                  <c:v>35.241487565322828</c:v>
                </c:pt>
                <c:pt idx="18">
                  <c:v>25.279311199474826</c:v>
                </c:pt>
                <c:pt idx="19">
                  <c:v>17.819620501111824</c:v>
                </c:pt>
                <c:pt idx="20">
                  <c:v>11.357532630533248</c:v>
                </c:pt>
                <c:pt idx="21">
                  <c:v>6.7853978555445877</c:v>
                </c:pt>
                <c:pt idx="22">
                  <c:v>3.6836820497480876</c:v>
                </c:pt>
                <c:pt idx="23">
                  <c:v>1.8138166388955765</c:v>
                </c:pt>
                <c:pt idx="24">
                  <c:v>0.76514700501697996</c:v>
                </c:pt>
                <c:pt idx="25" formatCode="0.00E+00">
                  <c:v>7.4835421120230195E-3</c:v>
                </c:pt>
              </c:numCache>
            </c:numRef>
          </c:yVal>
          <c:smooth val="0"/>
          <c:extLst>
            <c:ext xmlns:c16="http://schemas.microsoft.com/office/drawing/2014/chart" uri="{C3380CC4-5D6E-409C-BE32-E72D297353CC}">
              <c16:uniqueId val="{00000001-DDDF-4ADA-9480-FFC888C547EE}"/>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HAWC2_2_hGAST_FPM!$GN$5</c:f>
              <c:strCache>
                <c:ptCount val="1"/>
                <c:pt idx="0">
                  <c:v>ρIzz</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HAWC2_2_hGAST_FPM!$GG$6:$GG$200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HAWC2_2_hGAST_FPM!$GN$6:$GN$200</c:f>
              <c:numCache>
                <c:formatCode>0.00000</c:formatCode>
                <c:ptCount val="195"/>
                <c:pt idx="0">
                  <c:v>10156.472968136201</c:v>
                </c:pt>
                <c:pt idx="1">
                  <c:v>9660.2282643713006</c:v>
                </c:pt>
                <c:pt idx="2">
                  <c:v>9167.5788266866384</c:v>
                </c:pt>
                <c:pt idx="3">
                  <c:v>8225.1645956865086</c:v>
                </c:pt>
                <c:pt idx="4">
                  <c:v>7397.4826069679957</c:v>
                </c:pt>
                <c:pt idx="5">
                  <c:v>6662.4947787161254</c:v>
                </c:pt>
                <c:pt idx="6">
                  <c:v>5061.5495668051371</c:v>
                </c:pt>
                <c:pt idx="7">
                  <c:v>4365.6122677501617</c:v>
                </c:pt>
                <c:pt idx="8">
                  <c:v>2873.6760654538803</c:v>
                </c:pt>
                <c:pt idx="9">
                  <c:v>1781.3706412622309</c:v>
                </c:pt>
                <c:pt idx="10">
                  <c:v>1481.6574233599929</c:v>
                </c:pt>
                <c:pt idx="11">
                  <c:v>1237.5518881572191</c:v>
                </c:pt>
                <c:pt idx="12">
                  <c:v>1012.1654536928138</c:v>
                </c:pt>
                <c:pt idx="13">
                  <c:v>842.1259907925097</c:v>
                </c:pt>
                <c:pt idx="14">
                  <c:v>693.72214629202176</c:v>
                </c:pt>
                <c:pt idx="15">
                  <c:v>566.53445034877939</c:v>
                </c:pt>
                <c:pt idx="16">
                  <c:v>455.02338675758932</c:v>
                </c:pt>
                <c:pt idx="17">
                  <c:v>311.7093457646659</c:v>
                </c:pt>
                <c:pt idx="18">
                  <c:v>185.02780217952514</c:v>
                </c:pt>
                <c:pt idx="19">
                  <c:v>117.71487169146592</c:v>
                </c:pt>
                <c:pt idx="20">
                  <c:v>77.077801808021448</c:v>
                </c:pt>
                <c:pt idx="21">
                  <c:v>47.506560530930209</c:v>
                </c:pt>
                <c:pt idx="22">
                  <c:v>28.563482355047597</c:v>
                </c:pt>
                <c:pt idx="23">
                  <c:v>17.331608043379621</c:v>
                </c:pt>
                <c:pt idx="24">
                  <c:v>10.79405370410336</c:v>
                </c:pt>
                <c:pt idx="25">
                  <c:v>8.9642574819865831E-2</c:v>
                </c:pt>
              </c:numCache>
            </c:numRef>
          </c:yVal>
          <c:smooth val="0"/>
          <c:extLst>
            <c:ext xmlns:c16="http://schemas.microsoft.com/office/drawing/2014/chart" uri="{C3380CC4-5D6E-409C-BE32-E72D297353CC}">
              <c16:uniqueId val="{00000000-B2F9-48B5-BA46-2F53A92214CC}"/>
            </c:ext>
          </c:extLst>
        </c:ser>
        <c:ser>
          <c:idx val="1"/>
          <c:order val="1"/>
          <c:tx>
            <c:strRef>
              <c:f>HAWC2_2_hGAST_FPM!$HR$3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HAWC2_2_hGAST_FPM!$HQ$6:$HQ$200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HAWC2_2_hGAST_FPM!$HX$6:$HX$200</c:f>
              <c:numCache>
                <c:formatCode>0.00000</c:formatCode>
                <c:ptCount val="195"/>
                <c:pt idx="0">
                  <c:v>10156.472968136201</c:v>
                </c:pt>
                <c:pt idx="1">
                  <c:v>9660.6930039748822</c:v>
                </c:pt>
                <c:pt idx="2">
                  <c:v>9168.5015718670984</c:v>
                </c:pt>
                <c:pt idx="3">
                  <c:v>8227.5601256712016</c:v>
                </c:pt>
                <c:pt idx="4">
                  <c:v>7400.1298758762305</c:v>
                </c:pt>
                <c:pt idx="5">
                  <c:v>6665.1876348075057</c:v>
                </c:pt>
                <c:pt idx="6">
                  <c:v>5064.4772637934711</c:v>
                </c:pt>
                <c:pt idx="7">
                  <c:v>4367.0744592283772</c:v>
                </c:pt>
                <c:pt idx="8">
                  <c:v>2875.9079999157971</c:v>
                </c:pt>
                <c:pt idx="9">
                  <c:v>1783.9344105278835</c:v>
                </c:pt>
                <c:pt idx="10">
                  <c:v>1482.7703615809432</c:v>
                </c:pt>
                <c:pt idx="11">
                  <c:v>1238.8281424197503</c:v>
                </c:pt>
                <c:pt idx="12">
                  <c:v>1013.6803265404412</c:v>
                </c:pt>
                <c:pt idx="13">
                  <c:v>843.5200958223063</c:v>
                </c:pt>
                <c:pt idx="14">
                  <c:v>695.13584503260608</c:v>
                </c:pt>
                <c:pt idx="15">
                  <c:v>567.8885094330268</c:v>
                </c:pt>
                <c:pt idx="16">
                  <c:v>456.3190912437725</c:v>
                </c:pt>
                <c:pt idx="17">
                  <c:v>313.43757774305948</c:v>
                </c:pt>
                <c:pt idx="18">
                  <c:v>186.55024149770918</c:v>
                </c:pt>
                <c:pt idx="19">
                  <c:v>118.50408988228669</c:v>
                </c:pt>
                <c:pt idx="20">
                  <c:v>77.525244347024937</c:v>
                </c:pt>
                <c:pt idx="21">
                  <c:v>47.796759214192988</c:v>
                </c:pt>
                <c:pt idx="22">
                  <c:v>28.720431793229881</c:v>
                </c:pt>
                <c:pt idx="23">
                  <c:v>17.402225130133147</c:v>
                </c:pt>
                <c:pt idx="24">
                  <c:v>10.818017091122062</c:v>
                </c:pt>
                <c:pt idx="25" formatCode="0.00E+00">
                  <c:v>8.9642574819865831E-2</c:v>
                </c:pt>
              </c:numCache>
            </c:numRef>
          </c:yVal>
          <c:smooth val="0"/>
          <c:extLst>
            <c:ext xmlns:c16="http://schemas.microsoft.com/office/drawing/2014/chart" uri="{C3380CC4-5D6E-409C-BE32-E72D297353CC}">
              <c16:uniqueId val="{00000001-B2F9-48B5-BA46-2F53A92214CC}"/>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HAWC2_2_hGAST_FPM!$GO$5</c:f>
              <c:strCache>
                <c:ptCount val="1"/>
                <c:pt idx="0">
                  <c:v>ρIxz</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HAWC2_2_hGAST_FPM!$GG$6:$GG$200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HAWC2_2_hGAST_FPM!$GO$6:$GO$200</c:f>
              <c:numCache>
                <c:formatCode>0.00000</c:formatCode>
                <c:ptCount val="195"/>
                <c:pt idx="0">
                  <c:v>-2.1169362029753414</c:v>
                </c:pt>
                <c:pt idx="1">
                  <c:v>-0.44183984632017359</c:v>
                </c:pt>
                <c:pt idx="2">
                  <c:v>1.8546111892489789</c:v>
                </c:pt>
                <c:pt idx="3">
                  <c:v>209.83385335833637</c:v>
                </c:pt>
                <c:pt idx="4">
                  <c:v>358.28564857096353</c:v>
                </c:pt>
                <c:pt idx="5">
                  <c:v>487.68772196541391</c:v>
                </c:pt>
                <c:pt idx="6">
                  <c:v>730.88738711634562</c:v>
                </c:pt>
                <c:pt idx="7">
                  <c:v>896.26256488339459</c:v>
                </c:pt>
                <c:pt idx="8">
                  <c:v>778.98925598288213</c:v>
                </c:pt>
                <c:pt idx="9">
                  <c:v>499.00118098959865</c:v>
                </c:pt>
                <c:pt idx="10">
                  <c:v>252.36240955066935</c:v>
                </c:pt>
                <c:pt idx="11">
                  <c:v>135.23517162350873</c:v>
                </c:pt>
                <c:pt idx="12">
                  <c:v>64.810736737972107</c:v>
                </c:pt>
                <c:pt idx="13">
                  <c:v>39.32075787257493</c:v>
                </c:pt>
                <c:pt idx="14">
                  <c:v>24.170977874996492</c:v>
                </c:pt>
                <c:pt idx="15">
                  <c:v>14.907058156241289</c:v>
                </c:pt>
                <c:pt idx="16">
                  <c:v>8.0390095973837212</c:v>
                </c:pt>
                <c:pt idx="17">
                  <c:v>2.2976158639808815</c:v>
                </c:pt>
                <c:pt idx="18">
                  <c:v>-1.5019069554823732</c:v>
                </c:pt>
                <c:pt idx="19">
                  <c:v>-1.5718853047741377</c:v>
                </c:pt>
                <c:pt idx="20">
                  <c:v>-1.4885112683117852</c:v>
                </c:pt>
                <c:pt idx="21">
                  <c:v>-1.5606323118122183</c:v>
                </c:pt>
                <c:pt idx="22">
                  <c:v>-1.0111931717973321</c:v>
                </c:pt>
                <c:pt idx="23">
                  <c:v>-0.52873764868037409</c:v>
                </c:pt>
                <c:pt idx="24">
                  <c:v>-0.2155174403075707</c:v>
                </c:pt>
                <c:pt idx="25">
                  <c:v>-5.0345562181151838E-4</c:v>
                </c:pt>
              </c:numCache>
            </c:numRef>
          </c:yVal>
          <c:smooth val="0"/>
          <c:extLst>
            <c:ext xmlns:c16="http://schemas.microsoft.com/office/drawing/2014/chart" uri="{C3380CC4-5D6E-409C-BE32-E72D297353CC}">
              <c16:uniqueId val="{00000000-2DCE-4965-8495-E6C7278FBC04}"/>
            </c:ext>
          </c:extLst>
        </c:ser>
        <c:ser>
          <c:idx val="1"/>
          <c:order val="1"/>
          <c:tx>
            <c:strRef>
              <c:f>HAWC2_2_hGAST_FPM!$HR$3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HAWC2_2_hGAST_FPM!$HQ$6:$HQ$200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HAWC2_2_hGAST_FPM!$HY$6:$HY$200</c:f>
              <c:numCache>
                <c:formatCode>0.00000</c:formatCode>
                <c:ptCount val="195"/>
                <c:pt idx="0">
                  <c:v>-2.1169362029753414</c:v>
                </c:pt>
                <c:pt idx="1">
                  <c:v>-0.44340859579164715</c:v>
                </c:pt>
                <c:pt idx="2">
                  <c:v>1.8503098768691422</c:v>
                </c:pt>
                <c:pt idx="3">
                  <c:v>209.30518932247935</c:v>
                </c:pt>
                <c:pt idx="4">
                  <c:v>357.8108384057133</c:v>
                </c:pt>
                <c:pt idx="5">
                  <c:v>487.21361729567229</c:v>
                </c:pt>
                <c:pt idx="6">
                  <c:v>730.44264052418953</c:v>
                </c:pt>
                <c:pt idx="7">
                  <c:v>895.91510516832011</c:v>
                </c:pt>
                <c:pt idx="8">
                  <c:v>779.16469668818524</c:v>
                </c:pt>
                <c:pt idx="9">
                  <c:v>499.65834592306794</c:v>
                </c:pt>
                <c:pt idx="10">
                  <c:v>253.27826410464544</c:v>
                </c:pt>
                <c:pt idx="11">
                  <c:v>135.84754666260343</c:v>
                </c:pt>
                <c:pt idx="12">
                  <c:v>65.284075182103081</c:v>
                </c:pt>
                <c:pt idx="13">
                  <c:v>39.529742934863066</c:v>
                </c:pt>
                <c:pt idx="14">
                  <c:v>24.315295058791794</c:v>
                </c:pt>
                <c:pt idx="15">
                  <c:v>15.00568322022953</c:v>
                </c:pt>
                <c:pt idx="16">
                  <c:v>8.1188129912573572</c:v>
                </c:pt>
                <c:pt idx="17">
                  <c:v>2.3668516498248184</c:v>
                </c:pt>
                <c:pt idx="18">
                  <c:v>-1.4562448742747769</c:v>
                </c:pt>
                <c:pt idx="19">
                  <c:v>-1.5710648355741752</c:v>
                </c:pt>
                <c:pt idx="20">
                  <c:v>-1.4894292747199411</c:v>
                </c:pt>
                <c:pt idx="21">
                  <c:v>-1.5599245487642202</c:v>
                </c:pt>
                <c:pt idx="22">
                  <c:v>-1.015745450130348</c:v>
                </c:pt>
                <c:pt idx="23">
                  <c:v>-0.53177094504617073</c:v>
                </c:pt>
                <c:pt idx="24">
                  <c:v>-0.21666554809922944</c:v>
                </c:pt>
                <c:pt idx="25" formatCode="0.00E+00">
                  <c:v>-5.0345562181151838E-4</c:v>
                </c:pt>
              </c:numCache>
            </c:numRef>
          </c:yVal>
          <c:smooth val="0"/>
          <c:extLst>
            <c:ext xmlns:c16="http://schemas.microsoft.com/office/drawing/2014/chart" uri="{C3380CC4-5D6E-409C-BE32-E72D297353CC}">
              <c16:uniqueId val="{00000001-2DCE-4965-8495-E6C7278FBC04}"/>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HAWC2_2_hGAST_FPM!$GP$5</c:f>
              <c:strCache>
                <c:ptCount val="1"/>
                <c:pt idx="0">
                  <c:v>GxA</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HAWC2_2_hGAST_FPM!$GG$6:$GG$200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HAWC2_2_hGAST_FPM!$GP$6:$GP$200</c:f>
              <c:numCache>
                <c:formatCode>0.00000E+00</c:formatCode>
                <c:ptCount val="195"/>
                <c:pt idx="0">
                  <c:v>6727058130.9526806</c:v>
                </c:pt>
                <c:pt idx="1">
                  <c:v>6386790264.2727871</c:v>
                </c:pt>
                <c:pt idx="2">
                  <c:v>6057927887.6734085</c:v>
                </c:pt>
                <c:pt idx="3">
                  <c:v>5731051816.1673899</c:v>
                </c:pt>
                <c:pt idx="4">
                  <c:v>5418041808.250247</c:v>
                </c:pt>
                <c:pt idx="5">
                  <c:v>5127162471.5173903</c:v>
                </c:pt>
                <c:pt idx="6">
                  <c:v>4458771890.0592613</c:v>
                </c:pt>
                <c:pt idx="7">
                  <c:v>3848609916.7303486</c:v>
                </c:pt>
                <c:pt idx="8">
                  <c:v>2232854404.1732125</c:v>
                </c:pt>
                <c:pt idx="9">
                  <c:v>935957053.42117679</c:v>
                </c:pt>
                <c:pt idx="10">
                  <c:v>472460665.24425042</c:v>
                </c:pt>
                <c:pt idx="11">
                  <c:v>344972894.45329171</c:v>
                </c:pt>
                <c:pt idx="12">
                  <c:v>323770138.12324774</c:v>
                </c:pt>
                <c:pt idx="13">
                  <c:v>317405630.10452533</c:v>
                </c:pt>
                <c:pt idx="14">
                  <c:v>309063150.02945364</c:v>
                </c:pt>
                <c:pt idx="15">
                  <c:v>303130929.90174401</c:v>
                </c:pt>
                <c:pt idx="16">
                  <c:v>292863785.77873957</c:v>
                </c:pt>
                <c:pt idx="17">
                  <c:v>300216262.37369192</c:v>
                </c:pt>
                <c:pt idx="18">
                  <c:v>334605838.36984468</c:v>
                </c:pt>
                <c:pt idx="19">
                  <c:v>376310663.61612809</c:v>
                </c:pt>
                <c:pt idx="20">
                  <c:v>395897781.59800416</c:v>
                </c:pt>
                <c:pt idx="21">
                  <c:v>374942637.88198483</c:v>
                </c:pt>
                <c:pt idx="22">
                  <c:v>239412924.60885113</c:v>
                </c:pt>
                <c:pt idx="23">
                  <c:v>144157597.79869485</c:v>
                </c:pt>
                <c:pt idx="24">
                  <c:v>86868636.652864367</c:v>
                </c:pt>
                <c:pt idx="25">
                  <c:v>15911988.241532333</c:v>
                </c:pt>
              </c:numCache>
            </c:numRef>
          </c:yVal>
          <c:smooth val="0"/>
          <c:extLst>
            <c:ext xmlns:c16="http://schemas.microsoft.com/office/drawing/2014/chart" uri="{C3380CC4-5D6E-409C-BE32-E72D297353CC}">
              <c16:uniqueId val="{00000000-DDDF-4ADA-9480-FFC888C547EE}"/>
            </c:ext>
          </c:extLst>
        </c:ser>
        <c:ser>
          <c:idx val="1"/>
          <c:order val="1"/>
          <c:tx>
            <c:strRef>
              <c:f>HAWC2_2_hGAST_FPM!$HR$3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HAWC2_2_hGAST_FPM!$HQ$6:$HQ$200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HAWC2_2_hGAST_FPM!$HZ$6:$HZ$200</c:f>
              <c:numCache>
                <c:formatCode>0.00000E+00</c:formatCode>
                <c:ptCount val="195"/>
                <c:pt idx="0">
                  <c:v>6727058130.9526806</c:v>
                </c:pt>
                <c:pt idx="1">
                  <c:v>6387108929.5447235</c:v>
                </c:pt>
                <c:pt idx="2">
                  <c:v>6058543855.4383726</c:v>
                </c:pt>
                <c:pt idx="3">
                  <c:v>5731882704.9685278</c:v>
                </c:pt>
                <c:pt idx="4">
                  <c:v>5419042943.5573092</c:v>
                </c:pt>
                <c:pt idx="5">
                  <c:v>5128228198.273221</c:v>
                </c:pt>
                <c:pt idx="6">
                  <c:v>4459994196.1555643</c:v>
                </c:pt>
                <c:pt idx="7">
                  <c:v>3849891890.8951821</c:v>
                </c:pt>
                <c:pt idx="8">
                  <c:v>2235271572.1492682</c:v>
                </c:pt>
                <c:pt idx="9">
                  <c:v>939001023.99472332</c:v>
                </c:pt>
                <c:pt idx="10">
                  <c:v>474181786.6858905</c:v>
                </c:pt>
                <c:pt idx="11">
                  <c:v>345639437.35145825</c:v>
                </c:pt>
                <c:pt idx="12">
                  <c:v>323912646.6106621</c:v>
                </c:pt>
                <c:pt idx="13">
                  <c:v>317457810.8894428</c:v>
                </c:pt>
                <c:pt idx="14">
                  <c:v>309142620.70364791</c:v>
                </c:pt>
                <c:pt idx="15">
                  <c:v>303194085.19749892</c:v>
                </c:pt>
                <c:pt idx="16">
                  <c:v>292983085.01481569</c:v>
                </c:pt>
                <c:pt idx="17">
                  <c:v>300127598.45015901</c:v>
                </c:pt>
                <c:pt idx="18">
                  <c:v>334192549.73165381</c:v>
                </c:pt>
                <c:pt idx="19">
                  <c:v>375821690.5987491</c:v>
                </c:pt>
                <c:pt idx="20">
                  <c:v>395682113.74038774</c:v>
                </c:pt>
                <c:pt idx="21">
                  <c:v>375148282.11101764</c:v>
                </c:pt>
                <c:pt idx="22">
                  <c:v>240535831.46473405</c:v>
                </c:pt>
                <c:pt idx="23">
                  <c:v>144756487.48446172</c:v>
                </c:pt>
                <c:pt idx="24">
                  <c:v>87078629.17859973</c:v>
                </c:pt>
                <c:pt idx="25" formatCode="0.00E+00">
                  <c:v>15911988.241532333</c:v>
                </c:pt>
              </c:numCache>
            </c:numRef>
          </c:yVal>
          <c:smooth val="0"/>
          <c:extLst>
            <c:ext xmlns:c16="http://schemas.microsoft.com/office/drawing/2014/chart" uri="{C3380CC4-5D6E-409C-BE32-E72D297353CC}">
              <c16:uniqueId val="{00000001-DDDF-4ADA-9480-FFC888C547EE}"/>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HAWC2_2_hGAST_FPM!$GR$5</c:f>
              <c:strCache>
                <c:ptCount val="1"/>
                <c:pt idx="0">
                  <c:v>GxzA</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HAWC2_2_hGAST_FPM!$GG$6:$GG$200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HAWC2_2_hGAST_FPM!$GR$6:$GR$200</c:f>
              <c:numCache>
                <c:formatCode>0.00000E+00</c:formatCode>
                <c:ptCount val="195"/>
                <c:pt idx="0">
                  <c:v>-2402884.3563876529</c:v>
                </c:pt>
                <c:pt idx="1">
                  <c:v>-1174344.7650708584</c:v>
                </c:pt>
                <c:pt idx="2">
                  <c:v>-1959881.4807972899</c:v>
                </c:pt>
                <c:pt idx="3">
                  <c:v>94365905.811884478</c:v>
                </c:pt>
                <c:pt idx="4">
                  <c:v>176558738.19481191</c:v>
                </c:pt>
                <c:pt idx="5">
                  <c:v>245587149.08379027</c:v>
                </c:pt>
                <c:pt idx="6">
                  <c:v>365846533.4033733</c:v>
                </c:pt>
                <c:pt idx="7">
                  <c:v>455117288.33954537</c:v>
                </c:pt>
                <c:pt idx="8">
                  <c:v>334690159.09719539</c:v>
                </c:pt>
                <c:pt idx="9">
                  <c:v>123984443.86021814</c:v>
                </c:pt>
                <c:pt idx="10">
                  <c:v>42619432.249402672</c:v>
                </c:pt>
                <c:pt idx="11">
                  <c:v>15783525.346387655</c:v>
                </c:pt>
                <c:pt idx="12">
                  <c:v>7057923.9458465893</c:v>
                </c:pt>
                <c:pt idx="13">
                  <c:v>5451219.6080230791</c:v>
                </c:pt>
                <c:pt idx="14">
                  <c:v>4534851.4383364841</c:v>
                </c:pt>
                <c:pt idx="15">
                  <c:v>4052217.0278108926</c:v>
                </c:pt>
                <c:pt idx="16">
                  <c:v>2658395.99467227</c:v>
                </c:pt>
                <c:pt idx="17">
                  <c:v>2265017.9747184562</c:v>
                </c:pt>
                <c:pt idx="18">
                  <c:v>1451236.7206773567</c:v>
                </c:pt>
                <c:pt idx="19">
                  <c:v>-842089.42653111857</c:v>
                </c:pt>
                <c:pt idx="20">
                  <c:v>-5469411.9593161289</c:v>
                </c:pt>
                <c:pt idx="21">
                  <c:v>-9255341.104427265</c:v>
                </c:pt>
                <c:pt idx="22">
                  <c:v>-7052264.1012211032</c:v>
                </c:pt>
                <c:pt idx="23">
                  <c:v>-4037404.2559386739</c:v>
                </c:pt>
                <c:pt idx="24">
                  <c:v>-2133959.2690067082</c:v>
                </c:pt>
                <c:pt idx="25">
                  <c:v>-101883.66313498374</c:v>
                </c:pt>
              </c:numCache>
            </c:numRef>
          </c:yVal>
          <c:smooth val="0"/>
          <c:extLst>
            <c:ext xmlns:c16="http://schemas.microsoft.com/office/drawing/2014/chart" uri="{C3380CC4-5D6E-409C-BE32-E72D297353CC}">
              <c16:uniqueId val="{00000000-6634-43E0-AA09-CBE50410481B}"/>
            </c:ext>
          </c:extLst>
        </c:ser>
        <c:ser>
          <c:idx val="1"/>
          <c:order val="1"/>
          <c:tx>
            <c:strRef>
              <c:f>HAWC2_2_hGAST_FPM!$HR$3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HAWC2_2_hGAST_FPM!$HQ$6:$HQ$200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HAWC2_2_hGAST_FPM!$IB$6:$IB$200</c:f>
              <c:numCache>
                <c:formatCode>0.00000E+00</c:formatCode>
                <c:ptCount val="195"/>
                <c:pt idx="0">
                  <c:v>-2402884.3563876529</c:v>
                </c:pt>
                <c:pt idx="1">
                  <c:v>-1175495.3083377609</c:v>
                </c:pt>
                <c:pt idx="2">
                  <c:v>-1958410.1501449763</c:v>
                </c:pt>
                <c:pt idx="3">
                  <c:v>94121054.552036867</c:v>
                </c:pt>
                <c:pt idx="4">
                  <c:v>176295851.56369895</c:v>
                </c:pt>
                <c:pt idx="5">
                  <c:v>245334242.07010162</c:v>
                </c:pt>
                <c:pt idx="6">
                  <c:v>365626611.42561179</c:v>
                </c:pt>
                <c:pt idx="7">
                  <c:v>454929726.99271315</c:v>
                </c:pt>
                <c:pt idx="8">
                  <c:v>334870317.91329759</c:v>
                </c:pt>
                <c:pt idx="9">
                  <c:v>124478994.94900513</c:v>
                </c:pt>
                <c:pt idx="10">
                  <c:v>42921568.511205018</c:v>
                </c:pt>
                <c:pt idx="11">
                  <c:v>15923831.220834173</c:v>
                </c:pt>
                <c:pt idx="12">
                  <c:v>7116570.6726219188</c:v>
                </c:pt>
                <c:pt idx="13">
                  <c:v>5464392.5183613645</c:v>
                </c:pt>
                <c:pt idx="14">
                  <c:v>4543580.7844781419</c:v>
                </c:pt>
                <c:pt idx="15">
                  <c:v>4057355.2253629118</c:v>
                </c:pt>
                <c:pt idx="16">
                  <c:v>2674591.5192006263</c:v>
                </c:pt>
                <c:pt idx="17">
                  <c:v>2269761.7421048973</c:v>
                </c:pt>
                <c:pt idx="18">
                  <c:v>1461016.6186995229</c:v>
                </c:pt>
                <c:pt idx="19">
                  <c:v>-815201.06051082024</c:v>
                </c:pt>
                <c:pt idx="20">
                  <c:v>-5418461.9043836268</c:v>
                </c:pt>
                <c:pt idx="21">
                  <c:v>-9218187.721431179</c:v>
                </c:pt>
                <c:pt idx="22">
                  <c:v>-7070517.2961197942</c:v>
                </c:pt>
                <c:pt idx="23">
                  <c:v>-4056359.2952612611</c:v>
                </c:pt>
                <c:pt idx="24">
                  <c:v>-2140936.3412455763</c:v>
                </c:pt>
                <c:pt idx="25" formatCode="0.00E+00">
                  <c:v>-101883.66313498374</c:v>
                </c:pt>
              </c:numCache>
            </c:numRef>
          </c:yVal>
          <c:smooth val="0"/>
          <c:extLst>
            <c:ext xmlns:c16="http://schemas.microsoft.com/office/drawing/2014/chart" uri="{C3380CC4-5D6E-409C-BE32-E72D297353CC}">
              <c16:uniqueId val="{00000001-6634-43E0-AA09-CBE50410481B}"/>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HAWC2_2_hGAST_FPM!$GT$5</c:f>
              <c:strCache>
                <c:ptCount val="1"/>
                <c:pt idx="0">
                  <c:v>GxAx</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HAWC2_2_hGAST_FPM!$GG$6:$GG$200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HAWC2_2_hGAST_FPM!$GT$6:$GT$200</c:f>
              <c:numCache>
                <c:formatCode>0.00000E+00</c:formatCode>
                <c:ptCount val="195"/>
                <c:pt idx="0">
                  <c:v>-1491241.2255365252</c:v>
                </c:pt>
                <c:pt idx="1">
                  <c:v>40557873.869295053</c:v>
                </c:pt>
                <c:pt idx="2">
                  <c:v>92053283.903950214</c:v>
                </c:pt>
                <c:pt idx="3">
                  <c:v>137270161.01666316</c:v>
                </c:pt>
                <c:pt idx="4">
                  <c:v>152119919.38593939</c:v>
                </c:pt>
                <c:pt idx="5">
                  <c:v>158285080.32563737</c:v>
                </c:pt>
                <c:pt idx="6">
                  <c:v>142882754.26249</c:v>
                </c:pt>
                <c:pt idx="7">
                  <c:v>180739659.9662267</c:v>
                </c:pt>
                <c:pt idx="8">
                  <c:v>120589602.89254518</c:v>
                </c:pt>
                <c:pt idx="9">
                  <c:v>78176977.58782205</c:v>
                </c:pt>
                <c:pt idx="10">
                  <c:v>38665826.234181188</c:v>
                </c:pt>
                <c:pt idx="11">
                  <c:v>26087149.598824374</c:v>
                </c:pt>
                <c:pt idx="12">
                  <c:v>20653585.129836619</c:v>
                </c:pt>
                <c:pt idx="13">
                  <c:v>17178870.373916287</c:v>
                </c:pt>
                <c:pt idx="14">
                  <c:v>14009568.329320397</c:v>
                </c:pt>
                <c:pt idx="15">
                  <c:v>11706874.450864526</c:v>
                </c:pt>
                <c:pt idx="16">
                  <c:v>11161545.278542157</c:v>
                </c:pt>
                <c:pt idx="17">
                  <c:v>12707188.3349771</c:v>
                </c:pt>
                <c:pt idx="18">
                  <c:v>15439209.097919913</c:v>
                </c:pt>
                <c:pt idx="19">
                  <c:v>18242612.850079264</c:v>
                </c:pt>
                <c:pt idx="20">
                  <c:v>19800368.21746492</c:v>
                </c:pt>
                <c:pt idx="21">
                  <c:v>18139704.200288504</c:v>
                </c:pt>
                <c:pt idx="22">
                  <c:v>10927460.862030629</c:v>
                </c:pt>
                <c:pt idx="23">
                  <c:v>6122757.5265076924</c:v>
                </c:pt>
                <c:pt idx="24">
                  <c:v>3473127.3213130077</c:v>
                </c:pt>
                <c:pt idx="25">
                  <c:v>120856.34866280905</c:v>
                </c:pt>
              </c:numCache>
            </c:numRef>
          </c:yVal>
          <c:smooth val="0"/>
          <c:extLst>
            <c:ext xmlns:c16="http://schemas.microsoft.com/office/drawing/2014/chart" uri="{C3380CC4-5D6E-409C-BE32-E72D297353CC}">
              <c16:uniqueId val="{00000000-61C0-4BAD-A056-26684E0B49EC}"/>
            </c:ext>
          </c:extLst>
        </c:ser>
        <c:ser>
          <c:idx val="1"/>
          <c:order val="1"/>
          <c:tx>
            <c:strRef>
              <c:f>HAWC2_2_hGAST_FPM!$HR$3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HAWC2_2_hGAST_FPM!$HQ$6:$HQ$200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HAWC2_2_hGAST_FPM!$ID$6:$ID$200</c:f>
              <c:numCache>
                <c:formatCode>0.00000E+00</c:formatCode>
                <c:ptCount val="195"/>
                <c:pt idx="0">
                  <c:v>-1491241.2255365252</c:v>
                </c:pt>
                <c:pt idx="1">
                  <c:v>40518494.3274443</c:v>
                </c:pt>
                <c:pt idx="2">
                  <c:v>91956831.664709717</c:v>
                </c:pt>
                <c:pt idx="3">
                  <c:v>137155223.88883275</c:v>
                </c:pt>
                <c:pt idx="4">
                  <c:v>152072423.72436693</c:v>
                </c:pt>
                <c:pt idx="5">
                  <c:v>158262492.34451354</c:v>
                </c:pt>
                <c:pt idx="6">
                  <c:v>142910920.96257001</c:v>
                </c:pt>
                <c:pt idx="7">
                  <c:v>180660121.1270428</c:v>
                </c:pt>
                <c:pt idx="8">
                  <c:v>120679587.29339448</c:v>
                </c:pt>
                <c:pt idx="9">
                  <c:v>78276525.006358728</c:v>
                </c:pt>
                <c:pt idx="10">
                  <c:v>38812544.723285526</c:v>
                </c:pt>
                <c:pt idx="11">
                  <c:v>26152914.554377466</c:v>
                </c:pt>
                <c:pt idx="12">
                  <c:v>20690105.33700642</c:v>
                </c:pt>
                <c:pt idx="13">
                  <c:v>17207358.568572473</c:v>
                </c:pt>
                <c:pt idx="14">
                  <c:v>14039759.179995844</c:v>
                </c:pt>
                <c:pt idx="15">
                  <c:v>11731389.271588657</c:v>
                </c:pt>
                <c:pt idx="16">
                  <c:v>11167881.739089383</c:v>
                </c:pt>
                <c:pt idx="17">
                  <c:v>12688549.339531813</c:v>
                </c:pt>
                <c:pt idx="18">
                  <c:v>15406376.09233845</c:v>
                </c:pt>
                <c:pt idx="19">
                  <c:v>18209744.020548631</c:v>
                </c:pt>
                <c:pt idx="20">
                  <c:v>19783216.242218465</c:v>
                </c:pt>
                <c:pt idx="21">
                  <c:v>18156001.20001911</c:v>
                </c:pt>
                <c:pt idx="22">
                  <c:v>10987216.59599654</c:v>
                </c:pt>
                <c:pt idx="23">
                  <c:v>6152965.677245019</c:v>
                </c:pt>
                <c:pt idx="24">
                  <c:v>3482839.5333679132</c:v>
                </c:pt>
                <c:pt idx="25" formatCode="0.00E+00">
                  <c:v>120856.34866280905</c:v>
                </c:pt>
              </c:numCache>
            </c:numRef>
          </c:yVal>
          <c:smooth val="0"/>
          <c:extLst>
            <c:ext xmlns:c16="http://schemas.microsoft.com/office/drawing/2014/chart" uri="{C3380CC4-5D6E-409C-BE32-E72D297353CC}">
              <c16:uniqueId val="{00000001-61C0-4BAD-A056-26684E0B49EC}"/>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HAWC2_2_hGAST_FPM!$GV$5</c:f>
              <c:strCache>
                <c:ptCount val="1"/>
                <c:pt idx="0">
                  <c:v>EA</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HAWC2_2_hGAST_FPM!$GG$6:$GG$200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HAWC2_2_hGAST_FPM!$GV$6:$GV$200</c:f>
              <c:numCache>
                <c:formatCode>0.00000E+00</c:formatCode>
                <c:ptCount val="195"/>
                <c:pt idx="0">
                  <c:v>46038157334.468002</c:v>
                </c:pt>
                <c:pt idx="1">
                  <c:v>43737323418.711998</c:v>
                </c:pt>
                <c:pt idx="2">
                  <c:v>41541387998.32</c:v>
                </c:pt>
                <c:pt idx="3">
                  <c:v>38662607778.833</c:v>
                </c:pt>
                <c:pt idx="4">
                  <c:v>36029912070.844002</c:v>
                </c:pt>
                <c:pt idx="5">
                  <c:v>33734996105.957001</c:v>
                </c:pt>
                <c:pt idx="6">
                  <c:v>29196543065.632</c:v>
                </c:pt>
                <c:pt idx="7">
                  <c:v>27318853266.752998</c:v>
                </c:pt>
                <c:pt idx="8">
                  <c:v>22658899871.013</c:v>
                </c:pt>
                <c:pt idx="9">
                  <c:v>20430790087.723</c:v>
                </c:pt>
                <c:pt idx="10">
                  <c:v>20472143497.801998</c:v>
                </c:pt>
                <c:pt idx="11">
                  <c:v>21366358754.346001</c:v>
                </c:pt>
                <c:pt idx="12">
                  <c:v>21784935457.766998</c:v>
                </c:pt>
                <c:pt idx="13">
                  <c:v>21620511472.025002</c:v>
                </c:pt>
                <c:pt idx="14">
                  <c:v>20778606816.737999</c:v>
                </c:pt>
                <c:pt idx="15">
                  <c:v>19922595948.782001</c:v>
                </c:pt>
                <c:pt idx="16">
                  <c:v>18923963088.004002</c:v>
                </c:pt>
                <c:pt idx="17">
                  <c:v>17536942879.245998</c:v>
                </c:pt>
                <c:pt idx="18">
                  <c:v>15851882737.655001</c:v>
                </c:pt>
                <c:pt idx="19">
                  <c:v>14060187430.174999</c:v>
                </c:pt>
                <c:pt idx="20">
                  <c:v>11002268931.906</c:v>
                </c:pt>
                <c:pt idx="21">
                  <c:v>7309964470.2692003</c:v>
                </c:pt>
                <c:pt idx="22">
                  <c:v>4521160052.5857</c:v>
                </c:pt>
                <c:pt idx="23">
                  <c:v>2675579949.2893</c:v>
                </c:pt>
                <c:pt idx="24">
                  <c:v>1203066820.9560001</c:v>
                </c:pt>
                <c:pt idx="25">
                  <c:v>118659133.18948001</c:v>
                </c:pt>
              </c:numCache>
            </c:numRef>
          </c:yVal>
          <c:smooth val="0"/>
          <c:extLst>
            <c:ext xmlns:c16="http://schemas.microsoft.com/office/drawing/2014/chart" uri="{C3380CC4-5D6E-409C-BE32-E72D297353CC}">
              <c16:uniqueId val="{00000000-0316-41BA-8708-382FC1E45316}"/>
            </c:ext>
          </c:extLst>
        </c:ser>
        <c:ser>
          <c:idx val="1"/>
          <c:order val="1"/>
          <c:tx>
            <c:strRef>
              <c:f>HAWC2_2_hGAST_FPM!$HR$3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HAWC2_2_hGAST_FPM!$HQ$6:$HQ$200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HAWC2_2_hGAST_FPM!$IF$6:$IF$200</c:f>
              <c:numCache>
                <c:formatCode>0.00000E+00</c:formatCode>
                <c:ptCount val="195"/>
                <c:pt idx="0">
                  <c:v>46038157334.468002</c:v>
                </c:pt>
                <c:pt idx="1">
                  <c:v>43739478179.526176</c:v>
                </c:pt>
                <c:pt idx="2">
                  <c:v>41545501042.344345</c:v>
                </c:pt>
                <c:pt idx="3">
                  <c:v>38669925372.42218</c:v>
                </c:pt>
                <c:pt idx="4">
                  <c:v>36038332519.262115</c:v>
                </c:pt>
                <c:pt idx="5">
                  <c:v>33743404243.068535</c:v>
                </c:pt>
                <c:pt idx="6">
                  <c:v>29204842672.138828</c:v>
                </c:pt>
                <c:pt idx="7">
                  <c:v>27322798366.442841</c:v>
                </c:pt>
                <c:pt idx="8">
                  <c:v>22665871154.74408</c:v>
                </c:pt>
                <c:pt idx="9">
                  <c:v>20436019723.369209</c:v>
                </c:pt>
                <c:pt idx="10">
                  <c:v>20471989938.372868</c:v>
                </c:pt>
                <c:pt idx="11">
                  <c:v>21361683538.637203</c:v>
                </c:pt>
                <c:pt idx="12">
                  <c:v>21782122109.73135</c:v>
                </c:pt>
                <c:pt idx="13">
                  <c:v>21621859537.360146</c:v>
                </c:pt>
                <c:pt idx="14">
                  <c:v>20786626821.575996</c:v>
                </c:pt>
                <c:pt idx="15">
                  <c:v>19931709167.504726</c:v>
                </c:pt>
                <c:pt idx="16">
                  <c:v>18935566717.59993</c:v>
                </c:pt>
                <c:pt idx="17">
                  <c:v>17553669032.963009</c:v>
                </c:pt>
                <c:pt idx="18">
                  <c:v>15872133531.420698</c:v>
                </c:pt>
                <c:pt idx="19">
                  <c:v>14081194367.75473</c:v>
                </c:pt>
                <c:pt idx="20">
                  <c:v>11035938751.626163</c:v>
                </c:pt>
                <c:pt idx="21">
                  <c:v>7346199063.2959862</c:v>
                </c:pt>
                <c:pt idx="22">
                  <c:v>4544266185.7332134</c:v>
                </c:pt>
                <c:pt idx="23">
                  <c:v>2687183488.1687965</c:v>
                </c:pt>
                <c:pt idx="24">
                  <c:v>1208464313.6808214</c:v>
                </c:pt>
                <c:pt idx="25" formatCode="0.00E+00">
                  <c:v>118659133.18948001</c:v>
                </c:pt>
              </c:numCache>
            </c:numRef>
          </c:yVal>
          <c:smooth val="0"/>
          <c:extLst>
            <c:ext xmlns:c16="http://schemas.microsoft.com/office/drawing/2014/chart" uri="{C3380CC4-5D6E-409C-BE32-E72D297353CC}">
              <c16:uniqueId val="{00000001-0316-41BA-8708-382FC1E45316}"/>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HAWC2_2_hGAST_FPM!$GX$5</c:f>
              <c:strCache>
                <c:ptCount val="1"/>
                <c:pt idx="0">
                  <c:v> - EAx</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HAWC2_2_hGAST_FPM!$GG$6:$GG$200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HAWC2_2_hGAST_FPM!$GX$6:$GX$200</c:f>
              <c:numCache>
                <c:formatCode>0.00000E+00</c:formatCode>
                <c:ptCount val="195"/>
                <c:pt idx="0">
                  <c:v>305372157.5393272</c:v>
                </c:pt>
                <c:pt idx="1">
                  <c:v>-148968399.98537698</c:v>
                </c:pt>
                <c:pt idx="2">
                  <c:v>-634349370.18116009</c:v>
                </c:pt>
                <c:pt idx="3">
                  <c:v>-978832748.89336634</c:v>
                </c:pt>
                <c:pt idx="4">
                  <c:v>-1162246658.5359731</c:v>
                </c:pt>
                <c:pt idx="5">
                  <c:v>-1326355242.8340673</c:v>
                </c:pt>
                <c:pt idx="6">
                  <c:v>-1626000357.5740409</c:v>
                </c:pt>
                <c:pt idx="7">
                  <c:v>-2466956394.2786899</c:v>
                </c:pt>
                <c:pt idx="8">
                  <c:v>-2245841223.5459647</c:v>
                </c:pt>
                <c:pt idx="9">
                  <c:v>-1666555961.4554508</c:v>
                </c:pt>
                <c:pt idx="10">
                  <c:v>-1448815289.4089324</c:v>
                </c:pt>
                <c:pt idx="11">
                  <c:v>-1134286502.3615689</c:v>
                </c:pt>
                <c:pt idx="12">
                  <c:v>-855797777.12955546</c:v>
                </c:pt>
                <c:pt idx="13">
                  <c:v>-536213009.00984895</c:v>
                </c:pt>
                <c:pt idx="14">
                  <c:v>-346416114.0192706</c:v>
                </c:pt>
                <c:pt idx="15">
                  <c:v>-306848166.24804896</c:v>
                </c:pt>
                <c:pt idx="16">
                  <c:v>-307138974.76240939</c:v>
                </c:pt>
                <c:pt idx="17">
                  <c:v>-331635891.37167227</c:v>
                </c:pt>
                <c:pt idx="18">
                  <c:v>-360118151.83948225</c:v>
                </c:pt>
                <c:pt idx="19">
                  <c:v>-403022446.56257468</c:v>
                </c:pt>
                <c:pt idx="20">
                  <c:v>-373382926.06795102</c:v>
                </c:pt>
                <c:pt idx="21">
                  <c:v>-249905484.19231492</c:v>
                </c:pt>
                <c:pt idx="22">
                  <c:v>-138998942.59391138</c:v>
                </c:pt>
                <c:pt idx="23">
                  <c:v>-73261503.861976296</c:v>
                </c:pt>
                <c:pt idx="24">
                  <c:v>-27620968.865948994</c:v>
                </c:pt>
                <c:pt idx="25">
                  <c:v>-786750.72612534452</c:v>
                </c:pt>
              </c:numCache>
            </c:numRef>
          </c:yVal>
          <c:smooth val="0"/>
          <c:extLst>
            <c:ext xmlns:c16="http://schemas.microsoft.com/office/drawing/2014/chart" uri="{C3380CC4-5D6E-409C-BE32-E72D297353CC}">
              <c16:uniqueId val="{00000000-5E26-45F5-8D40-BC68FB897F8B}"/>
            </c:ext>
          </c:extLst>
        </c:ser>
        <c:ser>
          <c:idx val="1"/>
          <c:order val="1"/>
          <c:tx>
            <c:strRef>
              <c:f>HAWC2_2_hGAST_FPM!$HR$3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HAWC2_2_hGAST_FPM!$HQ$6:$HQ$200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HAWC2_2_hGAST_FPM!$IH$6:$IH$200</c:f>
              <c:numCache>
                <c:formatCode>0.00000E+00</c:formatCode>
                <c:ptCount val="195"/>
                <c:pt idx="0">
                  <c:v>305372157.5393272</c:v>
                </c:pt>
                <c:pt idx="1">
                  <c:v>-148542904.15843302</c:v>
                </c:pt>
                <c:pt idx="2">
                  <c:v>-633440239.02891552</c:v>
                </c:pt>
                <c:pt idx="3">
                  <c:v>-977957103.94257069</c:v>
                </c:pt>
                <c:pt idx="4">
                  <c:v>-1161660025.0862269</c:v>
                </c:pt>
                <c:pt idx="5">
                  <c:v>-1325753980.086729</c:v>
                </c:pt>
                <c:pt idx="6">
                  <c:v>-1625452387.4789581</c:v>
                </c:pt>
                <c:pt idx="7">
                  <c:v>-2465189512.7620749</c:v>
                </c:pt>
                <c:pt idx="8">
                  <c:v>-2246172011.530633</c:v>
                </c:pt>
                <c:pt idx="9">
                  <c:v>-1667915612.0788946</c:v>
                </c:pt>
                <c:pt idx="10">
                  <c:v>-1449623835.3845558</c:v>
                </c:pt>
                <c:pt idx="11">
                  <c:v>-1135930949.7307138</c:v>
                </c:pt>
                <c:pt idx="12">
                  <c:v>-857669562.40015912</c:v>
                </c:pt>
                <c:pt idx="13">
                  <c:v>-538833193.31931901</c:v>
                </c:pt>
                <c:pt idx="14">
                  <c:v>-348224123.99581885</c:v>
                </c:pt>
                <c:pt idx="15">
                  <c:v>-307269412.49146354</c:v>
                </c:pt>
                <c:pt idx="16">
                  <c:v>-307135595.70848829</c:v>
                </c:pt>
                <c:pt idx="17">
                  <c:v>-331340481.69399625</c:v>
                </c:pt>
                <c:pt idx="18">
                  <c:v>-359775856.41127878</c:v>
                </c:pt>
                <c:pt idx="19">
                  <c:v>-402519410.22744131</c:v>
                </c:pt>
                <c:pt idx="20">
                  <c:v>-373709277.90244597</c:v>
                </c:pt>
                <c:pt idx="21">
                  <c:v>-251117235.52561879</c:v>
                </c:pt>
                <c:pt idx="22">
                  <c:v>-139917838.62722719</c:v>
                </c:pt>
                <c:pt idx="23">
                  <c:v>-73674808.559400231</c:v>
                </c:pt>
                <c:pt idx="24">
                  <c:v>-27788264.11843808</c:v>
                </c:pt>
                <c:pt idx="25" formatCode="0.00E+00">
                  <c:v>-786750.72612534452</c:v>
                </c:pt>
              </c:numCache>
            </c:numRef>
          </c:yVal>
          <c:smooth val="0"/>
          <c:extLst>
            <c:ext xmlns:c16="http://schemas.microsoft.com/office/drawing/2014/chart" uri="{C3380CC4-5D6E-409C-BE32-E72D297353CC}">
              <c16:uniqueId val="{00000001-5E26-45F5-8D40-BC68FB897F8B}"/>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HAWC2_2_hGAST_FPM!$GZ$5</c:f>
              <c:strCache>
                <c:ptCount val="1"/>
                <c:pt idx="0">
                  <c:v>EAz</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HAWC2_2_hGAST_FPM!$GG$6:$GG$200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HAWC2_2_hGAST_FPM!$GZ$6:$GZ$200</c:f>
              <c:numCache>
                <c:formatCode>0.00000E+00</c:formatCode>
                <c:ptCount val="195"/>
                <c:pt idx="0">
                  <c:v>-1012485309.5578082</c:v>
                </c:pt>
                <c:pt idx="1">
                  <c:v>541932989.02248168</c:v>
                </c:pt>
                <c:pt idx="2">
                  <c:v>1923897262.1965902</c:v>
                </c:pt>
                <c:pt idx="3">
                  <c:v>2532488244.1899629</c:v>
                </c:pt>
                <c:pt idx="4">
                  <c:v>3016418903.889791</c:v>
                </c:pt>
                <c:pt idx="5">
                  <c:v>3554247514.1488905</c:v>
                </c:pt>
                <c:pt idx="6">
                  <c:v>4737689908.7950735</c:v>
                </c:pt>
                <c:pt idx="7">
                  <c:v>7855866950.3049889</c:v>
                </c:pt>
                <c:pt idx="8">
                  <c:v>10225284657.531727</c:v>
                </c:pt>
                <c:pt idx="9">
                  <c:v>8813525355.5014896</c:v>
                </c:pt>
                <c:pt idx="10">
                  <c:v>8746761750.9509315</c:v>
                </c:pt>
                <c:pt idx="11">
                  <c:v>8124269177.757287</c:v>
                </c:pt>
                <c:pt idx="12">
                  <c:v>7767926029.1547098</c:v>
                </c:pt>
                <c:pt idx="13">
                  <c:v>6848230953.612133</c:v>
                </c:pt>
                <c:pt idx="14">
                  <c:v>6344704108.5168314</c:v>
                </c:pt>
                <c:pt idx="15">
                  <c:v>5478876664.6054649</c:v>
                </c:pt>
                <c:pt idx="16">
                  <c:v>4914117307.3747292</c:v>
                </c:pt>
                <c:pt idx="17">
                  <c:v>3317089768.519752</c:v>
                </c:pt>
                <c:pt idx="18">
                  <c:v>1755323443.7155342</c:v>
                </c:pt>
                <c:pt idx="19">
                  <c:v>1001247147.244071</c:v>
                </c:pt>
                <c:pt idx="20">
                  <c:v>621121235.29987526</c:v>
                </c:pt>
                <c:pt idx="21">
                  <c:v>354748027.57989162</c:v>
                </c:pt>
                <c:pt idx="22">
                  <c:v>266617879.11623257</c:v>
                </c:pt>
                <c:pt idx="23">
                  <c:v>185183320.28127578</c:v>
                </c:pt>
                <c:pt idx="24">
                  <c:v>138002835.9087922</c:v>
                </c:pt>
                <c:pt idx="25">
                  <c:v>189368.54336500601</c:v>
                </c:pt>
              </c:numCache>
            </c:numRef>
          </c:yVal>
          <c:smooth val="0"/>
          <c:extLst>
            <c:ext xmlns:c16="http://schemas.microsoft.com/office/drawing/2014/chart" uri="{C3380CC4-5D6E-409C-BE32-E72D297353CC}">
              <c16:uniqueId val="{00000000-FA90-49B6-8810-DDE4F0E43ED7}"/>
            </c:ext>
          </c:extLst>
        </c:ser>
        <c:ser>
          <c:idx val="1"/>
          <c:order val="1"/>
          <c:tx>
            <c:strRef>
              <c:f>HAWC2_2_hGAST_FPM!$HR$3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HAWC2_2_hGAST_FPM!$HQ$6:$HQ$200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HAWC2_2_hGAST_FPM!$IJ$6:$IJ$200</c:f>
              <c:numCache>
                <c:formatCode>0.00000E+00</c:formatCode>
                <c:ptCount val="195"/>
                <c:pt idx="0">
                  <c:v>-1012485309.5578082</c:v>
                </c:pt>
                <c:pt idx="1">
                  <c:v>540477256.11812758</c:v>
                </c:pt>
                <c:pt idx="2">
                  <c:v>1921308807.2525804</c:v>
                </c:pt>
                <c:pt idx="3">
                  <c:v>2530941262.0903492</c:v>
                </c:pt>
                <c:pt idx="4">
                  <c:v>3014871093.7324762</c:v>
                </c:pt>
                <c:pt idx="5">
                  <c:v>3552277012.0622106</c:v>
                </c:pt>
                <c:pt idx="6">
                  <c:v>4735525711.8513594</c:v>
                </c:pt>
                <c:pt idx="7">
                  <c:v>7849315538.4122028</c:v>
                </c:pt>
                <c:pt idx="8">
                  <c:v>10221740011.971619</c:v>
                </c:pt>
                <c:pt idx="9">
                  <c:v>8816838920.5803432</c:v>
                </c:pt>
                <c:pt idx="10">
                  <c:v>8747009667.1682835</c:v>
                </c:pt>
                <c:pt idx="11">
                  <c:v>8127523748.7741728</c:v>
                </c:pt>
                <c:pt idx="12">
                  <c:v>7770321091.4908209</c:v>
                </c:pt>
                <c:pt idx="13">
                  <c:v>6855771271.0703506</c:v>
                </c:pt>
                <c:pt idx="14">
                  <c:v>6349500717.8577662</c:v>
                </c:pt>
                <c:pt idx="15">
                  <c:v>5488094392.0524817</c:v>
                </c:pt>
                <c:pt idx="16">
                  <c:v>4920679537.2487125</c:v>
                </c:pt>
                <c:pt idx="17">
                  <c:v>3336348412.2918625</c:v>
                </c:pt>
                <c:pt idx="18">
                  <c:v>1774092511.342972</c:v>
                </c:pt>
                <c:pt idx="19">
                  <c:v>1010088401.4596725</c:v>
                </c:pt>
                <c:pt idx="20">
                  <c:v>625306687.24483991</c:v>
                </c:pt>
                <c:pt idx="21">
                  <c:v>357362092.82701766</c:v>
                </c:pt>
                <c:pt idx="22">
                  <c:v>267348065.47559115</c:v>
                </c:pt>
                <c:pt idx="23">
                  <c:v>185695315.97731104</c:v>
                </c:pt>
                <c:pt idx="24">
                  <c:v>138175775.8413837</c:v>
                </c:pt>
                <c:pt idx="25" formatCode="0.00E+00">
                  <c:v>189368.54336500601</c:v>
                </c:pt>
              </c:numCache>
            </c:numRef>
          </c:yVal>
          <c:smooth val="0"/>
          <c:extLst>
            <c:ext xmlns:c16="http://schemas.microsoft.com/office/drawing/2014/chart" uri="{C3380CC4-5D6E-409C-BE32-E72D297353CC}">
              <c16:uniqueId val="{00000001-FA90-49B6-8810-DDE4F0E43ED7}"/>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HAWC2_2_hGAST_FPM!$HA$5</c:f>
              <c:strCache>
                <c:ptCount val="1"/>
                <c:pt idx="0">
                  <c:v>GzA</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HAWC2_2_hGAST_FPM!$GG$6:$GG$200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HAWC2_2_hGAST_FPM!$HA$6:$HA$200</c:f>
              <c:numCache>
                <c:formatCode>0.00000E+00</c:formatCode>
                <c:ptCount val="195"/>
                <c:pt idx="0">
                  <c:v>6738627242.2271194</c:v>
                </c:pt>
                <c:pt idx="1">
                  <c:v>6382188991.2675114</c:v>
                </c:pt>
                <c:pt idx="2">
                  <c:v>6022658685.8436909</c:v>
                </c:pt>
                <c:pt idx="3">
                  <c:v>5425452000.0566092</c:v>
                </c:pt>
                <c:pt idx="4">
                  <c:v>4849775480.9683542</c:v>
                </c:pt>
                <c:pt idx="5">
                  <c:v>4312776066.715909</c:v>
                </c:pt>
                <c:pt idx="6">
                  <c:v>3107254501.2900395</c:v>
                </c:pt>
                <c:pt idx="7">
                  <c:v>2555536353.3404512</c:v>
                </c:pt>
                <c:pt idx="8">
                  <c:v>1017306049.1496879</c:v>
                </c:pt>
                <c:pt idx="9">
                  <c:v>485895124.55736315</c:v>
                </c:pt>
                <c:pt idx="10">
                  <c:v>288886150.22580957</c:v>
                </c:pt>
                <c:pt idx="11">
                  <c:v>226584322.9392783</c:v>
                </c:pt>
                <c:pt idx="12">
                  <c:v>187994097.35293236</c:v>
                </c:pt>
                <c:pt idx="13">
                  <c:v>161729083.05035463</c:v>
                </c:pt>
                <c:pt idx="14">
                  <c:v>138046320.96222642</c:v>
                </c:pt>
                <c:pt idx="15">
                  <c:v>116678104.47057594</c:v>
                </c:pt>
                <c:pt idx="16">
                  <c:v>97457440.154537454</c:v>
                </c:pt>
                <c:pt idx="17">
                  <c:v>81390959.304495096</c:v>
                </c:pt>
                <c:pt idx="18">
                  <c:v>67086546.843575351</c:v>
                </c:pt>
                <c:pt idx="19">
                  <c:v>55546872.192838959</c:v>
                </c:pt>
                <c:pt idx="20">
                  <c:v>45068198.486533798</c:v>
                </c:pt>
                <c:pt idx="21">
                  <c:v>36752629.179556064</c:v>
                </c:pt>
                <c:pt idx="22">
                  <c:v>27510772.830537882</c:v>
                </c:pt>
                <c:pt idx="23">
                  <c:v>19881771.312977206</c:v>
                </c:pt>
                <c:pt idx="24">
                  <c:v>9241926.6383680236</c:v>
                </c:pt>
                <c:pt idx="25">
                  <c:v>958009.71678847936</c:v>
                </c:pt>
              </c:numCache>
            </c:numRef>
          </c:yVal>
          <c:smooth val="0"/>
          <c:extLst>
            <c:ext xmlns:c16="http://schemas.microsoft.com/office/drawing/2014/chart" uri="{C3380CC4-5D6E-409C-BE32-E72D297353CC}">
              <c16:uniqueId val="{00000000-E3B9-476D-A657-EB9FFE55E461}"/>
            </c:ext>
          </c:extLst>
        </c:ser>
        <c:ser>
          <c:idx val="1"/>
          <c:order val="1"/>
          <c:tx>
            <c:strRef>
              <c:f>HAWC2_2_hGAST_FPM!$HR$3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HAWC2_2_hGAST_FPM!$HQ$6:$HQ$200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HAWC2_2_hGAST_FPM!$IK$6:$IK$200</c:f>
              <c:numCache>
                <c:formatCode>0.00000E+00</c:formatCode>
                <c:ptCount val="195"/>
                <c:pt idx="0">
                  <c:v>6738627242.2271194</c:v>
                </c:pt>
                <c:pt idx="1">
                  <c:v>6382522800.3141279</c:v>
                </c:pt>
                <c:pt idx="2">
                  <c:v>6023332095.4351406</c:v>
                </c:pt>
                <c:pt idx="3">
                  <c:v>5426970044.3261051</c:v>
                </c:pt>
                <c:pt idx="4">
                  <c:v>4851616732.2834187</c:v>
                </c:pt>
                <c:pt idx="5">
                  <c:v>4314743530.7855883</c:v>
                </c:pt>
                <c:pt idx="6">
                  <c:v>3109459075.081953</c:v>
                </c:pt>
                <c:pt idx="7">
                  <c:v>2556695534.7428622</c:v>
                </c:pt>
                <c:pt idx="8">
                  <c:v>1019607239.5229785</c:v>
                </c:pt>
                <c:pt idx="9">
                  <c:v>487142408.48155504</c:v>
                </c:pt>
                <c:pt idx="10">
                  <c:v>289617712.28015751</c:v>
                </c:pt>
                <c:pt idx="11">
                  <c:v>226910054.89194322</c:v>
                </c:pt>
                <c:pt idx="12">
                  <c:v>188253470.92642844</c:v>
                </c:pt>
                <c:pt idx="13">
                  <c:v>161944422.40700957</c:v>
                </c:pt>
                <c:pt idx="14">
                  <c:v>138271923.54718798</c:v>
                </c:pt>
                <c:pt idx="15">
                  <c:v>116905593.67415108</c:v>
                </c:pt>
                <c:pt idx="16">
                  <c:v>97680774.953611866</c:v>
                </c:pt>
                <c:pt idx="17">
                  <c:v>81584705.889218509</c:v>
                </c:pt>
                <c:pt idx="18">
                  <c:v>67258455.073754042</c:v>
                </c:pt>
                <c:pt idx="19">
                  <c:v>55682170.434714347</c:v>
                </c:pt>
                <c:pt idx="20">
                  <c:v>45183576.007156871</c:v>
                </c:pt>
                <c:pt idx="21">
                  <c:v>36834234.386481717</c:v>
                </c:pt>
                <c:pt idx="22">
                  <c:v>27587344.55495733</c:v>
                </c:pt>
                <c:pt idx="23">
                  <c:v>19929736.402957663</c:v>
                </c:pt>
                <c:pt idx="24">
                  <c:v>9280926.9590574801</c:v>
                </c:pt>
                <c:pt idx="25" formatCode="0.00E+00">
                  <c:v>958009.71678847936</c:v>
                </c:pt>
              </c:numCache>
            </c:numRef>
          </c:yVal>
          <c:smooth val="0"/>
          <c:extLst>
            <c:ext xmlns:c16="http://schemas.microsoft.com/office/drawing/2014/chart" uri="{C3380CC4-5D6E-409C-BE32-E72D297353CC}">
              <c16:uniqueId val="{00000001-E3B9-476D-A657-EB9FFE55E461}"/>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HAWC2_2_hGAST_FPM!$HC$5</c:f>
              <c:strCache>
                <c:ptCount val="1"/>
                <c:pt idx="0">
                  <c:v> - GzAz</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HAWC2_2_hGAST_FPM!$GG$6:$GG$200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HAWC2_2_hGAST_FPM!$HC$6:$HC$200</c:f>
              <c:numCache>
                <c:formatCode>0.00000E+00</c:formatCode>
                <c:ptCount val="195"/>
                <c:pt idx="0">
                  <c:v>148369106.19947168</c:v>
                </c:pt>
                <c:pt idx="1">
                  <c:v>-82962559.859546006</c:v>
                </c:pt>
                <c:pt idx="2">
                  <c:v>-280701462.09019476</c:v>
                </c:pt>
                <c:pt idx="3">
                  <c:v>-348958343.83779454</c:v>
                </c:pt>
                <c:pt idx="4">
                  <c:v>-374238752.44742501</c:v>
                </c:pt>
                <c:pt idx="5">
                  <c:v>-382592661.11384833</c:v>
                </c:pt>
                <c:pt idx="6">
                  <c:v>-294919779.88250262</c:v>
                </c:pt>
                <c:pt idx="7">
                  <c:v>-188725389.09040272</c:v>
                </c:pt>
                <c:pt idx="8">
                  <c:v>139919040.40890777</c:v>
                </c:pt>
                <c:pt idx="9">
                  <c:v>59748663.155596539</c:v>
                </c:pt>
                <c:pt idx="10">
                  <c:v>46479189.071685761</c:v>
                </c:pt>
                <c:pt idx="11">
                  <c:v>26544438.007268824</c:v>
                </c:pt>
                <c:pt idx="12">
                  <c:v>17069557.792213567</c:v>
                </c:pt>
                <c:pt idx="13">
                  <c:v>15535876.268859407</c:v>
                </c:pt>
                <c:pt idx="14">
                  <c:v>10885994.028207798</c:v>
                </c:pt>
                <c:pt idx="15">
                  <c:v>10254782.512055315</c:v>
                </c:pt>
                <c:pt idx="16">
                  <c:v>7971708.2076244419</c:v>
                </c:pt>
                <c:pt idx="17">
                  <c:v>7913786.5152221844</c:v>
                </c:pt>
                <c:pt idx="18">
                  <c:v>8411803.8482516129</c:v>
                </c:pt>
                <c:pt idx="19">
                  <c:v>7969602.2667200379</c:v>
                </c:pt>
                <c:pt idx="20">
                  <c:v>6603737.8995782435</c:v>
                </c:pt>
                <c:pt idx="21">
                  <c:v>5479640.2562222434</c:v>
                </c:pt>
                <c:pt idx="22">
                  <c:v>2917213.9252090929</c:v>
                </c:pt>
                <c:pt idx="23">
                  <c:v>1612989.129999696</c:v>
                </c:pt>
                <c:pt idx="24">
                  <c:v>1153232.514260927</c:v>
                </c:pt>
                <c:pt idx="25">
                  <c:v>109405.22589588226</c:v>
                </c:pt>
              </c:numCache>
            </c:numRef>
          </c:yVal>
          <c:smooth val="0"/>
          <c:extLst>
            <c:ext xmlns:c16="http://schemas.microsoft.com/office/drawing/2014/chart" uri="{C3380CC4-5D6E-409C-BE32-E72D297353CC}">
              <c16:uniqueId val="{00000000-5856-44CE-A554-F81B0FDFEA85}"/>
            </c:ext>
          </c:extLst>
        </c:ser>
        <c:ser>
          <c:idx val="1"/>
          <c:order val="1"/>
          <c:tx>
            <c:strRef>
              <c:f>HAWC2_2_hGAST_FPM!$HR$3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HAWC2_2_hGAST_FPM!$HQ$6:$HQ$200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HAWC2_2_hGAST_FPM!$IM$6:$IM$200</c:f>
              <c:numCache>
                <c:formatCode>0.00000E+00</c:formatCode>
                <c:ptCount val="195"/>
                <c:pt idx="0">
                  <c:v>148369106.19947168</c:v>
                </c:pt>
                <c:pt idx="1">
                  <c:v>-82745914.752878934</c:v>
                </c:pt>
                <c:pt idx="2">
                  <c:v>-280331091.99522376</c:v>
                </c:pt>
                <c:pt idx="3">
                  <c:v>-348784841.14491343</c:v>
                </c:pt>
                <c:pt idx="4">
                  <c:v>-374157895.257572</c:v>
                </c:pt>
                <c:pt idx="5">
                  <c:v>-382562053.97591418</c:v>
                </c:pt>
                <c:pt idx="6">
                  <c:v>-295080109.9352926</c:v>
                </c:pt>
                <c:pt idx="7">
                  <c:v>-188948507.65792501</c:v>
                </c:pt>
                <c:pt idx="8">
                  <c:v>139427388.80424297</c:v>
                </c:pt>
                <c:pt idx="9">
                  <c:v>59936832.457575366</c:v>
                </c:pt>
                <c:pt idx="10">
                  <c:v>46528463.191069812</c:v>
                </c:pt>
                <c:pt idx="11">
                  <c:v>26648662.645179328</c:v>
                </c:pt>
                <c:pt idx="12">
                  <c:v>17133240.5901886</c:v>
                </c:pt>
                <c:pt idx="13">
                  <c:v>15548450.485981392</c:v>
                </c:pt>
                <c:pt idx="14">
                  <c:v>10930288.922922961</c:v>
                </c:pt>
                <c:pt idx="15">
                  <c:v>10261502.483521024</c:v>
                </c:pt>
                <c:pt idx="16">
                  <c:v>7998236.4239580762</c:v>
                </c:pt>
                <c:pt idx="17">
                  <c:v>7914484.9961271863</c:v>
                </c:pt>
                <c:pt idx="18">
                  <c:v>8405818.7524950895</c:v>
                </c:pt>
                <c:pt idx="19">
                  <c:v>7974786.9099917542</c:v>
                </c:pt>
                <c:pt idx="20">
                  <c:v>6618777.0208072402</c:v>
                </c:pt>
                <c:pt idx="21">
                  <c:v>5490671.6381281978</c:v>
                </c:pt>
                <c:pt idx="22">
                  <c:v>2938444.4437817307</c:v>
                </c:pt>
                <c:pt idx="23">
                  <c:v>1621189.0575410614</c:v>
                </c:pt>
                <c:pt idx="24">
                  <c:v>1154917.7508410907</c:v>
                </c:pt>
                <c:pt idx="25" formatCode="0.00E+00">
                  <c:v>109405.22589588226</c:v>
                </c:pt>
              </c:numCache>
            </c:numRef>
          </c:yVal>
          <c:smooth val="0"/>
          <c:extLst>
            <c:ext xmlns:c16="http://schemas.microsoft.com/office/drawing/2014/chart" uri="{C3380CC4-5D6E-409C-BE32-E72D297353CC}">
              <c16:uniqueId val="{00000001-5856-44CE-A554-F81B0FDFEA85}"/>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HAWC2_2_hGAST_FPM!$HE$5</c:f>
              <c:strCache>
                <c:ptCount val="1"/>
                <c:pt idx="0">
                  <c:v>EIxx</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HAWC2_2_hGAST_FPM!$GG$6:$GG$200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HAWC2_2_hGAST_FPM!$HE$6:$HE$200</c:f>
              <c:numCache>
                <c:formatCode>0.00000E+00</c:formatCode>
                <c:ptCount val="195"/>
                <c:pt idx="0">
                  <c:v>149598182171.06451</c:v>
                </c:pt>
                <c:pt idx="1">
                  <c:v>143052173998.80219</c:v>
                </c:pt>
                <c:pt idx="2">
                  <c:v>136789613318.41946</c:v>
                </c:pt>
                <c:pt idx="3">
                  <c:v>120407025519.03941</c:v>
                </c:pt>
                <c:pt idx="4">
                  <c:v>105935498636.92912</c:v>
                </c:pt>
                <c:pt idx="5">
                  <c:v>94112692532.869614</c:v>
                </c:pt>
                <c:pt idx="6">
                  <c:v>71788094314.25853</c:v>
                </c:pt>
                <c:pt idx="7">
                  <c:v>56058941948.358154</c:v>
                </c:pt>
                <c:pt idx="8">
                  <c:v>30722370085.684341</c:v>
                </c:pt>
                <c:pt idx="9">
                  <c:v>23187009431.754322</c:v>
                </c:pt>
                <c:pt idx="10">
                  <c:v>16270004257.972363</c:v>
                </c:pt>
                <c:pt idx="11">
                  <c:v>13644137392.952864</c:v>
                </c:pt>
                <c:pt idx="12">
                  <c:v>10761974463.680868</c:v>
                </c:pt>
                <c:pt idx="13">
                  <c:v>8581703946.163847</c:v>
                </c:pt>
                <c:pt idx="14">
                  <c:v>6569985037.392458</c:v>
                </c:pt>
                <c:pt idx="15">
                  <c:v>4904143891.9751282</c:v>
                </c:pt>
                <c:pt idx="16">
                  <c:v>3608848578.1239467</c:v>
                </c:pt>
                <c:pt idx="17">
                  <c:v>2656175598.9701605</c:v>
                </c:pt>
                <c:pt idx="18">
                  <c:v>1917973975.2879376</c:v>
                </c:pt>
                <c:pt idx="19">
                  <c:v>1351901685.0523536</c:v>
                </c:pt>
                <c:pt idx="20">
                  <c:v>837964634.02234769</c:v>
                </c:pt>
                <c:pt idx="21">
                  <c:v>466609579.59317839</c:v>
                </c:pt>
                <c:pt idx="22">
                  <c:v>243465774.00009483</c:v>
                </c:pt>
                <c:pt idx="23">
                  <c:v>113441443.35364081</c:v>
                </c:pt>
                <c:pt idx="24">
                  <c:v>36391664.066369534</c:v>
                </c:pt>
                <c:pt idx="25">
                  <c:v>194347.71260808324</c:v>
                </c:pt>
              </c:numCache>
            </c:numRef>
          </c:yVal>
          <c:smooth val="0"/>
          <c:extLst>
            <c:ext xmlns:c16="http://schemas.microsoft.com/office/drawing/2014/chart" uri="{C3380CC4-5D6E-409C-BE32-E72D297353CC}">
              <c16:uniqueId val="{00000000-D015-4BA5-9572-CFD5D29AA64D}"/>
            </c:ext>
          </c:extLst>
        </c:ser>
        <c:ser>
          <c:idx val="1"/>
          <c:order val="1"/>
          <c:tx>
            <c:strRef>
              <c:f>HAWC2_2_hGAST_FPM!$HR$3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HAWC2_2_hGAST_FPM!$HQ$6:$HQ$200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HAWC2_2_hGAST_FPM!$IO$6:$IO$200</c:f>
              <c:numCache>
                <c:formatCode>0.00000E+00</c:formatCode>
                <c:ptCount val="195"/>
                <c:pt idx="0">
                  <c:v>149598182171.06451</c:v>
                </c:pt>
                <c:pt idx="1">
                  <c:v>143058304420.38641</c:v>
                </c:pt>
                <c:pt idx="2">
                  <c:v>136801343257.07994</c:v>
                </c:pt>
                <c:pt idx="3">
                  <c:v>120448668545.0139</c:v>
                </c:pt>
                <c:pt idx="4">
                  <c:v>105981784557.96144</c:v>
                </c:pt>
                <c:pt idx="5">
                  <c:v>94156009053.512207</c:v>
                </c:pt>
                <c:pt idx="6">
                  <c:v>71828919983.047256</c:v>
                </c:pt>
                <c:pt idx="7">
                  <c:v>56091989512.528374</c:v>
                </c:pt>
                <c:pt idx="8">
                  <c:v>30760273561.58371</c:v>
                </c:pt>
                <c:pt idx="9">
                  <c:v>23204695809.22924</c:v>
                </c:pt>
                <c:pt idx="10">
                  <c:v>16295689476.283031</c:v>
                </c:pt>
                <c:pt idx="11">
                  <c:v>13657866183.56196</c:v>
                </c:pt>
                <c:pt idx="12">
                  <c:v>10781346128.059729</c:v>
                </c:pt>
                <c:pt idx="13">
                  <c:v>8599579361.9228935</c:v>
                </c:pt>
                <c:pt idx="14">
                  <c:v>6589148722.1158037</c:v>
                </c:pt>
                <c:pt idx="15">
                  <c:v>4921878684.0014896</c:v>
                </c:pt>
                <c:pt idx="16">
                  <c:v>3623899281.5702157</c:v>
                </c:pt>
                <c:pt idx="17">
                  <c:v>2667663935.3265843</c:v>
                </c:pt>
                <c:pt idx="18">
                  <c:v>1926845568.9300358</c:v>
                </c:pt>
                <c:pt idx="19">
                  <c:v>1358538664.6866417</c:v>
                </c:pt>
                <c:pt idx="20">
                  <c:v>843623440.12378168</c:v>
                </c:pt>
                <c:pt idx="21">
                  <c:v>470253888.83297378</c:v>
                </c:pt>
                <c:pt idx="22">
                  <c:v>245314591.5257639</c:v>
                </c:pt>
                <c:pt idx="23">
                  <c:v>114258932.86452246</c:v>
                </c:pt>
                <c:pt idx="24">
                  <c:v>36674089.81534934</c:v>
                </c:pt>
                <c:pt idx="25" formatCode="0.00E+00">
                  <c:v>194347.71260808324</c:v>
                </c:pt>
              </c:numCache>
            </c:numRef>
          </c:yVal>
          <c:smooth val="0"/>
          <c:extLst>
            <c:ext xmlns:c16="http://schemas.microsoft.com/office/drawing/2014/chart" uri="{C3380CC4-5D6E-409C-BE32-E72D297353CC}">
              <c16:uniqueId val="{00000001-D015-4BA5-9572-CFD5D29AA64D}"/>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HAWC2_2_hGAST_FPM!$HJ$5</c:f>
              <c:strCache>
                <c:ptCount val="1"/>
                <c:pt idx="0">
                  <c:v>EIzz</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HAWC2_2_hGAST_FPM!$GG$6:$GG$200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HAWC2_2_hGAST_FPM!$HJ$6:$HJ$200</c:f>
              <c:numCache>
                <c:formatCode>0.00000E+00</c:formatCode>
                <c:ptCount val="195"/>
                <c:pt idx="0">
                  <c:v>149506381960.88202</c:v>
                </c:pt>
                <c:pt idx="1">
                  <c:v>142139472268.02142</c:v>
                </c:pt>
                <c:pt idx="2">
                  <c:v>134868780423.41867</c:v>
                </c:pt>
                <c:pt idx="3">
                  <c:v>122259882520.27309</c:v>
                </c:pt>
                <c:pt idx="4">
                  <c:v>110497578147.15529</c:v>
                </c:pt>
                <c:pt idx="5">
                  <c:v>100358616565.77034</c:v>
                </c:pt>
                <c:pt idx="6">
                  <c:v>79099017723.570816</c:v>
                </c:pt>
                <c:pt idx="7">
                  <c:v>68606880997.146179</c:v>
                </c:pt>
                <c:pt idx="8">
                  <c:v>51186704117.335968</c:v>
                </c:pt>
                <c:pt idx="9">
                  <c:v>37485480321.697945</c:v>
                </c:pt>
                <c:pt idx="10">
                  <c:v>34499482843.421806</c:v>
                </c:pt>
                <c:pt idx="11">
                  <c:v>30684695755.563824</c:v>
                </c:pt>
                <c:pt idx="12">
                  <c:v>25934072481.966896</c:v>
                </c:pt>
                <c:pt idx="13">
                  <c:v>22142374195.811085</c:v>
                </c:pt>
                <c:pt idx="14">
                  <c:v>18676598825.677029</c:v>
                </c:pt>
                <c:pt idx="15">
                  <c:v>15558910060.187824</c:v>
                </c:pt>
                <c:pt idx="16">
                  <c:v>12720881307.353893</c:v>
                </c:pt>
                <c:pt idx="17">
                  <c:v>8367101696.4960594</c:v>
                </c:pt>
                <c:pt idx="18">
                  <c:v>4631367139.9973812</c:v>
                </c:pt>
                <c:pt idx="19">
                  <c:v>2885566407.0357571</c:v>
                </c:pt>
                <c:pt idx="20">
                  <c:v>1875209177.9511538</c:v>
                </c:pt>
                <c:pt idx="21">
                  <c:v>1098537099.0454309</c:v>
                </c:pt>
                <c:pt idx="22">
                  <c:v>682725618.43552613</c:v>
                </c:pt>
                <c:pt idx="23">
                  <c:v>419891044.98646802</c:v>
                </c:pt>
                <c:pt idx="24">
                  <c:v>231523980.98484296</c:v>
                </c:pt>
                <c:pt idx="25">
                  <c:v>1384451.0852127599</c:v>
                </c:pt>
              </c:numCache>
            </c:numRef>
          </c:yVal>
          <c:smooth val="0"/>
          <c:extLst>
            <c:ext xmlns:c16="http://schemas.microsoft.com/office/drawing/2014/chart" uri="{C3380CC4-5D6E-409C-BE32-E72D297353CC}">
              <c16:uniqueId val="{00000000-B1FF-4C3A-8A8A-90EAA0390BA5}"/>
            </c:ext>
          </c:extLst>
        </c:ser>
        <c:ser>
          <c:idx val="1"/>
          <c:order val="1"/>
          <c:tx>
            <c:strRef>
              <c:f>HAWC2_2_hGAST_FPM!$HR$3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HAWC2_2_hGAST_FPM!$HQ$6:$HQ$200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HAWC2_2_hGAST_FPM!$IT$6:$IT$200</c:f>
              <c:numCache>
                <c:formatCode>0.00000E+00</c:formatCode>
                <c:ptCount val="195"/>
                <c:pt idx="0">
                  <c:v>149506381960.88202</c:v>
                </c:pt>
                <c:pt idx="1">
                  <c:v>142146371474.53046</c:v>
                </c:pt>
                <c:pt idx="2">
                  <c:v>134882398617.90955</c:v>
                </c:pt>
                <c:pt idx="3">
                  <c:v>122291933174.86566</c:v>
                </c:pt>
                <c:pt idx="4">
                  <c:v>110535198855.44733</c:v>
                </c:pt>
                <c:pt idx="5">
                  <c:v>100395763799.24173</c:v>
                </c:pt>
                <c:pt idx="6">
                  <c:v>79137895795.749939</c:v>
                </c:pt>
                <c:pt idx="7">
                  <c:v>68628925386.677361</c:v>
                </c:pt>
                <c:pt idx="8">
                  <c:v>51212764677.466415</c:v>
                </c:pt>
                <c:pt idx="9">
                  <c:v>37517638704.958817</c:v>
                </c:pt>
                <c:pt idx="10">
                  <c:v>34510570878.659271</c:v>
                </c:pt>
                <c:pt idx="11">
                  <c:v>30704640564.588669</c:v>
                </c:pt>
                <c:pt idx="12">
                  <c:v>25966002487.974491</c:v>
                </c:pt>
                <c:pt idx="13">
                  <c:v>22173461247.969681</c:v>
                </c:pt>
                <c:pt idx="14">
                  <c:v>18709613888.678921</c:v>
                </c:pt>
                <c:pt idx="15">
                  <c:v>15592101437.415466</c:v>
                </c:pt>
                <c:pt idx="16">
                  <c:v>12753857825.275425</c:v>
                </c:pt>
                <c:pt idx="17">
                  <c:v>8419604166.5836477</c:v>
                </c:pt>
                <c:pt idx="18">
                  <c:v>4676262623.6657658</c:v>
                </c:pt>
                <c:pt idx="19">
                  <c:v>2906035248.4011765</c:v>
                </c:pt>
                <c:pt idx="20">
                  <c:v>1886333917.1407361</c:v>
                </c:pt>
                <c:pt idx="21">
                  <c:v>1106159004.8191333</c:v>
                </c:pt>
                <c:pt idx="22">
                  <c:v>686170749.0349741</c:v>
                </c:pt>
                <c:pt idx="23">
                  <c:v>421543539.60669327</c:v>
                </c:pt>
                <c:pt idx="24">
                  <c:v>232214439.92743692</c:v>
                </c:pt>
                <c:pt idx="25" formatCode="0.00E+00">
                  <c:v>1384451.0852127599</c:v>
                </c:pt>
              </c:numCache>
            </c:numRef>
          </c:yVal>
          <c:smooth val="0"/>
          <c:extLst>
            <c:ext xmlns:c16="http://schemas.microsoft.com/office/drawing/2014/chart" uri="{C3380CC4-5D6E-409C-BE32-E72D297353CC}">
              <c16:uniqueId val="{00000001-B1FF-4C3A-8A8A-90EAA0390BA5}"/>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HAWC2_2_hGAST_FPM!$HG$5</c:f>
              <c:strCache>
                <c:ptCount val="1"/>
                <c:pt idx="0">
                  <c:v> - EIxz</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HAWC2_2_hGAST_FPM!$GG$6:$GG$200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HAWC2_2_hGAST_FPM!$HG$6:$HG$200</c:f>
              <c:numCache>
                <c:formatCode>0.00000E+00</c:formatCode>
                <c:ptCount val="195"/>
                <c:pt idx="0">
                  <c:v>45871626.723937854</c:v>
                </c:pt>
                <c:pt idx="1">
                  <c:v>52166745.76338467</c:v>
                </c:pt>
                <c:pt idx="2">
                  <c:v>13216882.803071737</c:v>
                </c:pt>
                <c:pt idx="3">
                  <c:v>-2135547247.6576452</c:v>
                </c:pt>
                <c:pt idx="4">
                  <c:v>-3851444134.3333488</c:v>
                </c:pt>
                <c:pt idx="5">
                  <c:v>-5245321190.3228073</c:v>
                </c:pt>
                <c:pt idx="6">
                  <c:v>-7545140085.3540096</c:v>
                </c:pt>
                <c:pt idx="7">
                  <c:v>-10076252040.525597</c:v>
                </c:pt>
                <c:pt idx="8">
                  <c:v>-9441594215.1137199</c:v>
                </c:pt>
                <c:pt idx="9">
                  <c:v>-5806563333.8952503</c:v>
                </c:pt>
                <c:pt idx="10">
                  <c:v>-3848277785.4223433</c:v>
                </c:pt>
                <c:pt idx="11">
                  <c:v>-2285557311.7089863</c:v>
                </c:pt>
                <c:pt idx="12">
                  <c:v>-1218098759.2705083</c:v>
                </c:pt>
                <c:pt idx="13">
                  <c:v>-774894768.37241924</c:v>
                </c:pt>
                <c:pt idx="14">
                  <c:v>-504011283.98652887</c:v>
                </c:pt>
                <c:pt idx="15">
                  <c:v>-342773151.23328799</c:v>
                </c:pt>
                <c:pt idx="16">
                  <c:v>-214033745.98345393</c:v>
                </c:pt>
                <c:pt idx="17">
                  <c:v>-85681877.156771243</c:v>
                </c:pt>
                <c:pt idx="18">
                  <c:v>-5121259.188855499</c:v>
                </c:pt>
                <c:pt idx="19">
                  <c:v>1497974.5963249914</c:v>
                </c:pt>
                <c:pt idx="20">
                  <c:v>7346520.0280305278</c:v>
                </c:pt>
                <c:pt idx="21">
                  <c:v>15114576.888701025</c:v>
                </c:pt>
                <c:pt idx="22">
                  <c:v>11976240.976665366</c:v>
                </c:pt>
                <c:pt idx="23">
                  <c:v>7142674.9534542542</c:v>
                </c:pt>
                <c:pt idx="24">
                  <c:v>2573264.9542641253</c:v>
                </c:pt>
                <c:pt idx="25">
                  <c:v>6877.6473298418969</c:v>
                </c:pt>
              </c:numCache>
            </c:numRef>
          </c:yVal>
          <c:smooth val="0"/>
          <c:extLst>
            <c:ext xmlns:c16="http://schemas.microsoft.com/office/drawing/2014/chart" uri="{C3380CC4-5D6E-409C-BE32-E72D297353CC}">
              <c16:uniqueId val="{00000000-49E5-4AEC-A881-E183916A0683}"/>
            </c:ext>
          </c:extLst>
        </c:ser>
        <c:ser>
          <c:idx val="1"/>
          <c:order val="1"/>
          <c:tx>
            <c:strRef>
              <c:f>HAWC2_2_hGAST_FPM!$HR$3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HAWC2_2_hGAST_FPM!$HQ$6:$HQ$200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HAWC2_2_hGAST_FPM!$IQ$6:$IQ$200</c:f>
              <c:numCache>
                <c:formatCode>0.00000E+00</c:formatCode>
                <c:ptCount val="195"/>
                <c:pt idx="0">
                  <c:v>45871626.723937854</c:v>
                </c:pt>
                <c:pt idx="1">
                  <c:v>52160850.302728474</c:v>
                </c:pt>
                <c:pt idx="2">
                  <c:v>13289836.907099739</c:v>
                </c:pt>
                <c:pt idx="3">
                  <c:v>-2130085287.5818865</c:v>
                </c:pt>
                <c:pt idx="4">
                  <c:v>-3845955987.267509</c:v>
                </c:pt>
                <c:pt idx="5">
                  <c:v>-5240214288.9884224</c:v>
                </c:pt>
                <c:pt idx="6">
                  <c:v>-7540934336.8982849</c:v>
                </c:pt>
                <c:pt idx="7">
                  <c:v>-10070934075.33493</c:v>
                </c:pt>
                <c:pt idx="8">
                  <c:v>-9442543662.3286095</c:v>
                </c:pt>
                <c:pt idx="9">
                  <c:v>-5815095178.7864017</c:v>
                </c:pt>
                <c:pt idx="10">
                  <c:v>-3855549572.9320316</c:v>
                </c:pt>
                <c:pt idx="11">
                  <c:v>-2293727665.8308811</c:v>
                </c:pt>
                <c:pt idx="12">
                  <c:v>-1225273387.9516864</c:v>
                </c:pt>
                <c:pt idx="13">
                  <c:v>-778528471.41051483</c:v>
                </c:pt>
                <c:pt idx="14">
                  <c:v>-506591726.84507066</c:v>
                </c:pt>
                <c:pt idx="15">
                  <c:v>-344489716.32051969</c:v>
                </c:pt>
                <c:pt idx="16">
                  <c:v>-215529635.44552833</c:v>
                </c:pt>
                <c:pt idx="17">
                  <c:v>-87229679.470180303</c:v>
                </c:pt>
                <c:pt idx="18">
                  <c:v>-6089424.3123656064</c:v>
                </c:pt>
                <c:pt idx="19">
                  <c:v>1420366.6289599901</c:v>
                </c:pt>
                <c:pt idx="20">
                  <c:v>7282123.4555181544</c:v>
                </c:pt>
                <c:pt idx="21">
                  <c:v>15038344.719366174</c:v>
                </c:pt>
                <c:pt idx="22">
                  <c:v>12002243.089608572</c:v>
                </c:pt>
                <c:pt idx="23">
                  <c:v>7173064.5698013138</c:v>
                </c:pt>
                <c:pt idx="24">
                  <c:v>2590014.1137471851</c:v>
                </c:pt>
                <c:pt idx="25" formatCode="0.00E+00">
                  <c:v>6877.6473298418969</c:v>
                </c:pt>
              </c:numCache>
            </c:numRef>
          </c:yVal>
          <c:smooth val="0"/>
          <c:extLst>
            <c:ext xmlns:c16="http://schemas.microsoft.com/office/drawing/2014/chart" uri="{C3380CC4-5D6E-409C-BE32-E72D297353CC}">
              <c16:uniqueId val="{00000001-49E5-4AEC-A881-E183916A0683}"/>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HAWC2_2_hGAST_FPM!$HH$5</c:f>
              <c:strCache>
                <c:ptCount val="1"/>
                <c:pt idx="0">
                  <c:v>GJ</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HAWC2_2_hGAST_FPM!$GG$6:$GG$200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HAWC2_2_hGAST_FPM!$HH$6:$HH$200</c:f>
              <c:numCache>
                <c:formatCode>0.00000E+00</c:formatCode>
                <c:ptCount val="195"/>
                <c:pt idx="0">
                  <c:v>87412309114.908005</c:v>
                </c:pt>
                <c:pt idx="1">
                  <c:v>83204121687.897003</c:v>
                </c:pt>
                <c:pt idx="2">
                  <c:v>78929419007.725006</c:v>
                </c:pt>
                <c:pt idx="3">
                  <c:v>69914968858.709</c:v>
                </c:pt>
                <c:pt idx="4">
                  <c:v>61468150997.336998</c:v>
                </c:pt>
                <c:pt idx="5">
                  <c:v>54064677693.170998</c:v>
                </c:pt>
                <c:pt idx="6">
                  <c:v>38377792142.102997</c:v>
                </c:pt>
                <c:pt idx="7">
                  <c:v>25515778796.923</c:v>
                </c:pt>
                <c:pt idx="8">
                  <c:v>8396818416.5444002</c:v>
                </c:pt>
                <c:pt idx="9">
                  <c:v>2895729606.3357</c:v>
                </c:pt>
                <c:pt idx="10">
                  <c:v>1113705030.322</c:v>
                </c:pt>
                <c:pt idx="11">
                  <c:v>677957551.57221997</c:v>
                </c:pt>
                <c:pt idx="12">
                  <c:v>496080767.57770997</c:v>
                </c:pt>
                <c:pt idx="13">
                  <c:v>390139396.20267999</c:v>
                </c:pt>
                <c:pt idx="14">
                  <c:v>304743971.56457001</c:v>
                </c:pt>
                <c:pt idx="15">
                  <c:v>234690717.36456999</c:v>
                </c:pt>
                <c:pt idx="16">
                  <c:v>178444694.19236001</c:v>
                </c:pt>
                <c:pt idx="17">
                  <c:v>133763636.89025</c:v>
                </c:pt>
                <c:pt idx="18">
                  <c:v>97556232.157782003</c:v>
                </c:pt>
                <c:pt idx="19">
                  <c:v>72175437.665371999</c:v>
                </c:pt>
                <c:pt idx="20">
                  <c:v>52575789.417029001</c:v>
                </c:pt>
                <c:pt idx="21">
                  <c:v>37986947.600749999</c:v>
                </c:pt>
                <c:pt idx="22">
                  <c:v>23374633.80737</c:v>
                </c:pt>
                <c:pt idx="23">
                  <c:v>13539191.430116</c:v>
                </c:pt>
                <c:pt idx="24">
                  <c:v>7097798.524681</c:v>
                </c:pt>
                <c:pt idx="25">
                  <c:v>75517.537958222994</c:v>
                </c:pt>
              </c:numCache>
            </c:numRef>
          </c:yVal>
          <c:smooth val="0"/>
          <c:extLst>
            <c:ext xmlns:c16="http://schemas.microsoft.com/office/drawing/2014/chart" uri="{C3380CC4-5D6E-409C-BE32-E72D297353CC}">
              <c16:uniqueId val="{00000000-C5E1-41F1-98EA-C5F34890C26A}"/>
            </c:ext>
          </c:extLst>
        </c:ser>
        <c:ser>
          <c:idx val="1"/>
          <c:order val="1"/>
          <c:tx>
            <c:strRef>
              <c:f>HAWC2_2_hGAST_FPM!$HR$3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HAWC2_2_hGAST_FPM!$HQ$6:$HQ$200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HAWC2_2_hGAST_FPM!$IR$6:$IR$200</c:f>
              <c:numCache>
                <c:formatCode>0.00000E+00</c:formatCode>
                <c:ptCount val="195"/>
                <c:pt idx="0">
                  <c:v>87412309114.908005</c:v>
                </c:pt>
                <c:pt idx="1">
                  <c:v>83208062710.021347</c:v>
                </c:pt>
                <c:pt idx="2">
                  <c:v>78937425636.768494</c:v>
                </c:pt>
                <c:pt idx="3">
                  <c:v>69937882758.89975</c:v>
                </c:pt>
                <c:pt idx="4">
                  <c:v>61495167410.165497</c:v>
                </c:pt>
                <c:pt idx="5">
                  <c:v>54091802616.085587</c:v>
                </c:pt>
                <c:pt idx="6">
                  <c:v>38406479224.735497</c:v>
                </c:pt>
                <c:pt idx="7">
                  <c:v>25542802389.898331</c:v>
                </c:pt>
                <c:pt idx="8">
                  <c:v>8422428357.2150173</c:v>
                </c:pt>
                <c:pt idx="9">
                  <c:v>2908641308.6003628</c:v>
                </c:pt>
                <c:pt idx="10">
                  <c:v>1120322300.2415576</c:v>
                </c:pt>
                <c:pt idx="11">
                  <c:v>680235765.28285789</c:v>
                </c:pt>
                <c:pt idx="12">
                  <c:v>497303202.29230058</c:v>
                </c:pt>
                <c:pt idx="13">
                  <c:v>391007979.27262348</c:v>
                </c:pt>
                <c:pt idx="14">
                  <c:v>305557450.51903307</c:v>
                </c:pt>
                <c:pt idx="15">
                  <c:v>235436514.70390487</c:v>
                </c:pt>
                <c:pt idx="16">
                  <c:v>179098245.70740408</c:v>
                </c:pt>
                <c:pt idx="17">
                  <c:v>134302448.24134263</c:v>
                </c:pt>
                <c:pt idx="18">
                  <c:v>97991367.1823017</c:v>
                </c:pt>
                <c:pt idx="19">
                  <c:v>72473017.707804516</c:v>
                </c:pt>
                <c:pt idx="20">
                  <c:v>52791595.241636127</c:v>
                </c:pt>
                <c:pt idx="21">
                  <c:v>38130115.84471184</c:v>
                </c:pt>
                <c:pt idx="22">
                  <c:v>23495701.482809044</c:v>
                </c:pt>
                <c:pt idx="23">
                  <c:v>13601028.864220148</c:v>
                </c:pt>
                <c:pt idx="24">
                  <c:v>7121409.4322347781</c:v>
                </c:pt>
                <c:pt idx="25" formatCode="0.00E+00">
                  <c:v>75517.537958222994</c:v>
                </c:pt>
              </c:numCache>
            </c:numRef>
          </c:yVal>
          <c:smooth val="0"/>
          <c:extLst>
            <c:ext xmlns:c16="http://schemas.microsoft.com/office/drawing/2014/chart" uri="{C3380CC4-5D6E-409C-BE32-E72D297353CC}">
              <c16:uniqueId val="{00000001-C5E1-41F1-98EA-C5F34890C26A}"/>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HAWC2_2_hGAST_FPM!$AP$5</c:f>
              <c:strCache>
                <c:ptCount val="1"/>
                <c:pt idx="0">
                  <c:v>pitch_[deg]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HAWC2_2_hGAST_FPM!$AJ$6:$AJ$200</c:f>
              <c:numCache>
                <c:formatCode>0.000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HAWC2_2_hGAST_FPM!$AP$6:$AP$200</c:f>
              <c:numCache>
                <c:formatCode>0.00E+00</c:formatCode>
                <c:ptCount val="195"/>
                <c:pt idx="0">
                  <c:v>-6.0000870286029002</c:v>
                </c:pt>
                <c:pt idx="1">
                  <c:v>12.238818736143999</c:v>
                </c:pt>
                <c:pt idx="2">
                  <c:v>14.368450572776</c:v>
                </c:pt>
                <c:pt idx="3">
                  <c:v>-18.270906132865001</c:v>
                </c:pt>
                <c:pt idx="4">
                  <c:v>-14.54771727983</c:v>
                </c:pt>
                <c:pt idx="5">
                  <c:v>-14.738774081649</c:v>
                </c:pt>
                <c:pt idx="6">
                  <c:v>-18.275040073189</c:v>
                </c:pt>
                <c:pt idx="7">
                  <c:v>-16.870367779616998</c:v>
                </c:pt>
                <c:pt idx="8">
                  <c:v>-12.148812486237</c:v>
                </c:pt>
                <c:pt idx="9">
                  <c:v>-13.153610229614999</c:v>
                </c:pt>
                <c:pt idx="10">
                  <c:v>-4.9095480195548999</c:v>
                </c:pt>
                <c:pt idx="11">
                  <c:v>-1.8974686849561</c:v>
                </c:pt>
                <c:pt idx="12">
                  <c:v>4.5397635877846003E-2</c:v>
                </c:pt>
                <c:pt idx="13">
                  <c:v>0.18855114171220999</c:v>
                </c:pt>
                <c:pt idx="14">
                  <c:v>0.15230597543829</c:v>
                </c:pt>
                <c:pt idx="15">
                  <c:v>7.0785273023590001E-2</c:v>
                </c:pt>
                <c:pt idx="16">
                  <c:v>8.8746618171849007E-2</c:v>
                </c:pt>
                <c:pt idx="17">
                  <c:v>0.29248375452112002</c:v>
                </c:pt>
                <c:pt idx="18">
                  <c:v>0.85155666991048995</c:v>
                </c:pt>
                <c:pt idx="19">
                  <c:v>0.67626700392089001</c:v>
                </c:pt>
                <c:pt idx="20">
                  <c:v>0.35425103437436001</c:v>
                </c:pt>
                <c:pt idx="21">
                  <c:v>0.56852280133196997</c:v>
                </c:pt>
                <c:pt idx="22">
                  <c:v>0.52194840054992997</c:v>
                </c:pt>
                <c:pt idx="23">
                  <c:v>0.26852120287933001</c:v>
                </c:pt>
                <c:pt idx="24">
                  <c:v>2.5504207461151E-2</c:v>
                </c:pt>
                <c:pt idx="25">
                  <c:v>-0.85254663645908002</c:v>
                </c:pt>
              </c:numCache>
            </c:numRef>
          </c:yVal>
          <c:smooth val="0"/>
          <c:extLst>
            <c:ext xmlns:c16="http://schemas.microsoft.com/office/drawing/2014/chart" uri="{C3380CC4-5D6E-409C-BE32-E72D297353CC}">
              <c16:uniqueId val="{00000000-90BB-48D6-9E1F-52BFD4BE83E8}"/>
            </c:ext>
          </c:extLst>
        </c:ser>
        <c:ser>
          <c:idx val="1"/>
          <c:order val="1"/>
          <c:tx>
            <c:strRef>
              <c:f>HAWC2_2_hGAST_FPM!$AB$4</c:f>
              <c:strCache>
                <c:ptCount val="1"/>
                <c:pt idx="0">
                  <c:v>twist</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HAWC2_2_hGAST_FPM!$AJ$6:$AJ$200</c:f>
              <c:numCache>
                <c:formatCode>0.000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HAWC2_2_hGAST_FPM!$AB$6:$AB$200</c:f>
              <c:numCache>
                <c:formatCode>0.00E+00</c:formatCode>
                <c:ptCount val="195"/>
                <c:pt idx="0">
                  <c:v>-15.5946</c:v>
                </c:pt>
                <c:pt idx="1">
                  <c:v>-15.591220101742699</c:v>
                </c:pt>
                <c:pt idx="2">
                  <c:v>-15.58783020408743</c:v>
                </c:pt>
                <c:pt idx="3">
                  <c:v>-15.504337486855023</c:v>
                </c:pt>
                <c:pt idx="4">
                  <c:v>-15.417600401537019</c:v>
                </c:pt>
                <c:pt idx="5">
                  <c:v>-15.201982302086202</c:v>
                </c:pt>
                <c:pt idx="6">
                  <c:v>-14.481236017666525</c:v>
                </c:pt>
                <c:pt idx="7">
                  <c:v>-13.481027270045663</c:v>
                </c:pt>
                <c:pt idx="8">
                  <c:v>-11.032839968556523</c:v>
                </c:pt>
                <c:pt idx="9">
                  <c:v>-8.7171287322725419</c:v>
                </c:pt>
                <c:pt idx="10">
                  <c:v>-7.0256001845245777</c:v>
                </c:pt>
                <c:pt idx="11">
                  <c:v>-5.5149290346906659</c:v>
                </c:pt>
                <c:pt idx="12">
                  <c:v>-4.2217608646256348</c:v>
                </c:pt>
                <c:pt idx="13">
                  <c:v>-3.2168903715302397</c:v>
                </c:pt>
                <c:pt idx="14">
                  <c:v>-2.3902010378438718</c:v>
                </c:pt>
                <c:pt idx="15">
                  <c:v>-1.6865614644005189</c:v>
                </c:pt>
                <c:pt idx="16">
                  <c:v>-1.0695594639828823</c:v>
                </c:pt>
                <c:pt idx="17">
                  <c:v>-0.55086383235771053</c:v>
                </c:pt>
                <c:pt idx="18">
                  <c:v>-6.3788642884633928E-2</c:v>
                </c:pt>
                <c:pt idx="19">
                  <c:v>0.49696058612098404</c:v>
                </c:pt>
                <c:pt idx="20">
                  <c:v>1.2488980735916444</c:v>
                </c:pt>
                <c:pt idx="21">
                  <c:v>1.9295108467997371</c:v>
                </c:pt>
                <c:pt idx="22">
                  <c:v>2.1718346248510247</c:v>
                </c:pt>
                <c:pt idx="23">
                  <c:v>2.0930900986099936</c:v>
                </c:pt>
                <c:pt idx="24">
                  <c:v>1.8002892554990844</c:v>
                </c:pt>
                <c:pt idx="25">
                  <c:v>1.2424745618282951</c:v>
                </c:pt>
              </c:numCache>
            </c:numRef>
          </c:yVal>
          <c:smooth val="0"/>
          <c:extLst>
            <c:ext xmlns:c16="http://schemas.microsoft.com/office/drawing/2014/chart" uri="{C3380CC4-5D6E-409C-BE32-E72D297353CC}">
              <c16:uniqueId val="{00000001-90BB-48D6-9E1F-52BFD4BE83E8}"/>
            </c:ext>
          </c:extLst>
        </c:ser>
        <c:dLbls>
          <c:showLegendKey val="0"/>
          <c:showVal val="0"/>
          <c:showCatName val="0"/>
          <c:showSerName val="0"/>
          <c:showPercent val="0"/>
          <c:showBubbleSize val="0"/>
        </c:dLbls>
        <c:axId val="1031342703"/>
        <c:axId val="1031336943"/>
      </c:scatterChart>
      <c:valAx>
        <c:axId val="1031342703"/>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031336943"/>
        <c:crosses val="autoZero"/>
        <c:crossBetween val="midCat"/>
      </c:valAx>
      <c:valAx>
        <c:axId val="1031336943"/>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03134270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HAWC2!$G$5</c:f>
              <c:strCache>
                <c:ptCount val="1"/>
                <c:pt idx="0">
                  <c:v>x_sh_[m]            </c:v>
                </c:pt>
              </c:strCache>
            </c:strRef>
          </c:tx>
          <c:spPr>
            <a:ln w="19050" cap="rnd">
              <a:solidFill>
                <a:schemeClr val="accent1"/>
              </a:solidFill>
              <a:round/>
            </a:ln>
            <a:effectLst/>
          </c:spPr>
          <c:marker>
            <c:symbol val="square"/>
            <c:size val="8"/>
            <c:spPr>
              <a:solidFill>
                <a:schemeClr val="accent1"/>
              </a:solidFill>
              <a:ln w="9525">
                <a:solidFill>
                  <a:schemeClr val="accent1"/>
                </a:solidFill>
              </a:ln>
              <a:effectLst/>
            </c:spPr>
          </c:marker>
          <c:xVal>
            <c:numRef>
              <c:f>HAWC2_2_hGAST_FPM!$AJ$6:$AJ$200</c:f>
              <c:numCache>
                <c:formatCode>0.000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HAWC2!$G$6:$G$200</c:f>
              <c:numCache>
                <c:formatCode>0.00E+00</c:formatCode>
                <c:ptCount val="195"/>
                <c:pt idx="0">
                  <c:v>-1.5017739806245001E-3</c:v>
                </c:pt>
                <c:pt idx="1">
                  <c:v>-1.2883452367747001E-3</c:v>
                </c:pt>
                <c:pt idx="2">
                  <c:v>-3.3057121274966E-4</c:v>
                </c:pt>
                <c:pt idx="3">
                  <c:v>2.2315105224700999E-2</c:v>
                </c:pt>
                <c:pt idx="4">
                  <c:v>5.0843880199560001E-2</c:v>
                </c:pt>
                <c:pt idx="5">
                  <c:v>8.5038131318739996E-2</c:v>
                </c:pt>
                <c:pt idx="6">
                  <c:v>0.19966692739302</c:v>
                </c:pt>
                <c:pt idx="7">
                  <c:v>0.34375471097574001</c:v>
                </c:pt>
                <c:pt idx="8">
                  <c:v>0.80909660538540995</c:v>
                </c:pt>
                <c:pt idx="9">
                  <c:v>0.99647378438977996</c:v>
                </c:pt>
                <c:pt idx="10">
                  <c:v>1.1424782362303001</c:v>
                </c:pt>
                <c:pt idx="11">
                  <c:v>1.1071872438265</c:v>
                </c:pt>
                <c:pt idx="12">
                  <c:v>1.0490645351954</c:v>
                </c:pt>
                <c:pt idx="13">
                  <c:v>1.0280162307706</c:v>
                </c:pt>
                <c:pt idx="14">
                  <c:v>0.98614579900874999</c:v>
                </c:pt>
                <c:pt idx="15">
                  <c:v>0.95924605280769004</c:v>
                </c:pt>
                <c:pt idx="16">
                  <c:v>0.90757726477999001</c:v>
                </c:pt>
                <c:pt idx="17">
                  <c:v>0.87011861514565003</c:v>
                </c:pt>
                <c:pt idx="18">
                  <c:v>0.83871026434994</c:v>
                </c:pt>
                <c:pt idx="19">
                  <c:v>0.79354911418967999</c:v>
                </c:pt>
                <c:pt idx="20">
                  <c:v>0.73631192129304002</c:v>
                </c:pt>
                <c:pt idx="21">
                  <c:v>0.68092562115499</c:v>
                </c:pt>
                <c:pt idx="22">
                  <c:v>0.56759355248079002</c:v>
                </c:pt>
                <c:pt idx="23">
                  <c:v>0.46530411227407997</c:v>
                </c:pt>
                <c:pt idx="24">
                  <c:v>0.43593427182203998</c:v>
                </c:pt>
                <c:pt idx="25">
                  <c:v>0.18272155167536999</c:v>
                </c:pt>
                <c:pt idx="31" formatCode="General">
                  <c:v>0</c:v>
                </c:pt>
                <c:pt idx="32">
                  <c:v>15.843496800210001</c:v>
                </c:pt>
                <c:pt idx="33">
                  <c:v>15.3452859568443</c:v>
                </c:pt>
                <c:pt idx="34">
                  <c:v>14.845949538363499</c:v>
                </c:pt>
                <c:pt idx="35">
                  <c:v>13.471526862356399</c:v>
                </c:pt>
                <c:pt idx="36">
                  <c:v>12.157449110622998</c:v>
                </c:pt>
                <c:pt idx="37">
                  <c:v>11.0515531052366</c:v>
                </c:pt>
                <c:pt idx="38">
                  <c:v>9.1181486007216002</c:v>
                </c:pt>
                <c:pt idx="39">
                  <c:v>7.9601961344429997</c:v>
                </c:pt>
                <c:pt idx="40">
                  <c:v>4.4206800339356001</c:v>
                </c:pt>
                <c:pt idx="41">
                  <c:v>2.7504364516870998</c:v>
                </c:pt>
                <c:pt idx="42">
                  <c:v>1.9196705015030302</c:v>
                </c:pt>
                <c:pt idx="43">
                  <c:v>1.4112177027044299</c:v>
                </c:pt>
                <c:pt idx="44">
                  <c:v>1.0020917745534899</c:v>
                </c:pt>
                <c:pt idx="45">
                  <c:v>0.74204261898300006</c:v>
                </c:pt>
                <c:pt idx="46">
                  <c:v>0.54837837843727</c:v>
                </c:pt>
                <c:pt idx="47">
                  <c:v>0.40485257149481002</c:v>
                </c:pt>
                <c:pt idx="48">
                  <c:v>0.29153394797263799</c:v>
                </c:pt>
                <c:pt idx="49">
                  <c:v>0.18292539939219199</c:v>
                </c:pt>
                <c:pt idx="50">
                  <c:v>0.102016498848141</c:v>
                </c:pt>
                <c:pt idx="51">
                  <c:v>6.1773083251944E-2</c:v>
                </c:pt>
                <c:pt idx="52">
                  <c:v>3.9706777674664004E-2</c:v>
                </c:pt>
                <c:pt idx="53">
                  <c:v>2.2975971336525097E-2</c:v>
                </c:pt>
                <c:pt idx="54">
                  <c:v>1.6186639154799301E-2</c:v>
                </c:pt>
                <c:pt idx="55">
                  <c:v>1.05801428077441E-2</c:v>
                </c:pt>
                <c:pt idx="56">
                  <c:v>7.5088318452194002E-3</c:v>
                </c:pt>
                <c:pt idx="57">
                  <c:v>6.5503942773103901E-5</c:v>
                </c:pt>
              </c:numCache>
            </c:numRef>
          </c:yVal>
          <c:smooth val="0"/>
          <c:extLst>
            <c:ext xmlns:c16="http://schemas.microsoft.com/office/drawing/2014/chart" uri="{C3380CC4-5D6E-409C-BE32-E72D297353CC}">
              <c16:uniqueId val="{00000000-41F2-48EE-A4FC-3CEC1FB73EBE}"/>
            </c:ext>
          </c:extLst>
        </c:ser>
        <c:ser>
          <c:idx val="1"/>
          <c:order val="1"/>
          <c:tx>
            <c:v>GAyY/GAy +x_e</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HAWC2_2_hGAST_FPM!$AJ$6:$AJ$200</c:f>
              <c:numCache>
                <c:formatCode>0.000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HAWC2_2_hGAST_FPM!$DL$6:$DL$200</c:f>
              <c:numCache>
                <c:formatCode>0.000E+00</c:formatCode>
                <c:ptCount val="195"/>
                <c:pt idx="0">
                  <c:v>-1.5009101122638439E-3</c:v>
                </c:pt>
                <c:pt idx="1">
                  <c:v>-1.2892654164297162E-3</c:v>
                </c:pt>
                <c:pt idx="2">
                  <c:v>-3.3043222160084631E-4</c:v>
                </c:pt>
                <c:pt idx="3">
                  <c:v>2.2315059403685708E-2</c:v>
                </c:pt>
                <c:pt idx="4">
                  <c:v>5.0843602960010982E-2</c:v>
                </c:pt>
                <c:pt idx="5">
                  <c:v>8.503780599279373E-2</c:v>
                </c:pt>
                <c:pt idx="6">
                  <c:v>0.19966468257593395</c:v>
                </c:pt>
                <c:pt idx="7">
                  <c:v>0.34405429769520812</c:v>
                </c:pt>
                <c:pt idx="8">
                  <c:v>0.81182806463985302</c:v>
                </c:pt>
                <c:pt idx="9">
                  <c:v>1.0015787132277332</c:v>
                </c:pt>
                <c:pt idx="10">
                  <c:v>1.1459281390040439</c:v>
                </c:pt>
                <c:pt idx="11">
                  <c:v>1.1083007521517221</c:v>
                </c:pt>
                <c:pt idx="12">
                  <c:v>1.0481322713736148</c:v>
                </c:pt>
                <c:pt idx="13">
                  <c:v>1.026911192147042</c:v>
                </c:pt>
                <c:pt idx="14">
                  <c:v>0.98527587429184327</c:v>
                </c:pt>
                <c:pt idx="15">
                  <c:v>0.95882613278455953</c:v>
                </c:pt>
                <c:pt idx="16">
                  <c:v>0.90728880462434169</c:v>
                </c:pt>
                <c:pt idx="17">
                  <c:v>0.87016869248185613</c:v>
                </c:pt>
                <c:pt idx="18">
                  <c:v>0.83910163620015787</c:v>
                </c:pt>
                <c:pt idx="19">
                  <c:v>0.79417404719425366</c:v>
                </c:pt>
                <c:pt idx="20">
                  <c:v>0.73695673591057287</c:v>
                </c:pt>
                <c:pt idx="21">
                  <c:v>0.6815608237043167</c:v>
                </c:pt>
                <c:pt idx="22">
                  <c:v>0.56800851557248289</c:v>
                </c:pt>
                <c:pt idx="23">
                  <c:v>0.46560163370179819</c:v>
                </c:pt>
                <c:pt idx="24">
                  <c:v>0.43633901445508755</c:v>
                </c:pt>
                <c:pt idx="25">
                  <c:v>0.18251999297813665</c:v>
                </c:pt>
                <c:pt idx="27">
                  <c:v>0</c:v>
                </c:pt>
                <c:pt idx="28" formatCode="General">
                  <c:v>0</c:v>
                </c:pt>
              </c:numCache>
            </c:numRef>
          </c:yVal>
          <c:smooth val="0"/>
          <c:extLst>
            <c:ext xmlns:c16="http://schemas.microsoft.com/office/drawing/2014/chart" uri="{C3380CC4-5D6E-409C-BE32-E72D297353CC}">
              <c16:uniqueId val="{00000001-41F2-48EE-A4FC-3CEC1FB73EBE}"/>
            </c:ext>
          </c:extLst>
        </c:ser>
        <c:dLbls>
          <c:showLegendKey val="0"/>
          <c:showVal val="0"/>
          <c:showCatName val="0"/>
          <c:showSerName val="0"/>
          <c:showPercent val="0"/>
          <c:showBubbleSize val="0"/>
        </c:dLbls>
        <c:axId val="1331897119"/>
        <c:axId val="1331893279"/>
      </c:scatterChart>
      <c:valAx>
        <c:axId val="133189711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31893279"/>
        <c:crosses val="autoZero"/>
        <c:crossBetween val="midCat"/>
      </c:valAx>
      <c:valAx>
        <c:axId val="1331893279"/>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3189711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HAWC2!$H$5</c:f>
              <c:strCache>
                <c:ptCount val="1"/>
                <c:pt idx="0">
                  <c:v>y_sh_[m]            </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HAWC2!$A$6:$A$200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HAWC2!$H$6:$H$200</c:f>
              <c:numCache>
                <c:formatCode>0.00E+00</c:formatCode>
                <c:ptCount val="195"/>
                <c:pt idx="0">
                  <c:v>5.7162450257616003E-3</c:v>
                </c:pt>
                <c:pt idx="1">
                  <c:v>2.6252487588407001E-3</c:v>
                </c:pt>
                <c:pt idx="2">
                  <c:v>2.1861866790546E-3</c:v>
                </c:pt>
                <c:pt idx="3">
                  <c:v>6.7721135766021998E-3</c:v>
                </c:pt>
                <c:pt idx="4">
                  <c:v>8.6167369736692995E-3</c:v>
                </c:pt>
                <c:pt idx="5">
                  <c:v>1.0073143385689E-2</c:v>
                </c:pt>
                <c:pt idx="6">
                  <c:v>1.4293299284639E-2</c:v>
                </c:pt>
                <c:pt idx="7">
                  <c:v>2.7219286295125E-2</c:v>
                </c:pt>
                <c:pt idx="8">
                  <c:v>4.2160514010207997E-2</c:v>
                </c:pt>
                <c:pt idx="9">
                  <c:v>6.1322628141932997E-2</c:v>
                </c:pt>
                <c:pt idx="10">
                  <c:v>6.8895422633476006E-2</c:v>
                </c:pt>
                <c:pt idx="11">
                  <c:v>7.6334025971118005E-2</c:v>
                </c:pt>
                <c:pt idx="12">
                  <c:v>7.1510424615571999E-2</c:v>
                </c:pt>
                <c:pt idx="13">
                  <c:v>6.1017549220328003E-2</c:v>
                </c:pt>
                <c:pt idx="14">
                  <c:v>4.9961457421040002E-2</c:v>
                </c:pt>
                <c:pt idx="15">
                  <c:v>4.1301953499441997E-2</c:v>
                </c:pt>
                <c:pt idx="16">
                  <c:v>3.9758309903484002E-2</c:v>
                </c:pt>
                <c:pt idx="17">
                  <c:v>4.2422245937958999E-2</c:v>
                </c:pt>
                <c:pt idx="18">
                  <c:v>4.5357260441991003E-2</c:v>
                </c:pt>
                <c:pt idx="19">
                  <c:v>4.7176383417325003E-2</c:v>
                </c:pt>
                <c:pt idx="20">
                  <c:v>4.8465416854326003E-2</c:v>
                </c:pt>
                <c:pt idx="21">
                  <c:v>4.6609070534890003E-2</c:v>
                </c:pt>
                <c:pt idx="22">
                  <c:v>4.4361888128298999E-2</c:v>
                </c:pt>
                <c:pt idx="23">
                  <c:v>4.1430548276665001E-2</c:v>
                </c:pt>
                <c:pt idx="24">
                  <c:v>3.8630145241761997E-2</c:v>
                </c:pt>
                <c:pt idx="25">
                  <c:v>5.7927533114133997E-3</c:v>
                </c:pt>
                <c:pt idx="31" formatCode="General">
                  <c:v>0</c:v>
                </c:pt>
                <c:pt idx="32">
                  <c:v>22.331654602926999</c:v>
                </c:pt>
                <c:pt idx="33">
                  <c:v>21.654595521179999</c:v>
                </c:pt>
                <c:pt idx="34">
                  <c:v>20.934015873842998</c:v>
                </c:pt>
                <c:pt idx="35">
                  <c:v>18.903839694967999</c:v>
                </c:pt>
                <c:pt idx="36">
                  <c:v>16.919383897532001</c:v>
                </c:pt>
                <c:pt idx="37">
                  <c:v>15.154368569328</c:v>
                </c:pt>
                <c:pt idx="38">
                  <c:v>11.738782465631999</c:v>
                </c:pt>
                <c:pt idx="39">
                  <c:v>8.5590491456541997</c:v>
                </c:pt>
                <c:pt idx="40">
                  <c:v>3.1069014874110001</c:v>
                </c:pt>
                <c:pt idx="41">
                  <c:v>1.3531493064761</c:v>
                </c:pt>
                <c:pt idx="42">
                  <c:v>0.52830648316414996</c:v>
                </c:pt>
                <c:pt idx="43">
                  <c:v>0.30216229814392997</c:v>
                </c:pt>
                <c:pt idx="44">
                  <c:v>0.19745024157447999</c:v>
                </c:pt>
                <c:pt idx="45">
                  <c:v>0.14030178077243</c:v>
                </c:pt>
                <c:pt idx="46">
                  <c:v>0.10056460683486</c:v>
                </c:pt>
                <c:pt idx="47">
                  <c:v>7.0964094362951993E-2</c:v>
                </c:pt>
                <c:pt idx="48">
                  <c:v>4.9367292014517998E-2</c:v>
                </c:pt>
                <c:pt idx="49">
                  <c:v>3.4300313967728001E-2</c:v>
                </c:pt>
                <c:pt idx="50">
                  <c:v>2.3150834131942001E-2</c:v>
                </c:pt>
                <c:pt idx="51">
                  <c:v>1.5786779773432E-2</c:v>
                </c:pt>
                <c:pt idx="52">
                  <c:v>1.0774946957884999E-2</c:v>
                </c:pt>
                <c:pt idx="53">
                  <c:v>7.2944183369580999E-3</c:v>
                </c:pt>
                <c:pt idx="54">
                  <c:v>5.2283870095311998E-3</c:v>
                </c:pt>
                <c:pt idx="55">
                  <c:v>3.3541937907246001E-3</c:v>
                </c:pt>
                <c:pt idx="56">
                  <c:v>1.8751999113778E-3</c:v>
                </c:pt>
                <c:pt idx="57">
                  <c:v>1.5921308084406001E-5</c:v>
                </c:pt>
              </c:numCache>
            </c:numRef>
          </c:yVal>
          <c:smooth val="0"/>
          <c:extLst>
            <c:ext xmlns:c16="http://schemas.microsoft.com/office/drawing/2014/chart" uri="{C3380CC4-5D6E-409C-BE32-E72D297353CC}">
              <c16:uniqueId val="{00000000-CAF0-4BE5-A974-C7F24486BC3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HAWC2_2_hGAST_FPM!$AJ$6:$AJ$200</c:f>
              <c:numCache>
                <c:formatCode>0.000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HAWC2_2_hGAST_FPM!$DM$6:$DM$200</c:f>
              <c:numCache>
                <c:formatCode>0.000E+00</c:formatCode>
                <c:ptCount val="195"/>
                <c:pt idx="0">
                  <c:v>5.7160072629046117E-3</c:v>
                </c:pt>
                <c:pt idx="1">
                  <c:v>2.6257217846588996E-3</c:v>
                </c:pt>
                <c:pt idx="2">
                  <c:v>2.1866488218000965E-3</c:v>
                </c:pt>
                <c:pt idx="3">
                  <c:v>6.7724154658098746E-3</c:v>
                </c:pt>
                <c:pt idx="4">
                  <c:v>8.6229388927403401E-3</c:v>
                </c:pt>
                <c:pt idx="5">
                  <c:v>1.008994411145493E-2</c:v>
                </c:pt>
                <c:pt idx="6">
                  <c:v>1.4192244484516812E-2</c:v>
                </c:pt>
                <c:pt idx="7">
                  <c:v>3.3067465348530459E-2</c:v>
                </c:pt>
                <c:pt idx="8">
                  <c:v>6.2719516483474416E-2</c:v>
                </c:pt>
                <c:pt idx="9">
                  <c:v>8.9667855052474765E-2</c:v>
                </c:pt>
                <c:pt idx="10">
                  <c:v>9.178090100719366E-2</c:v>
                </c:pt>
                <c:pt idx="11">
                  <c:v>8.2206755344175875E-2</c:v>
                </c:pt>
                <c:pt idx="12">
                  <c:v>6.7436383049658044E-2</c:v>
                </c:pt>
                <c:pt idx="13">
                  <c:v>5.6762583096058361E-2</c:v>
                </c:pt>
                <c:pt idx="14">
                  <c:v>4.6746484716937521E-2</c:v>
                </c:pt>
                <c:pt idx="15">
                  <c:v>3.9588750387998348E-2</c:v>
                </c:pt>
                <c:pt idx="16">
                  <c:v>3.8609075919501877E-2</c:v>
                </c:pt>
                <c:pt idx="17">
                  <c:v>4.257495231677845E-2</c:v>
                </c:pt>
                <c:pt idx="18">
                  <c:v>4.6169041063285794E-2</c:v>
                </c:pt>
                <c:pt idx="19">
                  <c:v>4.829324298092872E-2</c:v>
                </c:pt>
                <c:pt idx="20">
                  <c:v>4.9629409979793496E-2</c:v>
                </c:pt>
                <c:pt idx="21">
                  <c:v>4.7829887886334271E-2</c:v>
                </c:pt>
                <c:pt idx="22">
                  <c:v>4.510488933934656E-2</c:v>
                </c:pt>
                <c:pt idx="23">
                  <c:v>4.1998102334276262E-2</c:v>
                </c:pt>
                <c:pt idx="24">
                  <c:v>3.9518461851580297E-2</c:v>
                </c:pt>
                <c:pt idx="25">
                  <c:v>7.4456501476076005E-3</c:v>
                </c:pt>
                <c:pt idx="27">
                  <c:v>0</c:v>
                </c:pt>
                <c:pt idx="28" formatCode="General">
                  <c:v>0</c:v>
                </c:pt>
              </c:numCache>
            </c:numRef>
          </c:yVal>
          <c:smooth val="0"/>
          <c:extLst>
            <c:ext xmlns:c16="http://schemas.microsoft.com/office/drawing/2014/chart" uri="{C3380CC4-5D6E-409C-BE32-E72D297353CC}">
              <c16:uniqueId val="{00000001-CAF0-4BE5-A974-C7F24486BC3D}"/>
            </c:ext>
          </c:extLst>
        </c:ser>
        <c:dLbls>
          <c:showLegendKey val="0"/>
          <c:showVal val="0"/>
          <c:showCatName val="0"/>
          <c:showSerName val="0"/>
          <c:showPercent val="0"/>
          <c:showBubbleSize val="0"/>
        </c:dLbls>
        <c:axId val="1331897119"/>
        <c:axId val="1331893279"/>
      </c:scatterChart>
      <c:valAx>
        <c:axId val="1331897119"/>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31893279"/>
        <c:crosses val="autoZero"/>
        <c:crossBetween val="midCat"/>
      </c:valAx>
      <c:valAx>
        <c:axId val="1331893279"/>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3189711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blade</a:t>
            </a:r>
            <a:r>
              <a:rPr lang="en-US" baseline="0"/>
              <a:t> centers</a:t>
            </a:r>
          </a:p>
        </c:rich>
      </c:tx>
      <c:overlay val="0"/>
      <c:spPr>
        <a:noFill/>
        <a:ln>
          <a:noFill/>
        </a:ln>
        <a:effectLst/>
      </c:spPr>
    </c:title>
    <c:autoTitleDeleted val="0"/>
    <c:plotArea>
      <c:layout/>
      <c:scatterChart>
        <c:scatterStyle val="lineMarker"/>
        <c:varyColors val="0"/>
        <c:ser>
          <c:idx val="1"/>
          <c:order val="0"/>
          <c:tx>
            <c:strRef>
              <c:f>HAWC2_2_hGAST_FPM!$BW$5</c:f>
              <c:strCache>
                <c:ptCount val="1"/>
                <c:pt idx="0">
                  <c:v>x_c/2_[m]</c:v>
                </c:pt>
              </c:strCache>
            </c:strRef>
          </c:tx>
          <c:spPr>
            <a:ln>
              <a:solidFill>
                <a:schemeClr val="bg2">
                  <a:lumMod val="75000"/>
                </a:schemeClr>
              </a:solidFill>
            </a:ln>
          </c:spPr>
          <c:marker>
            <c:spPr>
              <a:solidFill>
                <a:schemeClr val="accent3"/>
              </a:solidFill>
              <a:ln>
                <a:solidFill>
                  <a:schemeClr val="bg2">
                    <a:lumMod val="75000"/>
                  </a:schemeClr>
                </a:solidFill>
              </a:ln>
            </c:spPr>
          </c:marker>
          <c:xVal>
            <c:numRef>
              <c:f>HAWC2_2_hGAST_FPM!$AJ$6:$AJ$200</c:f>
              <c:numCache>
                <c:formatCode>0.000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HAWC2_2_hGAST_FPM!$BW$6:$BW$200</c:f>
              <c:numCache>
                <c:formatCode>0.000E+00</c:formatCode>
                <c:ptCount val="195"/>
                <c:pt idx="0">
                  <c:v>-2.27663E-2</c:v>
                </c:pt>
                <c:pt idx="1">
                  <c:v>1.2937405236469874E-2</c:v>
                </c:pt>
                <c:pt idx="2">
                  <c:v>4.8641110472936712E-2</c:v>
                </c:pt>
                <c:pt idx="3">
                  <c:v>9.1397516184180877E-2</c:v>
                </c:pt>
                <c:pt idx="4">
                  <c:v>0.13443933842612316</c:v>
                </c:pt>
                <c:pt idx="5">
                  <c:v>0.18180120507535497</c:v>
                </c:pt>
                <c:pt idx="6">
                  <c:v>0.30623889149874794</c:v>
                </c:pt>
                <c:pt idx="7">
                  <c:v>0.43732308592391533</c:v>
                </c:pt>
                <c:pt idx="8">
                  <c:v>0.68977192150714206</c:v>
                </c:pt>
                <c:pt idx="9">
                  <c:v>0.89874327686300293</c:v>
                </c:pt>
                <c:pt idx="10">
                  <c:v>0.99874331909098668</c:v>
                </c:pt>
                <c:pt idx="11">
                  <c:v>1.0018524930599906</c:v>
                </c:pt>
                <c:pt idx="12">
                  <c:v>0.96553601847061332</c:v>
                </c:pt>
                <c:pt idx="13">
                  <c:v>0.93689493811408808</c:v>
                </c:pt>
                <c:pt idx="14">
                  <c:v>0.91067583967948029</c:v>
                </c:pt>
                <c:pt idx="15">
                  <c:v>0.87387172037428962</c:v>
                </c:pt>
                <c:pt idx="16">
                  <c:v>0.82761857947220996</c:v>
                </c:pt>
                <c:pt idx="17">
                  <c:v>0.77441500886487247</c:v>
                </c:pt>
                <c:pt idx="18">
                  <c:v>0.71396518045201685</c:v>
                </c:pt>
                <c:pt idx="19">
                  <c:v>0.64788072724689583</c:v>
                </c:pt>
                <c:pt idx="20">
                  <c:v>0.58063943352349434</c:v>
                </c:pt>
                <c:pt idx="21">
                  <c:v>0.51484552304286335</c:v>
                </c:pt>
                <c:pt idx="22">
                  <c:v>0.44597354907485254</c:v>
                </c:pt>
                <c:pt idx="23">
                  <c:v>0.37267642552607655</c:v>
                </c:pt>
                <c:pt idx="24">
                  <c:v>0.29895856759990269</c:v>
                </c:pt>
                <c:pt idx="25">
                  <c:v>6.5928929899355837E-2</c:v>
                </c:pt>
              </c:numCache>
            </c:numRef>
          </c:yVal>
          <c:smooth val="0"/>
          <c:extLst>
            <c:ext xmlns:c16="http://schemas.microsoft.com/office/drawing/2014/chart" uri="{C3380CC4-5D6E-409C-BE32-E72D297353CC}">
              <c16:uniqueId val="{00000000-D7BA-44C1-B6F5-1FC740057468}"/>
            </c:ext>
          </c:extLst>
        </c:ser>
        <c:ser>
          <c:idx val="0"/>
          <c:order val="1"/>
          <c:tx>
            <c:strRef>
              <c:f>HAWC2_2_hGAST_FPM!$CG$5</c:f>
              <c:strCache>
                <c:ptCount val="1"/>
                <c:pt idx="0">
                  <c:v>x_cg_[m]</c:v>
                </c:pt>
              </c:strCache>
            </c:strRef>
          </c:tx>
          <c:spPr>
            <a:ln>
              <a:solidFill>
                <a:srgbClr val="FFC000"/>
              </a:solidFill>
            </a:ln>
          </c:spPr>
          <c:marker>
            <c:symbol val="circle"/>
            <c:size val="5"/>
            <c:spPr>
              <a:solidFill>
                <a:schemeClr val="accent4"/>
              </a:solidFill>
              <a:ln w="9525">
                <a:solidFill>
                  <a:srgbClr val="FFC000"/>
                </a:solidFill>
              </a:ln>
              <a:effectLst/>
            </c:spPr>
          </c:marker>
          <c:xVal>
            <c:numRef>
              <c:f>HAWC2_2_hGAST_FPM!$AJ$6:$AJ$200</c:f>
              <c:numCache>
                <c:formatCode>0.000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HAWC2_2_hGAST_FPM!$CG$6:$CG$200</c:f>
              <c:numCache>
                <c:formatCode>0.00E+00</c:formatCode>
                <c:ptCount val="195"/>
                <c:pt idx="0">
                  <c:v>-2.2001879741710674E-2</c:v>
                </c:pt>
                <c:pt idx="1">
                  <c:v>1.2453666094206174E-2</c:v>
                </c:pt>
                <c:pt idx="2">
                  <c:v>4.6668852670270405E-2</c:v>
                </c:pt>
                <c:pt idx="3">
                  <c:v>6.6640635041562202E-2</c:v>
                </c:pt>
                <c:pt idx="4">
                  <c:v>8.6296841094723686E-2</c:v>
                </c:pt>
                <c:pt idx="5">
                  <c:v>0.11007204919892956</c:v>
                </c:pt>
                <c:pt idx="6">
                  <c:v>0.17757776946132631</c:v>
                </c:pt>
                <c:pt idx="7">
                  <c:v>0.28597983749878314</c:v>
                </c:pt>
                <c:pt idx="8">
                  <c:v>0.5563295533798035</c:v>
                </c:pt>
                <c:pt idx="9">
                  <c:v>0.75284359210316187</c:v>
                </c:pt>
                <c:pt idx="10">
                  <c:v>0.86552068935615123</c:v>
                </c:pt>
                <c:pt idx="11">
                  <c:v>0.87521956929418077</c:v>
                </c:pt>
                <c:pt idx="12">
                  <c:v>0.8391788105297644</c:v>
                </c:pt>
                <c:pt idx="13">
                  <c:v>0.79266033300401106</c:v>
                </c:pt>
                <c:pt idx="14">
                  <c:v>0.76547131281694314</c:v>
                </c:pt>
                <c:pt idx="15">
                  <c:v>0.7201275491509519</c:v>
                </c:pt>
                <c:pt idx="16">
                  <c:v>0.67730585546587263</c:v>
                </c:pt>
                <c:pt idx="17">
                  <c:v>0.53450855211552384</c:v>
                </c:pt>
                <c:pt idx="18">
                  <c:v>0.35788611397598868</c:v>
                </c:pt>
                <c:pt idx="19">
                  <c:v>0.25780531302393683</c:v>
                </c:pt>
                <c:pt idx="20">
                  <c:v>0.21147249106009047</c:v>
                </c:pt>
                <c:pt idx="21">
                  <c:v>0.17964865205018382</c:v>
                </c:pt>
                <c:pt idx="22">
                  <c:v>0.19418090264935961</c:v>
                </c:pt>
                <c:pt idx="23">
                  <c:v>0.20176909982773103</c:v>
                </c:pt>
                <c:pt idx="24">
                  <c:v>0.23618824540853259</c:v>
                </c:pt>
                <c:pt idx="25">
                  <c:v>2.1058100493936281E-2</c:v>
                </c:pt>
                <c:pt idx="27" formatCode="General">
                  <c:v>0</c:v>
                </c:pt>
                <c:pt idx="28" formatCode="General">
                  <c:v>0</c:v>
                </c:pt>
                <c:pt idx="29" formatCode="General">
                  <c:v>0</c:v>
                </c:pt>
                <c:pt idx="30">
                  <c:v>-2.2001879741710674E-2</c:v>
                </c:pt>
                <c:pt idx="31">
                  <c:v>1.2453666094206174E-2</c:v>
                </c:pt>
                <c:pt idx="32">
                  <c:v>4.6668852670270405E-2</c:v>
                </c:pt>
                <c:pt idx="33">
                  <c:v>6.6640635041562202E-2</c:v>
                </c:pt>
                <c:pt idx="34">
                  <c:v>8.6296841094723686E-2</c:v>
                </c:pt>
                <c:pt idx="35">
                  <c:v>0.11007204919892956</c:v>
                </c:pt>
                <c:pt idx="36">
                  <c:v>0.17757776946132631</c:v>
                </c:pt>
                <c:pt idx="37">
                  <c:v>0.28597983749878314</c:v>
                </c:pt>
                <c:pt idx="38">
                  <c:v>0.5563295533798035</c:v>
                </c:pt>
                <c:pt idx="39">
                  <c:v>0.75284359210316187</c:v>
                </c:pt>
                <c:pt idx="40">
                  <c:v>0.86552068935615123</c:v>
                </c:pt>
                <c:pt idx="41">
                  <c:v>0.87521956929418077</c:v>
                </c:pt>
                <c:pt idx="42">
                  <c:v>0.8391788105297644</c:v>
                </c:pt>
                <c:pt idx="43">
                  <c:v>0.79266033300401106</c:v>
                </c:pt>
                <c:pt idx="44">
                  <c:v>0.76547131281694314</c:v>
                </c:pt>
                <c:pt idx="45">
                  <c:v>0.7201275491509519</c:v>
                </c:pt>
                <c:pt idx="46">
                  <c:v>0.67730585546587263</c:v>
                </c:pt>
                <c:pt idx="47">
                  <c:v>0.53450855211552384</c:v>
                </c:pt>
                <c:pt idx="48">
                  <c:v>0.35788611397598868</c:v>
                </c:pt>
                <c:pt idx="49">
                  <c:v>0.25780531302393683</c:v>
                </c:pt>
                <c:pt idx="50">
                  <c:v>0.21147249106009047</c:v>
                </c:pt>
                <c:pt idx="51">
                  <c:v>0.17964865205018382</c:v>
                </c:pt>
                <c:pt idx="52">
                  <c:v>0.19418090264935961</c:v>
                </c:pt>
                <c:pt idx="53">
                  <c:v>0.20176909982773103</c:v>
                </c:pt>
                <c:pt idx="54">
                  <c:v>0.23618824540853259</c:v>
                </c:pt>
                <c:pt idx="55">
                  <c:v>2.1058100493936281E-2</c:v>
                </c:pt>
              </c:numCache>
            </c:numRef>
          </c:yVal>
          <c:smooth val="0"/>
          <c:extLst>
            <c:ext xmlns:c16="http://schemas.microsoft.com/office/drawing/2014/chart" uri="{C3380CC4-5D6E-409C-BE32-E72D297353CC}">
              <c16:uniqueId val="{00000001-D7BA-44C1-B6F5-1FC740057468}"/>
            </c:ext>
          </c:extLst>
        </c:ser>
        <c:ser>
          <c:idx val="4"/>
          <c:order val="2"/>
          <c:tx>
            <c:strRef>
              <c:f>HAWC2_2_hGAST_FPM!$CI$5</c:f>
              <c:strCache>
                <c:ptCount val="1"/>
                <c:pt idx="0">
                  <c:v>x_sh_[m]</c:v>
                </c:pt>
              </c:strCache>
            </c:strRef>
          </c:tx>
          <c:spPr>
            <a:ln>
              <a:solidFill>
                <a:schemeClr val="accent2">
                  <a:lumMod val="75000"/>
                </a:schemeClr>
              </a:solidFill>
            </a:ln>
          </c:spPr>
          <c:marker>
            <c:spPr>
              <a:ln>
                <a:solidFill>
                  <a:schemeClr val="accent2">
                    <a:lumMod val="75000"/>
                  </a:schemeClr>
                </a:solidFill>
              </a:ln>
            </c:spPr>
          </c:marker>
          <c:xVal>
            <c:numRef>
              <c:f>HAWC2_2_hGAST_FPM!$AJ$6:$AJ$200</c:f>
              <c:numCache>
                <c:formatCode>0.000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HAWC2_2_hGAST_FPM!$CI$6:$CI$200</c:f>
              <c:numCache>
                <c:formatCode>0.00E+00</c:formatCode>
                <c:ptCount val="195"/>
                <c:pt idx="0">
                  <c:v>-2.2019195155660216E-2</c:v>
                </c:pt>
                <c:pt idx="1">
                  <c:v>1.2997461641502769E-2</c:v>
                </c:pt>
                <c:pt idx="2">
                  <c:v>4.6582767067771896E-2</c:v>
                </c:pt>
                <c:pt idx="3">
                  <c:v>6.4758217993231476E-2</c:v>
                </c:pt>
                <c:pt idx="4">
                  <c:v>7.8295013467615762E-2</c:v>
                </c:pt>
                <c:pt idx="5">
                  <c:v>9.0731587331431038E-2</c:v>
                </c:pt>
                <c:pt idx="6">
                  <c:v>9.9639347985708643E-2</c:v>
                </c:pt>
                <c:pt idx="7">
                  <c:v>8.2990170351525352E-2</c:v>
                </c:pt>
                <c:pt idx="8">
                  <c:v>-0.13180299379052909</c:v>
                </c:pt>
                <c:pt idx="9">
                  <c:v>-0.1152372761638088</c:v>
                </c:pt>
                <c:pt idx="10">
                  <c:v>-0.15730567722507266</c:v>
                </c:pt>
                <c:pt idx="11">
                  <c:v>-0.1138560197310982</c:v>
                </c:pt>
                <c:pt idx="12">
                  <c:v>-8.7336597594094054E-2</c:v>
                </c:pt>
                <c:pt idx="13">
                  <c:v>-9.3059692049801773E-2</c:v>
                </c:pt>
                <c:pt idx="14">
                  <c:v>-7.6484682697300535E-2</c:v>
                </c:pt>
                <c:pt idx="15">
                  <c:v>-8.6082777548760023E-2</c:v>
                </c:pt>
                <c:pt idx="16">
                  <c:v>-8.0377030903952151E-2</c:v>
                </c:pt>
                <c:pt idx="17">
                  <c:v>-9.6158583873484513E-2</c:v>
                </c:pt>
                <c:pt idx="18">
                  <c:v>-0.12518777918703677</c:v>
                </c:pt>
                <c:pt idx="19">
                  <c:v>-0.14586894611590689</c:v>
                </c:pt>
                <c:pt idx="20">
                  <c:v>-0.15519846304099968</c:v>
                </c:pt>
                <c:pt idx="21">
                  <c:v>-0.16501034411520607</c:v>
                </c:pt>
                <c:pt idx="22">
                  <c:v>-0.12023798324789706</c:v>
                </c:pt>
                <c:pt idx="23">
                  <c:v>-9.132930438700429E-2</c:v>
                </c:pt>
                <c:pt idx="24">
                  <c:v>-0.1360711318174386</c:v>
                </c:pt>
                <c:pt idx="25">
                  <c:v>-0.11640220232556804</c:v>
                </c:pt>
                <c:pt idx="29" formatCode="General">
                  <c:v>0</c:v>
                </c:pt>
                <c:pt idx="30">
                  <c:v>-2.2019195155660216E-2</c:v>
                </c:pt>
                <c:pt idx="31">
                  <c:v>1.2997461641502769E-2</c:v>
                </c:pt>
                <c:pt idx="32">
                  <c:v>4.6582767067771896E-2</c:v>
                </c:pt>
                <c:pt idx="33">
                  <c:v>6.4758217993231476E-2</c:v>
                </c:pt>
                <c:pt idx="34">
                  <c:v>7.8295013467615762E-2</c:v>
                </c:pt>
                <c:pt idx="35">
                  <c:v>9.0731587331431038E-2</c:v>
                </c:pt>
                <c:pt idx="36">
                  <c:v>9.9639347985708643E-2</c:v>
                </c:pt>
                <c:pt idx="37">
                  <c:v>8.2990170351525352E-2</c:v>
                </c:pt>
                <c:pt idx="38">
                  <c:v>-0.13180299379052909</c:v>
                </c:pt>
                <c:pt idx="39">
                  <c:v>-0.1152372761638088</c:v>
                </c:pt>
                <c:pt idx="40">
                  <c:v>-0.15730567722507266</c:v>
                </c:pt>
                <c:pt idx="41">
                  <c:v>-0.1138560197310982</c:v>
                </c:pt>
                <c:pt idx="42">
                  <c:v>-8.7336597594094054E-2</c:v>
                </c:pt>
                <c:pt idx="43">
                  <c:v>-9.3059692049801773E-2</c:v>
                </c:pt>
                <c:pt idx="44">
                  <c:v>-7.6484682697300535E-2</c:v>
                </c:pt>
                <c:pt idx="45">
                  <c:v>-8.6082777548760023E-2</c:v>
                </c:pt>
                <c:pt idx="46">
                  <c:v>-8.0377030903952151E-2</c:v>
                </c:pt>
                <c:pt idx="47">
                  <c:v>-9.6158583873484513E-2</c:v>
                </c:pt>
                <c:pt idx="48">
                  <c:v>-0.12518777918703677</c:v>
                </c:pt>
                <c:pt idx="49">
                  <c:v>-0.14586894611590689</c:v>
                </c:pt>
                <c:pt idx="50">
                  <c:v>-0.15519846304099968</c:v>
                </c:pt>
                <c:pt idx="51">
                  <c:v>-0.16501034411520607</c:v>
                </c:pt>
                <c:pt idx="52">
                  <c:v>-0.12023798324789706</c:v>
                </c:pt>
                <c:pt idx="53">
                  <c:v>-9.132930438700429E-2</c:v>
                </c:pt>
                <c:pt idx="54">
                  <c:v>-0.1360711318174386</c:v>
                </c:pt>
                <c:pt idx="55">
                  <c:v>-0.11640220232556804</c:v>
                </c:pt>
              </c:numCache>
            </c:numRef>
          </c:yVal>
          <c:smooth val="0"/>
          <c:extLst>
            <c:ext xmlns:c16="http://schemas.microsoft.com/office/drawing/2014/chart" uri="{C3380CC4-5D6E-409C-BE32-E72D297353CC}">
              <c16:uniqueId val="{00000002-D7BA-44C1-B6F5-1FC740057468}"/>
            </c:ext>
          </c:extLst>
        </c:ser>
        <c:ser>
          <c:idx val="2"/>
          <c:order val="3"/>
          <c:tx>
            <c:strRef>
              <c:f>HAWC2_2_hGAST_FPM!$CK$5</c:f>
              <c:strCache>
                <c:ptCount val="1"/>
                <c:pt idx="0">
                  <c:v>x_e_[m]</c:v>
                </c:pt>
              </c:strCache>
            </c:strRef>
          </c:tx>
          <c:spPr>
            <a:ln>
              <a:solidFill>
                <a:srgbClr val="00B050"/>
              </a:solidFill>
            </a:ln>
          </c:spPr>
          <c:marker>
            <c:spPr>
              <a:solidFill>
                <a:srgbClr val="00B050"/>
              </a:solidFill>
              <a:ln>
                <a:solidFill>
                  <a:srgbClr val="00B050"/>
                </a:solidFill>
              </a:ln>
            </c:spPr>
          </c:marker>
          <c:xVal>
            <c:numRef>
              <c:f>HAWC2_2_hGAST_FPM!$AJ$6:$AJ$200</c:f>
              <c:numCache>
                <c:formatCode>0.000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HAWC2_2_hGAST_FPM!$CK$6:$CK$200</c:f>
              <c:numCache>
                <c:formatCode>0.00E+00</c:formatCode>
                <c:ptCount val="195"/>
                <c:pt idx="0">
                  <c:v>-2.1992307428859176E-2</c:v>
                </c:pt>
                <c:pt idx="1">
                  <c:v>1.2390629939431276E-2</c:v>
                </c:pt>
                <c:pt idx="2">
                  <c:v>4.6312782381618914E-2</c:v>
                </c:pt>
                <c:pt idx="3">
                  <c:v>6.5502261479021315E-2</c:v>
                </c:pt>
                <c:pt idx="4">
                  <c:v>8.3719851937433032E-2</c:v>
                </c:pt>
                <c:pt idx="5">
                  <c:v>0.10535787533472617</c:v>
                </c:pt>
                <c:pt idx="6">
                  <c:v>0.16226886512369096</c:v>
                </c:pt>
                <c:pt idx="7">
                  <c:v>0.2875621049535621</c:v>
                </c:pt>
                <c:pt idx="8">
                  <c:v>0.45127012854726867</c:v>
                </c:pt>
                <c:pt idx="9">
                  <c:v>0.43138446030031885</c:v>
                </c:pt>
                <c:pt idx="10">
                  <c:v>0.42725187774743928</c:v>
                </c:pt>
                <c:pt idx="11">
                  <c:v>0.38023648629904139</c:v>
                </c:pt>
                <c:pt idx="12">
                  <c:v>0.35657328635257468</c:v>
                </c:pt>
                <c:pt idx="13">
                  <c:v>0.31674694479236204</c:v>
                </c:pt>
                <c:pt idx="14">
                  <c:v>0.3053479073200383</c:v>
                </c:pt>
                <c:pt idx="15">
                  <c:v>0.27500817055622839</c:v>
                </c:pt>
                <c:pt idx="16">
                  <c:v>0.25967696536513607</c:v>
                </c:pt>
                <c:pt idx="17">
                  <c:v>0.18914868978933291</c:v>
                </c:pt>
                <c:pt idx="18">
                  <c:v>0.1107328052298728</c:v>
                </c:pt>
                <c:pt idx="19">
                  <c:v>7.1211507827787832E-2</c:v>
                </c:pt>
                <c:pt idx="20">
                  <c:v>5.6453922290397439E-2</c:v>
                </c:pt>
                <c:pt idx="21">
                  <c:v>4.8529377813354473E-2</c:v>
                </c:pt>
                <c:pt idx="22">
                  <c:v>5.8971121573931216E-2</c:v>
                </c:pt>
                <c:pt idx="23">
                  <c:v>6.9212403961415925E-2</c:v>
                </c:pt>
                <c:pt idx="24">
                  <c:v>0.11470920276824705</c:v>
                </c:pt>
                <c:pt idx="25">
                  <c:v>1.5959036466465181E-3</c:v>
                </c:pt>
                <c:pt idx="29" formatCode="General">
                  <c:v>0</c:v>
                </c:pt>
                <c:pt idx="30">
                  <c:v>-2.1992307428859176E-2</c:v>
                </c:pt>
                <c:pt idx="31">
                  <c:v>1.2390629939431276E-2</c:v>
                </c:pt>
                <c:pt idx="32">
                  <c:v>4.6312782381618914E-2</c:v>
                </c:pt>
                <c:pt idx="33">
                  <c:v>6.5502261479021315E-2</c:v>
                </c:pt>
                <c:pt idx="34">
                  <c:v>8.3719851937433032E-2</c:v>
                </c:pt>
                <c:pt idx="35">
                  <c:v>0.10535787533472617</c:v>
                </c:pt>
                <c:pt idx="36">
                  <c:v>0.16226886512369096</c:v>
                </c:pt>
                <c:pt idx="37">
                  <c:v>0.2875621049535621</c:v>
                </c:pt>
                <c:pt idx="38">
                  <c:v>0.45127012854726867</c:v>
                </c:pt>
                <c:pt idx="39">
                  <c:v>0.43138446030031885</c:v>
                </c:pt>
                <c:pt idx="40">
                  <c:v>0.42725187774743928</c:v>
                </c:pt>
                <c:pt idx="41">
                  <c:v>0.38023648629904139</c:v>
                </c:pt>
                <c:pt idx="42">
                  <c:v>0.35657328635257468</c:v>
                </c:pt>
                <c:pt idx="43">
                  <c:v>0.31674694479236204</c:v>
                </c:pt>
                <c:pt idx="44">
                  <c:v>0.3053479073200383</c:v>
                </c:pt>
                <c:pt idx="45">
                  <c:v>0.27500817055622839</c:v>
                </c:pt>
                <c:pt idx="46">
                  <c:v>0.25967696536513607</c:v>
                </c:pt>
                <c:pt idx="47">
                  <c:v>0.18914868978933291</c:v>
                </c:pt>
                <c:pt idx="48">
                  <c:v>0.1107328052298728</c:v>
                </c:pt>
                <c:pt idx="49">
                  <c:v>7.1211507827787832E-2</c:v>
                </c:pt>
                <c:pt idx="50">
                  <c:v>5.6453922290397439E-2</c:v>
                </c:pt>
                <c:pt idx="51">
                  <c:v>4.8529377813354473E-2</c:v>
                </c:pt>
                <c:pt idx="52">
                  <c:v>5.8971121573931216E-2</c:v>
                </c:pt>
                <c:pt idx="53">
                  <c:v>6.9212403961415925E-2</c:v>
                </c:pt>
                <c:pt idx="54">
                  <c:v>0.11470920276824705</c:v>
                </c:pt>
                <c:pt idx="55">
                  <c:v>1.5959036466465181E-3</c:v>
                </c:pt>
              </c:numCache>
            </c:numRef>
          </c:yVal>
          <c:smooth val="0"/>
          <c:extLst>
            <c:ext xmlns:c16="http://schemas.microsoft.com/office/drawing/2014/chart" uri="{C3380CC4-5D6E-409C-BE32-E72D297353CC}">
              <c16:uniqueId val="{00000003-D7BA-44C1-B6F5-1FC740057468}"/>
            </c:ext>
          </c:extLst>
        </c:ser>
        <c:dLbls>
          <c:showLegendKey val="0"/>
          <c:showVal val="0"/>
          <c:showCatName val="0"/>
          <c:showSerName val="0"/>
          <c:showPercent val="0"/>
          <c:showBubbleSize val="0"/>
        </c:dLbls>
        <c:axId val="1165611968"/>
        <c:axId val="1165615328"/>
      </c:scatterChart>
      <c:valAx>
        <c:axId val="1165611968"/>
        <c:scaling>
          <c:orientation val="minMax"/>
        </c:scaling>
        <c:delete val="0"/>
        <c:axPos val="t"/>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25400"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165615328"/>
        <c:crosses val="autoZero"/>
        <c:crossBetween val="midCat"/>
      </c:valAx>
      <c:valAx>
        <c:axId val="1165615328"/>
        <c:scaling>
          <c:orientation val="maxMin"/>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165611968"/>
        <c:crosses val="autoZero"/>
        <c:crossBetween val="midCat"/>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chart>
  <c:txPr>
    <a:bodyPr/>
    <a:lstStyle/>
    <a:p>
      <a:pPr>
        <a:defRPr/>
      </a:pPr>
      <a:endParaRPr lang="en-150"/>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ρ</a:t>
            </a:r>
            <a:r>
              <a:rPr lang="en-US"/>
              <a:t>Ixx [kg*m]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hGAST_comparison!$K$6:$K$31</c:f>
              <c:numCache>
                <c:formatCode>0.00E+00</c:formatCode>
                <c:ptCount val="26"/>
                <c:pt idx="0">
                  <c:v>10160.580357935665</c:v>
                </c:pt>
                <c:pt idx="1">
                  <c:v>9669.4525329235494</c:v>
                </c:pt>
                <c:pt idx="2">
                  <c:v>9168.2238433635575</c:v>
                </c:pt>
                <c:pt idx="3">
                  <c:v>8045.8610621822754</c:v>
                </c:pt>
                <c:pt idx="4">
                  <c:v>6975.8259695954812</c:v>
                </c:pt>
                <c:pt idx="5">
                  <c:v>6086.2091486242098</c:v>
                </c:pt>
                <c:pt idx="6">
                  <c:v>4368.8822547499904</c:v>
                </c:pt>
                <c:pt idx="7">
                  <c:v>3282.9434815856566</c:v>
                </c:pt>
                <c:pt idx="8">
                  <c:v>1274.1158364597002</c:v>
                </c:pt>
                <c:pt idx="9">
                  <c:v>667.77412235705492</c:v>
                </c:pt>
                <c:pt idx="10">
                  <c:v>319.37867496571124</c:v>
                </c:pt>
                <c:pt idx="11">
                  <c:v>220.86686668045365</c:v>
                </c:pt>
                <c:pt idx="12">
                  <c:v>159.200194504324</c:v>
                </c:pt>
                <c:pt idx="13">
                  <c:v>121.93721152117504</c:v>
                </c:pt>
                <c:pt idx="14">
                  <c:v>91.168823605515968</c:v>
                </c:pt>
                <c:pt idx="15">
                  <c:v>66.682037815589922</c:v>
                </c:pt>
                <c:pt idx="16">
                  <c:v>48.304851941464946</c:v>
                </c:pt>
                <c:pt idx="17">
                  <c:v>35.082032855720264</c:v>
                </c:pt>
                <c:pt idx="18">
                  <c:v>25.160070582005645</c:v>
                </c:pt>
                <c:pt idx="19">
                  <c:v>17.732535512427653</c:v>
                </c:pt>
                <c:pt idx="20">
                  <c:v>11.286557912325929</c:v>
                </c:pt>
                <c:pt idx="21">
                  <c:v>6.7407877390349924</c:v>
                </c:pt>
                <c:pt idx="22">
                  <c:v>3.6581413421815161</c:v>
                </c:pt>
                <c:pt idx="23">
                  <c:v>1.8021476275154946</c:v>
                </c:pt>
                <c:pt idx="24">
                  <c:v>0.76133189789132338</c:v>
                </c:pt>
                <c:pt idx="25">
                  <c:v>7.4835421120230177E-3</c:v>
                </c:pt>
              </c:numCache>
            </c:numRef>
          </c:yVal>
          <c:smooth val="0"/>
          <c:extLst>
            <c:ext xmlns:c16="http://schemas.microsoft.com/office/drawing/2014/chart" uri="{C3380CC4-5D6E-409C-BE32-E72D297353CC}">
              <c16:uniqueId val="{00000000-A93A-470B-9810-FCBC4CB0EF09}"/>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hGAST_comparison!$AL$6:$AL$31</c:f>
              <c:numCache>
                <c:formatCode>0.00E+00</c:formatCode>
                <c:ptCount val="26"/>
                <c:pt idx="0">
                  <c:v>10160.580357938656</c:v>
                </c:pt>
                <c:pt idx="1">
                  <c:v>9669.4525329235148</c:v>
                </c:pt>
                <c:pt idx="2">
                  <c:v>9168.2238433631483</c:v>
                </c:pt>
                <c:pt idx="3">
                  <c:v>8045.8610621825701</c:v>
                </c:pt>
                <c:pt idx="4">
                  <c:v>6975.8259695955921</c:v>
                </c:pt>
                <c:pt idx="5">
                  <c:v>6086.2091486244426</c:v>
                </c:pt>
                <c:pt idx="6">
                  <c:v>4368.8822547509881</c:v>
                </c:pt>
                <c:pt idx="7">
                  <c:v>3282.9434815857162</c:v>
                </c:pt>
                <c:pt idx="8">
                  <c:v>1274.1158364585501</c:v>
                </c:pt>
                <c:pt idx="9">
                  <c:v>667.77412235710517</c:v>
                </c:pt>
                <c:pt idx="10">
                  <c:v>319.37867496570624</c:v>
                </c:pt>
                <c:pt idx="11">
                  <c:v>220.86686668045166</c:v>
                </c:pt>
                <c:pt idx="12">
                  <c:v>159.20019450432397</c:v>
                </c:pt>
                <c:pt idx="13">
                  <c:v>121.93721152117506</c:v>
                </c:pt>
                <c:pt idx="14">
                  <c:v>91.168823605515968</c:v>
                </c:pt>
                <c:pt idx="15">
                  <c:v>66.682037815589624</c:v>
                </c:pt>
                <c:pt idx="16">
                  <c:v>48.304851941464477</c:v>
                </c:pt>
                <c:pt idx="17">
                  <c:v>35.082032855720271</c:v>
                </c:pt>
                <c:pt idx="18">
                  <c:v>25.160070582005641</c:v>
                </c:pt>
                <c:pt idx="19">
                  <c:v>17.732535512427365</c:v>
                </c:pt>
                <c:pt idx="20">
                  <c:v>11.286557912325918</c:v>
                </c:pt>
                <c:pt idx="21">
                  <c:v>6.7407877390349977</c:v>
                </c:pt>
                <c:pt idx="22">
                  <c:v>3.6581413421815228</c:v>
                </c:pt>
                <c:pt idx="23">
                  <c:v>1.8021476275154888</c:v>
                </c:pt>
                <c:pt idx="24">
                  <c:v>0.76133189789132416</c:v>
                </c:pt>
                <c:pt idx="25">
                  <c:v>7.4835421120230195E-3</c:v>
                </c:pt>
              </c:numCache>
            </c:numRef>
          </c:yVal>
          <c:smooth val="0"/>
          <c:extLst>
            <c:ext xmlns:c16="http://schemas.microsoft.com/office/drawing/2014/chart" uri="{C3380CC4-5D6E-409C-BE32-E72D297353CC}">
              <c16:uniqueId val="{00000001-A93A-470B-9810-FCBC4CB0EF09}"/>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ρ</a:t>
            </a:r>
            <a:r>
              <a:rPr lang="en-US"/>
              <a:t>Izz [kg*m]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hGAST_comparison!$L$6:$L$31</c:f>
              <c:numCache>
                <c:formatCode>0.00E+00</c:formatCode>
                <c:ptCount val="26"/>
                <c:pt idx="0">
                  <c:v>10156.472968139191</c:v>
                </c:pt>
                <c:pt idx="1">
                  <c:v>9660.2282643712661</c:v>
                </c:pt>
                <c:pt idx="2">
                  <c:v>9167.5788266862291</c:v>
                </c:pt>
                <c:pt idx="3">
                  <c:v>8225.1645956868015</c:v>
                </c:pt>
                <c:pt idx="4">
                  <c:v>7397.4826069681067</c:v>
                </c:pt>
                <c:pt idx="5">
                  <c:v>6662.4947787163583</c:v>
                </c:pt>
                <c:pt idx="6">
                  <c:v>5061.5495668061349</c:v>
                </c:pt>
                <c:pt idx="7">
                  <c:v>4365.6122677502208</c:v>
                </c:pt>
                <c:pt idx="8">
                  <c:v>2873.6760654527297</c:v>
                </c:pt>
                <c:pt idx="9">
                  <c:v>1781.3706412622807</c:v>
                </c:pt>
                <c:pt idx="10">
                  <c:v>1481.6574233599877</c:v>
                </c:pt>
                <c:pt idx="11">
                  <c:v>1237.5518881572168</c:v>
                </c:pt>
                <c:pt idx="12">
                  <c:v>1012.1654536928137</c:v>
                </c:pt>
                <c:pt idx="13">
                  <c:v>842.1259907925097</c:v>
                </c:pt>
                <c:pt idx="14">
                  <c:v>693.72214629202176</c:v>
                </c:pt>
                <c:pt idx="15">
                  <c:v>566.53445034877905</c:v>
                </c:pt>
                <c:pt idx="16">
                  <c:v>455.02338675758881</c:v>
                </c:pt>
                <c:pt idx="17">
                  <c:v>311.7093457646659</c:v>
                </c:pt>
                <c:pt idx="18">
                  <c:v>185.02780217952514</c:v>
                </c:pt>
                <c:pt idx="19">
                  <c:v>117.71487169146566</c:v>
                </c:pt>
                <c:pt idx="20">
                  <c:v>77.077801808021434</c:v>
                </c:pt>
                <c:pt idx="21">
                  <c:v>47.506560530930216</c:v>
                </c:pt>
                <c:pt idx="22">
                  <c:v>28.563482355047601</c:v>
                </c:pt>
                <c:pt idx="23">
                  <c:v>17.331608043379617</c:v>
                </c:pt>
                <c:pt idx="24">
                  <c:v>10.794053704103362</c:v>
                </c:pt>
                <c:pt idx="25">
                  <c:v>8.9642574819865845E-2</c:v>
                </c:pt>
              </c:numCache>
            </c:numRef>
          </c:yVal>
          <c:smooth val="0"/>
          <c:extLst>
            <c:ext xmlns:c16="http://schemas.microsoft.com/office/drawing/2014/chart" uri="{C3380CC4-5D6E-409C-BE32-E72D297353CC}">
              <c16:uniqueId val="{00000000-5621-4DED-8A96-DF15FEBE277D}"/>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hGAST_comparison!$AM$6:$AM$31</c:f>
              <c:numCache>
                <c:formatCode>0.00E+00</c:formatCode>
                <c:ptCount val="26"/>
                <c:pt idx="0">
                  <c:v>10156.472968136201</c:v>
                </c:pt>
                <c:pt idx="1">
                  <c:v>9660.2282643713006</c:v>
                </c:pt>
                <c:pt idx="2">
                  <c:v>9167.5788266866384</c:v>
                </c:pt>
                <c:pt idx="3">
                  <c:v>8225.1645956865086</c:v>
                </c:pt>
                <c:pt idx="4">
                  <c:v>7397.4826069679957</c:v>
                </c:pt>
                <c:pt idx="5">
                  <c:v>6662.4947787161254</c:v>
                </c:pt>
                <c:pt idx="6">
                  <c:v>5061.5495668051371</c:v>
                </c:pt>
                <c:pt idx="7">
                  <c:v>4365.6122677501617</c:v>
                </c:pt>
                <c:pt idx="8">
                  <c:v>2873.6760654538803</c:v>
                </c:pt>
                <c:pt idx="9">
                  <c:v>1781.3706412622309</c:v>
                </c:pt>
                <c:pt idx="10">
                  <c:v>1481.6574233599929</c:v>
                </c:pt>
                <c:pt idx="11">
                  <c:v>1237.5518881572191</c:v>
                </c:pt>
                <c:pt idx="12">
                  <c:v>1012.1654536928138</c:v>
                </c:pt>
                <c:pt idx="13">
                  <c:v>842.1259907925097</c:v>
                </c:pt>
                <c:pt idx="14">
                  <c:v>693.72214629202176</c:v>
                </c:pt>
                <c:pt idx="15">
                  <c:v>566.53445034877939</c:v>
                </c:pt>
                <c:pt idx="16">
                  <c:v>455.02338675758932</c:v>
                </c:pt>
                <c:pt idx="17">
                  <c:v>311.7093457646659</c:v>
                </c:pt>
                <c:pt idx="18">
                  <c:v>185.02780217952514</c:v>
                </c:pt>
                <c:pt idx="19">
                  <c:v>117.71487169146592</c:v>
                </c:pt>
                <c:pt idx="20">
                  <c:v>77.077801808021448</c:v>
                </c:pt>
                <c:pt idx="21">
                  <c:v>47.506560530930209</c:v>
                </c:pt>
                <c:pt idx="22">
                  <c:v>28.563482355047597</c:v>
                </c:pt>
                <c:pt idx="23">
                  <c:v>17.331608043379621</c:v>
                </c:pt>
                <c:pt idx="24">
                  <c:v>10.79405370410336</c:v>
                </c:pt>
                <c:pt idx="25">
                  <c:v>8.9642574819865831E-2</c:v>
                </c:pt>
              </c:numCache>
            </c:numRef>
          </c:yVal>
          <c:smooth val="0"/>
          <c:extLst>
            <c:ext xmlns:c16="http://schemas.microsoft.com/office/drawing/2014/chart" uri="{C3380CC4-5D6E-409C-BE32-E72D297353CC}">
              <c16:uniqueId val="{00000001-5621-4DED-8A96-DF15FEBE277D}"/>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ρ</a:t>
            </a:r>
            <a:r>
              <a:rPr lang="en-US"/>
              <a:t>Ixz [kg*m]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hGAST_comparison!$M$6:$M$31</c:f>
              <c:numCache>
                <c:formatCode>0.00E+00</c:formatCode>
                <c:ptCount val="26"/>
                <c:pt idx="0">
                  <c:v>-2.1169362061634183</c:v>
                </c:pt>
                <c:pt idx="1">
                  <c:v>-0.4418398460062325</c:v>
                </c:pt>
                <c:pt idx="2">
                  <c:v>1.854611198814037</c:v>
                </c:pt>
                <c:pt idx="3">
                  <c:v>209.83385335821515</c:v>
                </c:pt>
                <c:pt idx="4">
                  <c:v>358.28564857089941</c:v>
                </c:pt>
                <c:pt idx="5">
                  <c:v>487.68772196527812</c:v>
                </c:pt>
                <c:pt idx="6">
                  <c:v>730.88738711589099</c:v>
                </c:pt>
                <c:pt idx="7">
                  <c:v>896.26256488336116</c:v>
                </c:pt>
                <c:pt idx="8">
                  <c:v>778.98925598397841</c:v>
                </c:pt>
                <c:pt idx="9">
                  <c:v>499.0011809895467</c:v>
                </c:pt>
                <c:pt idx="10">
                  <c:v>252.36240955068052</c:v>
                </c:pt>
                <c:pt idx="11">
                  <c:v>135.235171623517</c:v>
                </c:pt>
                <c:pt idx="12">
                  <c:v>64.810736737972348</c:v>
                </c:pt>
                <c:pt idx="13">
                  <c:v>39.320757872574816</c:v>
                </c:pt>
                <c:pt idx="14">
                  <c:v>24.170977874996492</c:v>
                </c:pt>
                <c:pt idx="15">
                  <c:v>14.907058156246364</c:v>
                </c:pt>
                <c:pt idx="16">
                  <c:v>8.0390095973976781</c:v>
                </c:pt>
                <c:pt idx="17">
                  <c:v>2.2976158639804645</c:v>
                </c:pt>
                <c:pt idx="18">
                  <c:v>-1.5019069554821538</c:v>
                </c:pt>
                <c:pt idx="19">
                  <c:v>-1.57188530478074</c:v>
                </c:pt>
                <c:pt idx="20">
                  <c:v>-1.4885112683120481</c:v>
                </c:pt>
                <c:pt idx="21">
                  <c:v>-1.560632311812133</c:v>
                </c:pt>
                <c:pt idx="22">
                  <c:v>-1.0111931717972675</c:v>
                </c:pt>
                <c:pt idx="23">
                  <c:v>-0.52873764868041662</c:v>
                </c:pt>
                <c:pt idx="24">
                  <c:v>-0.21551744030755779</c:v>
                </c:pt>
                <c:pt idx="25">
                  <c:v>-5.0345562181147545E-4</c:v>
                </c:pt>
              </c:numCache>
            </c:numRef>
          </c:yVal>
          <c:smooth val="0"/>
          <c:extLst>
            <c:ext xmlns:c16="http://schemas.microsoft.com/office/drawing/2014/chart" uri="{C3380CC4-5D6E-409C-BE32-E72D297353CC}">
              <c16:uniqueId val="{00000000-5F74-4506-8E5B-A052F75C19C0}"/>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hGAST_comparison!$AN$6:$AN$31</c:f>
              <c:numCache>
                <c:formatCode>0.00E+00</c:formatCode>
                <c:ptCount val="26"/>
                <c:pt idx="0">
                  <c:v>-2.1169362029753414</c:v>
                </c:pt>
                <c:pt idx="1">
                  <c:v>-0.44183984632017359</c:v>
                </c:pt>
                <c:pt idx="2">
                  <c:v>1.8546111892489789</c:v>
                </c:pt>
                <c:pt idx="3">
                  <c:v>209.83385335833637</c:v>
                </c:pt>
                <c:pt idx="4">
                  <c:v>358.28564857096353</c:v>
                </c:pt>
                <c:pt idx="5">
                  <c:v>487.68772196541391</c:v>
                </c:pt>
                <c:pt idx="6">
                  <c:v>730.88738711634562</c:v>
                </c:pt>
                <c:pt idx="7">
                  <c:v>896.26256488339459</c:v>
                </c:pt>
                <c:pt idx="8">
                  <c:v>778.98925598288213</c:v>
                </c:pt>
                <c:pt idx="9">
                  <c:v>499.00118098959865</c:v>
                </c:pt>
                <c:pt idx="10">
                  <c:v>252.36240955066935</c:v>
                </c:pt>
                <c:pt idx="11">
                  <c:v>135.23517162350873</c:v>
                </c:pt>
                <c:pt idx="12">
                  <c:v>64.810736737972107</c:v>
                </c:pt>
                <c:pt idx="13">
                  <c:v>39.32075787257493</c:v>
                </c:pt>
                <c:pt idx="14">
                  <c:v>24.170977874996492</c:v>
                </c:pt>
                <c:pt idx="15">
                  <c:v>14.907058156241289</c:v>
                </c:pt>
                <c:pt idx="16">
                  <c:v>8.0390095973837212</c:v>
                </c:pt>
                <c:pt idx="17">
                  <c:v>2.2976158639808815</c:v>
                </c:pt>
                <c:pt idx="18">
                  <c:v>-1.5019069554823732</c:v>
                </c:pt>
                <c:pt idx="19">
                  <c:v>-1.5718853047741377</c:v>
                </c:pt>
                <c:pt idx="20">
                  <c:v>-1.4885112683117852</c:v>
                </c:pt>
                <c:pt idx="21">
                  <c:v>-1.5606323118122183</c:v>
                </c:pt>
                <c:pt idx="22">
                  <c:v>-1.0111931717973321</c:v>
                </c:pt>
                <c:pt idx="23">
                  <c:v>-0.52873764868037409</c:v>
                </c:pt>
                <c:pt idx="24">
                  <c:v>-0.2155174403075707</c:v>
                </c:pt>
                <c:pt idx="25">
                  <c:v>-5.0345562181151838E-4</c:v>
                </c:pt>
              </c:numCache>
            </c:numRef>
          </c:yVal>
          <c:smooth val="0"/>
          <c:extLst>
            <c:ext xmlns:c16="http://schemas.microsoft.com/office/drawing/2014/chart" uri="{C3380CC4-5D6E-409C-BE32-E72D297353CC}">
              <c16:uniqueId val="{00000001-5F74-4506-8E5B-A052F75C19C0}"/>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hGAST_comparison!$N$6:$N$31</c:f>
              <c:numCache>
                <c:formatCode>0.00E+00</c:formatCode>
                <c:ptCount val="26"/>
                <c:pt idx="0">
                  <c:v>45425027079.501411</c:v>
                </c:pt>
                <c:pt idx="1">
                  <c:v>43175079643.270416</c:v>
                </c:pt>
                <c:pt idx="2">
                  <c:v>40973814834.253098</c:v>
                </c:pt>
                <c:pt idx="3">
                  <c:v>38821232652.454018</c:v>
                </c:pt>
                <c:pt idx="4">
                  <c:v>36697450258.054245</c:v>
                </c:pt>
                <c:pt idx="5">
                  <c:v>34614553231.524094</c:v>
                </c:pt>
                <c:pt idx="6">
                  <c:v>30449984515.937202</c:v>
                </c:pt>
                <c:pt idx="7">
                  <c:v>26552201161.168037</c:v>
                </c:pt>
                <c:pt idx="8">
                  <c:v>21650282843.635921</c:v>
                </c:pt>
                <c:pt idx="9">
                  <c:v>20023942045.906162</c:v>
                </c:pt>
                <c:pt idx="10">
                  <c:v>20478191111.86039</c:v>
                </c:pt>
                <c:pt idx="11">
                  <c:v>21605205379.031071</c:v>
                </c:pt>
                <c:pt idx="12">
                  <c:v>22301259174.440727</c:v>
                </c:pt>
                <c:pt idx="13">
                  <c:v>22245034236.43428</c:v>
                </c:pt>
                <c:pt idx="14">
                  <c:v>21373342611.346939</c:v>
                </c:pt>
                <c:pt idx="15">
                  <c:v>20169801352.69186</c:v>
                </c:pt>
                <c:pt idx="16">
                  <c:v>19040930938.217033</c:v>
                </c:pt>
                <c:pt idx="17">
                  <c:v>17844165410.47913</c:v>
                </c:pt>
                <c:pt idx="18">
                  <c:v>16463562913.572857</c:v>
                </c:pt>
                <c:pt idx="19">
                  <c:v>14683875772.933516</c:v>
                </c:pt>
                <c:pt idx="20">
                  <c:v>11097970855.025244</c:v>
                </c:pt>
                <c:pt idx="21">
                  <c:v>7525623352.5272207</c:v>
                </c:pt>
                <c:pt idx="22">
                  <c:v>4560192635.9715786</c:v>
                </c:pt>
                <c:pt idx="23">
                  <c:v>2638948052.1155648</c:v>
                </c:pt>
                <c:pt idx="24">
                  <c:v>1151497668.268846</c:v>
                </c:pt>
                <c:pt idx="25">
                  <c:v>128301361.19634382</c:v>
                </c:pt>
              </c:numCache>
            </c:numRef>
          </c:yVal>
          <c:smooth val="0"/>
          <c:extLst>
            <c:ext xmlns:c16="http://schemas.microsoft.com/office/drawing/2014/chart" uri="{C3380CC4-5D6E-409C-BE32-E72D297353CC}">
              <c16:uniqueId val="{00000000-7F26-4A1E-886B-58B5BAACA125}"/>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hGAST_comparison!$AO$6:$AO$31</c:f>
              <c:numCache>
                <c:formatCode>0.00E+00</c:formatCode>
                <c:ptCount val="26"/>
                <c:pt idx="0">
                  <c:v>46038157334.468002</c:v>
                </c:pt>
                <c:pt idx="1">
                  <c:v>43737323418.711998</c:v>
                </c:pt>
                <c:pt idx="2">
                  <c:v>41541387998.32</c:v>
                </c:pt>
                <c:pt idx="3">
                  <c:v>38662607778.833</c:v>
                </c:pt>
                <c:pt idx="4">
                  <c:v>36029912070.844002</c:v>
                </c:pt>
                <c:pt idx="5">
                  <c:v>33734996105.957001</c:v>
                </c:pt>
                <c:pt idx="6">
                  <c:v>29196543065.632</c:v>
                </c:pt>
                <c:pt idx="7">
                  <c:v>27318853266.752998</c:v>
                </c:pt>
                <c:pt idx="8">
                  <c:v>22658899871.013</c:v>
                </c:pt>
                <c:pt idx="9">
                  <c:v>20430790087.723</c:v>
                </c:pt>
                <c:pt idx="10">
                  <c:v>20472143497.801998</c:v>
                </c:pt>
                <c:pt idx="11">
                  <c:v>21366358754.346001</c:v>
                </c:pt>
                <c:pt idx="12">
                  <c:v>21784935457.766998</c:v>
                </c:pt>
                <c:pt idx="13">
                  <c:v>21620511472.025002</c:v>
                </c:pt>
                <c:pt idx="14">
                  <c:v>20778606816.737999</c:v>
                </c:pt>
                <c:pt idx="15">
                  <c:v>19922595948.782001</c:v>
                </c:pt>
                <c:pt idx="16">
                  <c:v>18923963088.004002</c:v>
                </c:pt>
                <c:pt idx="17">
                  <c:v>17536942879.245998</c:v>
                </c:pt>
                <c:pt idx="18">
                  <c:v>15851882737.655001</c:v>
                </c:pt>
                <c:pt idx="19">
                  <c:v>14060187430.174999</c:v>
                </c:pt>
                <c:pt idx="20">
                  <c:v>11002268931.906</c:v>
                </c:pt>
                <c:pt idx="21">
                  <c:v>7309964470.2692003</c:v>
                </c:pt>
                <c:pt idx="22">
                  <c:v>4521160052.5857</c:v>
                </c:pt>
                <c:pt idx="23">
                  <c:v>2675579949.2893</c:v>
                </c:pt>
                <c:pt idx="24">
                  <c:v>1203066820.9560001</c:v>
                </c:pt>
                <c:pt idx="25">
                  <c:v>118659133.18948001</c:v>
                </c:pt>
              </c:numCache>
            </c:numRef>
          </c:yVal>
          <c:smooth val="0"/>
          <c:extLst>
            <c:ext xmlns:c16="http://schemas.microsoft.com/office/drawing/2014/chart" uri="{C3380CC4-5D6E-409C-BE32-E72D297353CC}">
              <c16:uniqueId val="{00000001-7F26-4A1E-886B-58B5BAACA125}"/>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EAx [Nm]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hGAST_comparison!$O$6:$O$31</c:f>
              <c:numCache>
                <c:formatCode>0.00E+00</c:formatCode>
                <c:ptCount val="26"/>
                <c:pt idx="0">
                  <c:v>-301305250.44199198</c:v>
                </c:pt>
                <c:pt idx="1">
                  <c:v>147053409.55883807</c:v>
                </c:pt>
                <c:pt idx="2">
                  <c:v>625682358.88216043</c:v>
                </c:pt>
                <c:pt idx="3">
                  <c:v>982848702.03283179</c:v>
                </c:pt>
                <c:pt idx="4">
                  <c:v>1183779989.6749656</c:v>
                </c:pt>
                <c:pt idx="5">
                  <c:v>1360936696.503243</c:v>
                </c:pt>
                <c:pt idx="6">
                  <c:v>1695806438.4450834</c:v>
                </c:pt>
                <c:pt idx="7">
                  <c:v>2397725914.6684146</c:v>
                </c:pt>
                <c:pt idx="8">
                  <c:v>2145871952.6745381</c:v>
                </c:pt>
                <c:pt idx="9">
                  <c:v>1633369039.8246636</c:v>
                </c:pt>
                <c:pt idx="10">
                  <c:v>1449243279.5562849</c:v>
                </c:pt>
                <c:pt idx="11">
                  <c:v>1146966271.7892816</c:v>
                </c:pt>
                <c:pt idx="12">
                  <c:v>876080999.44459379</c:v>
                </c:pt>
                <c:pt idx="13">
                  <c:v>551701876.1965642</c:v>
                </c:pt>
                <c:pt idx="14">
                  <c:v>356331411.26001871</c:v>
                </c:pt>
                <c:pt idx="15">
                  <c:v>310655628.14063358</c:v>
                </c:pt>
                <c:pt idx="16">
                  <c:v>309037381.84698915</c:v>
                </c:pt>
                <c:pt idx="17">
                  <c:v>337445684.94267929</c:v>
                </c:pt>
                <c:pt idx="18">
                  <c:v>374014112.21932632</c:v>
                </c:pt>
                <c:pt idx="19">
                  <c:v>420899903.96059221</c:v>
                </c:pt>
                <c:pt idx="20">
                  <c:v>376630752.88492405</c:v>
                </c:pt>
                <c:pt idx="21">
                  <c:v>257278206.40050912</c:v>
                </c:pt>
                <c:pt idx="22">
                  <c:v>140198963.77304283</c:v>
                </c:pt>
                <c:pt idx="23">
                  <c:v>72258466.043211818</c:v>
                </c:pt>
                <c:pt idx="24">
                  <c:v>26437003.074519902</c:v>
                </c:pt>
                <c:pt idx="25">
                  <c:v>850682.0029007491</c:v>
                </c:pt>
              </c:numCache>
            </c:numRef>
          </c:yVal>
          <c:smooth val="0"/>
          <c:extLst>
            <c:ext xmlns:c16="http://schemas.microsoft.com/office/drawing/2014/chart" uri="{C3380CC4-5D6E-409C-BE32-E72D297353CC}">
              <c16:uniqueId val="{00000000-88DE-4356-B030-D634FC4FB51C}"/>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hGAST_comparison!$AP$6:$AP$31</c:f>
              <c:numCache>
                <c:formatCode>0.00E+00</c:formatCode>
                <c:ptCount val="26"/>
                <c:pt idx="0">
                  <c:v>-305372157.5393272</c:v>
                </c:pt>
                <c:pt idx="1">
                  <c:v>148968399.98537698</c:v>
                </c:pt>
                <c:pt idx="2">
                  <c:v>634349370.18116009</c:v>
                </c:pt>
                <c:pt idx="3">
                  <c:v>978832748.89336634</c:v>
                </c:pt>
                <c:pt idx="4">
                  <c:v>1162246658.5359731</c:v>
                </c:pt>
                <c:pt idx="5">
                  <c:v>1326355242.8340673</c:v>
                </c:pt>
                <c:pt idx="6">
                  <c:v>1626000357.5740409</c:v>
                </c:pt>
                <c:pt idx="7">
                  <c:v>2466956394.2786899</c:v>
                </c:pt>
                <c:pt idx="8">
                  <c:v>2245841223.5459647</c:v>
                </c:pt>
                <c:pt idx="9">
                  <c:v>1666555961.4554508</c:v>
                </c:pt>
                <c:pt idx="10">
                  <c:v>1448815289.4089324</c:v>
                </c:pt>
                <c:pt idx="11">
                  <c:v>1134286502.3615689</c:v>
                </c:pt>
                <c:pt idx="12">
                  <c:v>855797777.12955546</c:v>
                </c:pt>
                <c:pt idx="13">
                  <c:v>536213009.00984895</c:v>
                </c:pt>
                <c:pt idx="14">
                  <c:v>346416114.0192706</c:v>
                </c:pt>
                <c:pt idx="15">
                  <c:v>306848166.24804896</c:v>
                </c:pt>
                <c:pt idx="16">
                  <c:v>307138974.76240939</c:v>
                </c:pt>
                <c:pt idx="17">
                  <c:v>331635891.37167227</c:v>
                </c:pt>
                <c:pt idx="18">
                  <c:v>360118151.83948225</c:v>
                </c:pt>
                <c:pt idx="19">
                  <c:v>403022446.56257468</c:v>
                </c:pt>
                <c:pt idx="20">
                  <c:v>373382926.06795102</c:v>
                </c:pt>
                <c:pt idx="21">
                  <c:v>249905484.19231492</c:v>
                </c:pt>
                <c:pt idx="22">
                  <c:v>138998942.59391138</c:v>
                </c:pt>
                <c:pt idx="23">
                  <c:v>73261503.861976296</c:v>
                </c:pt>
                <c:pt idx="24">
                  <c:v>27620968.865948994</c:v>
                </c:pt>
                <c:pt idx="25">
                  <c:v>786750.72612534452</c:v>
                </c:pt>
              </c:numCache>
            </c:numRef>
          </c:yVal>
          <c:smooth val="0"/>
          <c:extLst>
            <c:ext xmlns:c16="http://schemas.microsoft.com/office/drawing/2014/chart" uri="{C3380CC4-5D6E-409C-BE32-E72D297353CC}">
              <c16:uniqueId val="{00000001-88DE-4356-B030-D634FC4FB51C}"/>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EAz [Nm]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hGAST_comparison!$P$6:$P$31</c:f>
              <c:numCache>
                <c:formatCode>0.00E+00</c:formatCode>
                <c:ptCount val="26"/>
                <c:pt idx="0">
                  <c:v>-999001160.49664819</c:v>
                </c:pt>
                <c:pt idx="1">
                  <c:v>534966434.46523625</c:v>
                </c:pt>
                <c:pt idx="2">
                  <c:v>1897611369.7635126</c:v>
                </c:pt>
                <c:pt idx="3">
                  <c:v>2542878532.1389632</c:v>
                </c:pt>
                <c:pt idx="4">
                  <c:v>3072305102.0856147</c:v>
                </c:pt>
                <c:pt idx="5">
                  <c:v>3646915784.1341581</c:v>
                </c:pt>
                <c:pt idx="6">
                  <c:v>4941084430.435091</c:v>
                </c:pt>
                <c:pt idx="7">
                  <c:v>7635406857.0558958</c:v>
                </c:pt>
                <c:pt idx="8">
                  <c:v>9770125921.9323082</c:v>
                </c:pt>
                <c:pt idx="9">
                  <c:v>8638017432.5580921</c:v>
                </c:pt>
                <c:pt idx="10">
                  <c:v>8749345605.4132748</c:v>
                </c:pt>
                <c:pt idx="11">
                  <c:v>8215087379.0919247</c:v>
                </c:pt>
                <c:pt idx="12">
                  <c:v>7952033273.6308365</c:v>
                </c:pt>
                <c:pt idx="13">
                  <c:v>7046046631.1920528</c:v>
                </c:pt>
                <c:pt idx="14">
                  <c:v>6526305438.8089924</c:v>
                </c:pt>
                <c:pt idx="15">
                  <c:v>5546860170.4863291</c:v>
                </c:pt>
                <c:pt idx="16">
                  <c:v>4944491163.7633333</c:v>
                </c:pt>
                <c:pt idx="17">
                  <c:v>3375200507.7762618</c:v>
                </c:pt>
                <c:pt idx="18">
                  <c:v>1823056505.4984205</c:v>
                </c:pt>
                <c:pt idx="19">
                  <c:v>1045660934.546519</c:v>
                </c:pt>
                <c:pt idx="20">
                  <c:v>626523984.23069072</c:v>
                </c:pt>
                <c:pt idx="21">
                  <c:v>365213818.95579684</c:v>
                </c:pt>
                <c:pt idx="22">
                  <c:v>268919674.33642584</c:v>
                </c:pt>
                <c:pt idx="23">
                  <c:v>182647938.61621419</c:v>
                </c:pt>
                <c:pt idx="24">
                  <c:v>132087379.51661474</c:v>
                </c:pt>
                <c:pt idx="25">
                  <c:v>204756.61020295718</c:v>
                </c:pt>
              </c:numCache>
            </c:numRef>
          </c:yVal>
          <c:smooth val="0"/>
          <c:extLst>
            <c:ext xmlns:c16="http://schemas.microsoft.com/office/drawing/2014/chart" uri="{C3380CC4-5D6E-409C-BE32-E72D297353CC}">
              <c16:uniqueId val="{00000000-1D23-4015-8507-E386165CC8C8}"/>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hGAST_comparison!$AQ$6:$AQ$31</c:f>
              <c:numCache>
                <c:formatCode>0.00E+00</c:formatCode>
                <c:ptCount val="26"/>
                <c:pt idx="0">
                  <c:v>-1012485309.5578082</c:v>
                </c:pt>
                <c:pt idx="1">
                  <c:v>541932989.02248168</c:v>
                </c:pt>
                <c:pt idx="2">
                  <c:v>1923897262.1965902</c:v>
                </c:pt>
                <c:pt idx="3">
                  <c:v>2532488244.1899629</c:v>
                </c:pt>
                <c:pt idx="4">
                  <c:v>3016418903.889791</c:v>
                </c:pt>
                <c:pt idx="5">
                  <c:v>3554247514.1488905</c:v>
                </c:pt>
                <c:pt idx="6">
                  <c:v>4737689908.7950735</c:v>
                </c:pt>
                <c:pt idx="7">
                  <c:v>7855866950.3049889</c:v>
                </c:pt>
                <c:pt idx="8">
                  <c:v>10225284657.531727</c:v>
                </c:pt>
                <c:pt idx="9">
                  <c:v>8813525355.5014896</c:v>
                </c:pt>
                <c:pt idx="10">
                  <c:v>8746761750.9509315</c:v>
                </c:pt>
                <c:pt idx="11">
                  <c:v>8124269177.757287</c:v>
                </c:pt>
                <c:pt idx="12">
                  <c:v>7767926029.1547098</c:v>
                </c:pt>
                <c:pt idx="13">
                  <c:v>6848230953.612133</c:v>
                </c:pt>
                <c:pt idx="14">
                  <c:v>6344704108.5168314</c:v>
                </c:pt>
                <c:pt idx="15">
                  <c:v>5478876664.6054649</c:v>
                </c:pt>
                <c:pt idx="16">
                  <c:v>4914117307.3747292</c:v>
                </c:pt>
                <c:pt idx="17">
                  <c:v>3317089768.519752</c:v>
                </c:pt>
                <c:pt idx="18">
                  <c:v>1755323443.7155342</c:v>
                </c:pt>
                <c:pt idx="19">
                  <c:v>1001247147.244071</c:v>
                </c:pt>
                <c:pt idx="20">
                  <c:v>621121235.29987526</c:v>
                </c:pt>
                <c:pt idx="21">
                  <c:v>354748027.57989162</c:v>
                </c:pt>
                <c:pt idx="22">
                  <c:v>266617879.11623257</c:v>
                </c:pt>
                <c:pt idx="23">
                  <c:v>185183320.28127578</c:v>
                </c:pt>
                <c:pt idx="24">
                  <c:v>138002835.9087922</c:v>
                </c:pt>
                <c:pt idx="25">
                  <c:v>189368.54336500601</c:v>
                </c:pt>
              </c:numCache>
            </c:numRef>
          </c:yVal>
          <c:smooth val="0"/>
          <c:extLst>
            <c:ext xmlns:c16="http://schemas.microsoft.com/office/drawing/2014/chart" uri="{C3380CC4-5D6E-409C-BE32-E72D297353CC}">
              <c16:uniqueId val="{00000001-1D23-4015-8507-E386165CC8C8}"/>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Eixx [Nm^2]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hGAST_comparison!$Q$6:$Q$31</c:f>
              <c:numCache>
                <c:formatCode>0.00E+00</c:formatCode>
                <c:ptCount val="26"/>
                <c:pt idx="0">
                  <c:v>149598155194.90933</c:v>
                </c:pt>
                <c:pt idx="1">
                  <c:v>143052167476.36395</c:v>
                </c:pt>
                <c:pt idx="2">
                  <c:v>136789480968.40216</c:v>
                </c:pt>
                <c:pt idx="3">
                  <c:v>120407127192.11246</c:v>
                </c:pt>
                <c:pt idx="4">
                  <c:v>105936193255.38731</c:v>
                </c:pt>
                <c:pt idx="5">
                  <c:v>94114052168.191055</c:v>
                </c:pt>
                <c:pt idx="6">
                  <c:v>71791981922.179703</c:v>
                </c:pt>
                <c:pt idx="7">
                  <c:v>56052690274.003342</c:v>
                </c:pt>
                <c:pt idx="8">
                  <c:v>30712461612.020027</c:v>
                </c:pt>
                <c:pt idx="9">
                  <c:v>23184302347.895439</c:v>
                </c:pt>
                <c:pt idx="10">
                  <c:v>16270034546.869917</c:v>
                </c:pt>
                <c:pt idx="11">
                  <c:v>13644810530.172188</c:v>
                </c:pt>
                <c:pt idx="12">
                  <c:v>10762771268.261194</c:v>
                </c:pt>
                <c:pt idx="13">
                  <c:v>8582088087.4962473</c:v>
                </c:pt>
                <c:pt idx="14">
                  <c:v>6570150342.9285164</c:v>
                </c:pt>
                <c:pt idx="15">
                  <c:v>4904202534.5263996</c:v>
                </c:pt>
                <c:pt idx="16">
                  <c:v>3608879389.4869957</c:v>
                </c:pt>
                <c:pt idx="17">
                  <c:v>2656285466.2419763</c:v>
                </c:pt>
                <c:pt idx="18">
                  <c:v>1918289659.4027317</c:v>
                </c:pt>
                <c:pt idx="19">
                  <c:v>1352414126.0602138</c:v>
                </c:pt>
                <c:pt idx="20">
                  <c:v>838074855.20380306</c:v>
                </c:pt>
                <c:pt idx="21">
                  <c:v>466861630.57382149</c:v>
                </c:pt>
                <c:pt idx="22">
                  <c:v>243502667.55684361</c:v>
                </c:pt>
                <c:pt idx="23">
                  <c:v>113413978.63180947</c:v>
                </c:pt>
                <c:pt idx="24">
                  <c:v>36364481.634179868</c:v>
                </c:pt>
                <c:pt idx="25">
                  <c:v>194771.59888698554</c:v>
                </c:pt>
              </c:numCache>
            </c:numRef>
          </c:yVal>
          <c:smooth val="0"/>
          <c:extLst>
            <c:ext xmlns:c16="http://schemas.microsoft.com/office/drawing/2014/chart" uri="{C3380CC4-5D6E-409C-BE32-E72D297353CC}">
              <c16:uniqueId val="{00000000-7F26-4A1E-886B-58B5BAACA125}"/>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hGAST_comparison!$AR$6:$AR$31</c:f>
              <c:numCache>
                <c:formatCode>0.00E+00</c:formatCode>
                <c:ptCount val="26"/>
                <c:pt idx="0">
                  <c:v>149598182171.06451</c:v>
                </c:pt>
                <c:pt idx="1">
                  <c:v>143052173998.80219</c:v>
                </c:pt>
                <c:pt idx="2">
                  <c:v>136789613318.41946</c:v>
                </c:pt>
                <c:pt idx="3">
                  <c:v>120407025519.03941</c:v>
                </c:pt>
                <c:pt idx="4">
                  <c:v>105935498636.92912</c:v>
                </c:pt>
                <c:pt idx="5">
                  <c:v>94112692532.869614</c:v>
                </c:pt>
                <c:pt idx="6">
                  <c:v>71788094314.25853</c:v>
                </c:pt>
                <c:pt idx="7">
                  <c:v>56058941948.358154</c:v>
                </c:pt>
                <c:pt idx="8">
                  <c:v>30722370085.684341</c:v>
                </c:pt>
                <c:pt idx="9">
                  <c:v>23187009431.754322</c:v>
                </c:pt>
                <c:pt idx="10">
                  <c:v>16270004257.972363</c:v>
                </c:pt>
                <c:pt idx="11">
                  <c:v>13644137392.952864</c:v>
                </c:pt>
                <c:pt idx="12">
                  <c:v>10761974463.680868</c:v>
                </c:pt>
                <c:pt idx="13">
                  <c:v>8581703946.163847</c:v>
                </c:pt>
                <c:pt idx="14">
                  <c:v>6569985037.392458</c:v>
                </c:pt>
                <c:pt idx="15">
                  <c:v>4904143891.9751282</c:v>
                </c:pt>
                <c:pt idx="16">
                  <c:v>3608848578.1239467</c:v>
                </c:pt>
                <c:pt idx="17">
                  <c:v>2656175598.9701605</c:v>
                </c:pt>
                <c:pt idx="18">
                  <c:v>1917973975.2879376</c:v>
                </c:pt>
                <c:pt idx="19">
                  <c:v>1351901685.0523536</c:v>
                </c:pt>
                <c:pt idx="20">
                  <c:v>837964634.02234769</c:v>
                </c:pt>
                <c:pt idx="21">
                  <c:v>466609579.59317839</c:v>
                </c:pt>
                <c:pt idx="22">
                  <c:v>243465774.00009483</c:v>
                </c:pt>
                <c:pt idx="23">
                  <c:v>113441443.35364081</c:v>
                </c:pt>
                <c:pt idx="24">
                  <c:v>36391664.066369534</c:v>
                </c:pt>
                <c:pt idx="25">
                  <c:v>194347.71260808324</c:v>
                </c:pt>
              </c:numCache>
            </c:numRef>
          </c:yVal>
          <c:smooth val="0"/>
          <c:extLst>
            <c:ext xmlns:c16="http://schemas.microsoft.com/office/drawing/2014/chart" uri="{C3380CC4-5D6E-409C-BE32-E72D297353CC}">
              <c16:uniqueId val="{00000001-7F26-4A1E-886B-58B5BAACA125}"/>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Eizz [Nm^2]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hGAST_comparison!$R$6:$R$31</c:f>
              <c:numCache>
                <c:formatCode>0.00E+00</c:formatCode>
                <c:ptCount val="26"/>
                <c:pt idx="0">
                  <c:v>149506085413.59738</c:v>
                </c:pt>
                <c:pt idx="1">
                  <c:v>142139385948.04761</c:v>
                </c:pt>
                <c:pt idx="2">
                  <c:v>134867563052.77463</c:v>
                </c:pt>
                <c:pt idx="3">
                  <c:v>122260563107.63058</c:v>
                </c:pt>
                <c:pt idx="4">
                  <c:v>110502256931.39595</c:v>
                </c:pt>
                <c:pt idx="5">
                  <c:v>100368379897.80595</c:v>
                </c:pt>
                <c:pt idx="6">
                  <c:v>79132022321.78215</c:v>
                </c:pt>
                <c:pt idx="7">
                  <c:v>68543485028.673233</c:v>
                </c:pt>
                <c:pt idx="8">
                  <c:v>50981304576.319954</c:v>
                </c:pt>
                <c:pt idx="9">
                  <c:v>37409768931.082993</c:v>
                </c:pt>
                <c:pt idx="10">
                  <c:v>34500586800.092484</c:v>
                </c:pt>
                <c:pt idx="11">
                  <c:v>30719228149.329548</c:v>
                </c:pt>
                <c:pt idx="12">
                  <c:v>25999720207.181221</c:v>
                </c:pt>
                <c:pt idx="13">
                  <c:v>22205031707.317619</c:v>
                </c:pt>
                <c:pt idx="14">
                  <c:v>18732050411.848106</c:v>
                </c:pt>
                <c:pt idx="15">
                  <c:v>15577606079.811682</c:v>
                </c:pt>
                <c:pt idx="16">
                  <c:v>12728768698.297533</c:v>
                </c:pt>
                <c:pt idx="17">
                  <c:v>8378093266.6891146</c:v>
                </c:pt>
                <c:pt idx="18">
                  <c:v>4638867411.9352026</c:v>
                </c:pt>
                <c:pt idx="19">
                  <c:v>2888729179.8004618</c:v>
                </c:pt>
                <c:pt idx="20">
                  <c:v>1875514184.3195486</c:v>
                </c:pt>
                <c:pt idx="21">
                  <c:v>1099044997.389189</c:v>
                </c:pt>
                <c:pt idx="22">
                  <c:v>682861357.88126552</c:v>
                </c:pt>
                <c:pt idx="23">
                  <c:v>419715565.12647861</c:v>
                </c:pt>
                <c:pt idx="24">
                  <c:v>230845423.69810176</c:v>
                </c:pt>
                <c:pt idx="25">
                  <c:v>1384475.6430847861</c:v>
                </c:pt>
              </c:numCache>
            </c:numRef>
          </c:yVal>
          <c:smooth val="0"/>
          <c:extLst>
            <c:ext xmlns:c16="http://schemas.microsoft.com/office/drawing/2014/chart" uri="{C3380CC4-5D6E-409C-BE32-E72D297353CC}">
              <c16:uniqueId val="{00000000-FA52-46F3-A3DC-8780BA67FA58}"/>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hGAST_comparison!$AS$6:$AS$31</c:f>
              <c:numCache>
                <c:formatCode>0.00E+00</c:formatCode>
                <c:ptCount val="26"/>
                <c:pt idx="0">
                  <c:v>149506381960.88202</c:v>
                </c:pt>
                <c:pt idx="1">
                  <c:v>142139472268.02142</c:v>
                </c:pt>
                <c:pt idx="2">
                  <c:v>134868780423.41867</c:v>
                </c:pt>
                <c:pt idx="3">
                  <c:v>122259882520.27309</c:v>
                </c:pt>
                <c:pt idx="4">
                  <c:v>110497578147.15529</c:v>
                </c:pt>
                <c:pt idx="5">
                  <c:v>100358616565.77034</c:v>
                </c:pt>
                <c:pt idx="6">
                  <c:v>79099017723.570816</c:v>
                </c:pt>
                <c:pt idx="7">
                  <c:v>68606880997.146179</c:v>
                </c:pt>
                <c:pt idx="8">
                  <c:v>51186704117.335968</c:v>
                </c:pt>
                <c:pt idx="9">
                  <c:v>37485480321.697945</c:v>
                </c:pt>
                <c:pt idx="10">
                  <c:v>34499482843.421806</c:v>
                </c:pt>
                <c:pt idx="11">
                  <c:v>30684695755.563824</c:v>
                </c:pt>
                <c:pt idx="12">
                  <c:v>25934072481.966896</c:v>
                </c:pt>
                <c:pt idx="13">
                  <c:v>22142374195.811085</c:v>
                </c:pt>
                <c:pt idx="14">
                  <c:v>18676598825.677029</c:v>
                </c:pt>
                <c:pt idx="15">
                  <c:v>15558910060.187824</c:v>
                </c:pt>
                <c:pt idx="16">
                  <c:v>12720881307.353893</c:v>
                </c:pt>
                <c:pt idx="17">
                  <c:v>8367101696.4960594</c:v>
                </c:pt>
                <c:pt idx="18">
                  <c:v>4631367139.9973812</c:v>
                </c:pt>
                <c:pt idx="19">
                  <c:v>2885566407.0357571</c:v>
                </c:pt>
                <c:pt idx="20">
                  <c:v>1875209177.9511538</c:v>
                </c:pt>
                <c:pt idx="21">
                  <c:v>1098537099.0454309</c:v>
                </c:pt>
                <c:pt idx="22">
                  <c:v>682725618.43552613</c:v>
                </c:pt>
                <c:pt idx="23">
                  <c:v>419891044.98646802</c:v>
                </c:pt>
                <c:pt idx="24">
                  <c:v>231523980.98484296</c:v>
                </c:pt>
                <c:pt idx="25">
                  <c:v>1384451.0852127599</c:v>
                </c:pt>
              </c:numCache>
            </c:numRef>
          </c:yVal>
          <c:smooth val="0"/>
          <c:extLst>
            <c:ext xmlns:c16="http://schemas.microsoft.com/office/drawing/2014/chart" uri="{C3380CC4-5D6E-409C-BE32-E72D297353CC}">
              <c16:uniqueId val="{00000001-FA52-46F3-A3DC-8780BA67FA58}"/>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Eixz [Nm^2]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hGAST_comparison!$S$6:$S$31</c:f>
              <c:numCache>
                <c:formatCode>0.00E+00</c:formatCode>
                <c:ptCount val="26"/>
                <c:pt idx="0">
                  <c:v>-45961067.272350125</c:v>
                </c:pt>
                <c:pt idx="1">
                  <c:v>-52190473.669524521</c:v>
                </c:pt>
                <c:pt idx="2">
                  <c:v>-13618272.926334798</c:v>
                </c:pt>
                <c:pt idx="3">
                  <c:v>2135810301.6716957</c:v>
                </c:pt>
                <c:pt idx="4">
                  <c:v>3853246901.629693</c:v>
                </c:pt>
                <c:pt idx="5">
                  <c:v>5248964618.8064213</c:v>
                </c:pt>
                <c:pt idx="6">
                  <c:v>7556467438.8761139</c:v>
                </c:pt>
                <c:pt idx="7">
                  <c:v>10056343978.082937</c:v>
                </c:pt>
                <c:pt idx="8">
                  <c:v>9396481069.1926975</c:v>
                </c:pt>
                <c:pt idx="9">
                  <c:v>5792247011.6193295</c:v>
                </c:pt>
                <c:pt idx="10">
                  <c:v>3848460645.0137205</c:v>
                </c:pt>
                <c:pt idx="11">
                  <c:v>2290378622.6827426</c:v>
                </c:pt>
                <c:pt idx="12">
                  <c:v>1225331214.5105166</c:v>
                </c:pt>
                <c:pt idx="13">
                  <c:v>779800819.73219121</c:v>
                </c:pt>
                <c:pt idx="14">
                  <c:v>507038899.24974054</c:v>
                </c:pt>
                <c:pt idx="15">
                  <c:v>343820234.36511058</c:v>
                </c:pt>
                <c:pt idx="16">
                  <c:v>214526718.57762614</c:v>
                </c:pt>
                <c:pt idx="17">
                  <c:v>86780791.998702347</c:v>
                </c:pt>
                <c:pt idx="18">
                  <c:v>6659997.8630729644</c:v>
                </c:pt>
                <c:pt idx="19">
                  <c:v>-224893.89801277965</c:v>
                </c:pt>
                <c:pt idx="20">
                  <c:v>-7163167.4652084485</c:v>
                </c:pt>
                <c:pt idx="21">
                  <c:v>-14756783.267087929</c:v>
                </c:pt>
                <c:pt idx="22">
                  <c:v>-11905474.381829934</c:v>
                </c:pt>
                <c:pt idx="23">
                  <c:v>-7212097.6121455282</c:v>
                </c:pt>
                <c:pt idx="24">
                  <c:v>-2709076.7263004803</c:v>
                </c:pt>
                <c:pt idx="25">
                  <c:v>-6775.6191721086652</c:v>
                </c:pt>
              </c:numCache>
            </c:numRef>
          </c:yVal>
          <c:smooth val="0"/>
          <c:extLst>
            <c:ext xmlns:c16="http://schemas.microsoft.com/office/drawing/2014/chart" uri="{C3380CC4-5D6E-409C-BE32-E72D297353CC}">
              <c16:uniqueId val="{00000000-C31E-4664-8B04-3C912A805EC9}"/>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hGAST_comparison!$AT$6:$AT$31</c:f>
              <c:numCache>
                <c:formatCode>0.00E+00</c:formatCode>
                <c:ptCount val="26"/>
                <c:pt idx="0">
                  <c:v>-45871626.723937854</c:v>
                </c:pt>
                <c:pt idx="1">
                  <c:v>-52166745.76338467</c:v>
                </c:pt>
                <c:pt idx="2">
                  <c:v>-13216882.803071737</c:v>
                </c:pt>
                <c:pt idx="3">
                  <c:v>2135547247.6576452</c:v>
                </c:pt>
                <c:pt idx="4">
                  <c:v>3851444134.3333488</c:v>
                </c:pt>
                <c:pt idx="5">
                  <c:v>5245321190.3228073</c:v>
                </c:pt>
                <c:pt idx="6">
                  <c:v>7545140085.3540096</c:v>
                </c:pt>
                <c:pt idx="7">
                  <c:v>10076252040.525597</c:v>
                </c:pt>
                <c:pt idx="8">
                  <c:v>9441594215.1137199</c:v>
                </c:pt>
                <c:pt idx="9">
                  <c:v>5806563333.8952503</c:v>
                </c:pt>
                <c:pt idx="10">
                  <c:v>3848277785.4223433</c:v>
                </c:pt>
                <c:pt idx="11">
                  <c:v>2285557311.7089863</c:v>
                </c:pt>
                <c:pt idx="12">
                  <c:v>1218098759.2705083</c:v>
                </c:pt>
                <c:pt idx="13">
                  <c:v>774894768.37241924</c:v>
                </c:pt>
                <c:pt idx="14">
                  <c:v>504011283.98652887</c:v>
                </c:pt>
                <c:pt idx="15">
                  <c:v>342773151.23328799</c:v>
                </c:pt>
                <c:pt idx="16">
                  <c:v>214033745.98345393</c:v>
                </c:pt>
                <c:pt idx="17">
                  <c:v>85681877.156771243</c:v>
                </c:pt>
                <c:pt idx="18">
                  <c:v>5121259.188855499</c:v>
                </c:pt>
                <c:pt idx="19">
                  <c:v>-1497974.5963249914</c:v>
                </c:pt>
                <c:pt idx="20">
                  <c:v>-7346520.0280305278</c:v>
                </c:pt>
                <c:pt idx="21">
                  <c:v>-15114576.888701025</c:v>
                </c:pt>
                <c:pt idx="22">
                  <c:v>-11976240.976665366</c:v>
                </c:pt>
                <c:pt idx="23">
                  <c:v>-7142674.9534542542</c:v>
                </c:pt>
                <c:pt idx="24">
                  <c:v>-2573264.9542641253</c:v>
                </c:pt>
                <c:pt idx="25">
                  <c:v>-6877.6473298418969</c:v>
                </c:pt>
              </c:numCache>
            </c:numRef>
          </c:yVal>
          <c:smooth val="0"/>
          <c:extLst>
            <c:ext xmlns:c16="http://schemas.microsoft.com/office/drawing/2014/chart" uri="{C3380CC4-5D6E-409C-BE32-E72D297353CC}">
              <c16:uniqueId val="{00000001-C31E-4664-8B04-3C912A805EC9}"/>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Git [Nm^2]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hGAST_comparison!$T$6:$T$31</c:f>
              <c:numCache>
                <c:formatCode>0.00E+00</c:formatCode>
                <c:ptCount val="26"/>
                <c:pt idx="0">
                  <c:v>87412031645.663239</c:v>
                </c:pt>
                <c:pt idx="1">
                  <c:v>83204063903.041794</c:v>
                </c:pt>
                <c:pt idx="2">
                  <c:v>78929418567.731689</c:v>
                </c:pt>
                <c:pt idx="3">
                  <c:v>69914965295.374405</c:v>
                </c:pt>
                <c:pt idx="4">
                  <c:v>61467995492.322052</c:v>
                </c:pt>
                <c:pt idx="5">
                  <c:v>54063694485.969772</c:v>
                </c:pt>
                <c:pt idx="6">
                  <c:v>38365259850.259117</c:v>
                </c:pt>
                <c:pt idx="7">
                  <c:v>25411519302.458824</c:v>
                </c:pt>
                <c:pt idx="8">
                  <c:v>8075358885.5546999</c:v>
                </c:pt>
                <c:pt idx="9">
                  <c:v>2759034343.8498516</c:v>
                </c:pt>
                <c:pt idx="10">
                  <c:v>1017877207.3452502</c:v>
                </c:pt>
                <c:pt idx="11">
                  <c:v>622761261.17226601</c:v>
                </c:pt>
                <c:pt idx="12">
                  <c:v>458450338.63597113</c:v>
                </c:pt>
                <c:pt idx="13">
                  <c:v>362356032.64153761</c:v>
                </c:pt>
                <c:pt idx="14">
                  <c:v>284126949.72065514</c:v>
                </c:pt>
                <c:pt idx="15">
                  <c:v>219203779.28932115</c:v>
                </c:pt>
                <c:pt idx="16">
                  <c:v>166972507.81426692</c:v>
                </c:pt>
                <c:pt idx="17">
                  <c:v>126958400.74831855</c:v>
                </c:pt>
                <c:pt idx="18">
                  <c:v>93649914.99674885</c:v>
                </c:pt>
                <c:pt idx="19">
                  <c:v>69432734.628852144</c:v>
                </c:pt>
                <c:pt idx="20">
                  <c:v>50483031.897767052</c:v>
                </c:pt>
                <c:pt idx="21">
                  <c:v>36269952.243815504</c:v>
                </c:pt>
                <c:pt idx="22">
                  <c:v>22461540.012799889</c:v>
                </c:pt>
                <c:pt idx="23">
                  <c:v>13007385.879878281</c:v>
                </c:pt>
                <c:pt idx="24">
                  <c:v>6505044.6655939408</c:v>
                </c:pt>
                <c:pt idx="25">
                  <c:v>62120.087918870981</c:v>
                </c:pt>
              </c:numCache>
            </c:numRef>
          </c:yVal>
          <c:smooth val="0"/>
          <c:extLst>
            <c:ext xmlns:c16="http://schemas.microsoft.com/office/drawing/2014/chart" uri="{C3380CC4-5D6E-409C-BE32-E72D297353CC}">
              <c16:uniqueId val="{00000000-C31E-4664-8B04-3C912A805EC9}"/>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hGAST_comparison!$AU$6:$AU$31</c:f>
              <c:numCache>
                <c:formatCode>0.00E+00</c:formatCode>
                <c:ptCount val="26"/>
                <c:pt idx="0">
                  <c:v>87412309114.908005</c:v>
                </c:pt>
                <c:pt idx="1">
                  <c:v>83204121687.897003</c:v>
                </c:pt>
                <c:pt idx="2">
                  <c:v>78929419007.725006</c:v>
                </c:pt>
                <c:pt idx="3">
                  <c:v>69914968858.709</c:v>
                </c:pt>
                <c:pt idx="4">
                  <c:v>61468150997.336998</c:v>
                </c:pt>
                <c:pt idx="5">
                  <c:v>54064677693.170998</c:v>
                </c:pt>
                <c:pt idx="6">
                  <c:v>38377792142.102997</c:v>
                </c:pt>
                <c:pt idx="7">
                  <c:v>25515778796.923</c:v>
                </c:pt>
                <c:pt idx="8">
                  <c:v>8396818416.5444002</c:v>
                </c:pt>
                <c:pt idx="9">
                  <c:v>2895729606.3357</c:v>
                </c:pt>
                <c:pt idx="10">
                  <c:v>1113705030.322</c:v>
                </c:pt>
                <c:pt idx="11">
                  <c:v>677957551.57221997</c:v>
                </c:pt>
                <c:pt idx="12">
                  <c:v>496080767.57770997</c:v>
                </c:pt>
                <c:pt idx="13">
                  <c:v>390139396.20267999</c:v>
                </c:pt>
                <c:pt idx="14">
                  <c:v>304743971.56457001</c:v>
                </c:pt>
                <c:pt idx="15">
                  <c:v>234690717.36456999</c:v>
                </c:pt>
                <c:pt idx="16">
                  <c:v>178444694.19236001</c:v>
                </c:pt>
                <c:pt idx="17">
                  <c:v>133763636.89025</c:v>
                </c:pt>
                <c:pt idx="18">
                  <c:v>97556232.157782003</c:v>
                </c:pt>
                <c:pt idx="19">
                  <c:v>72175437.665371999</c:v>
                </c:pt>
                <c:pt idx="20">
                  <c:v>52575789.417029001</c:v>
                </c:pt>
                <c:pt idx="21">
                  <c:v>37986947.600749999</c:v>
                </c:pt>
                <c:pt idx="22">
                  <c:v>23374633.80737</c:v>
                </c:pt>
                <c:pt idx="23">
                  <c:v>13539191.430116</c:v>
                </c:pt>
                <c:pt idx="24">
                  <c:v>7097798.524681</c:v>
                </c:pt>
                <c:pt idx="25">
                  <c:v>75517.537958222994</c:v>
                </c:pt>
              </c:numCache>
            </c:numRef>
          </c:yVal>
          <c:smooth val="0"/>
          <c:extLst>
            <c:ext xmlns:c16="http://schemas.microsoft.com/office/drawing/2014/chart" uri="{C3380CC4-5D6E-409C-BE32-E72D297353CC}">
              <c16:uniqueId val="{00000001-C31E-4664-8B04-3C912A805EC9}"/>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GxA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hGAST_comparison!$U$6:$U$31</c:f>
              <c:numCache>
                <c:formatCode>0.00E+00</c:formatCode>
                <c:ptCount val="26"/>
                <c:pt idx="0">
                  <c:v>6728275792.5090923</c:v>
                </c:pt>
                <c:pt idx="1">
                  <c:v>6387054986.2899933</c:v>
                </c:pt>
                <c:pt idx="2">
                  <c:v>6058020392.0256271</c:v>
                </c:pt>
                <c:pt idx="3">
                  <c:v>5646831974.5918427</c:v>
                </c:pt>
                <c:pt idx="4">
                  <c:v>5301520006.2748804</c:v>
                </c:pt>
                <c:pt idx="5">
                  <c:v>4958580427.9817629</c:v>
                </c:pt>
                <c:pt idx="6">
                  <c:v>4101525111.3901424</c:v>
                </c:pt>
                <c:pt idx="7">
                  <c:v>3588974167.51192</c:v>
                </c:pt>
                <c:pt idx="8">
                  <c:v>2103884075.7796829</c:v>
                </c:pt>
                <c:pt idx="9">
                  <c:v>896546747.79936886</c:v>
                </c:pt>
                <c:pt idx="10">
                  <c:v>473216593.85909373</c:v>
                </c:pt>
                <c:pt idx="11">
                  <c:v>345001763.63906837</c:v>
                </c:pt>
                <c:pt idx="12">
                  <c:v>323412036.12366986</c:v>
                </c:pt>
                <c:pt idx="13">
                  <c:v>317160721.34155083</c:v>
                </c:pt>
                <c:pt idx="14">
                  <c:v>308922183.02482539</c:v>
                </c:pt>
                <c:pt idx="15">
                  <c:v>303070574.12143105</c:v>
                </c:pt>
                <c:pt idx="16">
                  <c:v>292842667.61641103</c:v>
                </c:pt>
                <c:pt idx="17">
                  <c:v>300235253.59223413</c:v>
                </c:pt>
                <c:pt idx="18">
                  <c:v>334563139.4248603</c:v>
                </c:pt>
                <c:pt idx="19">
                  <c:v>376178396.72447664</c:v>
                </c:pt>
                <c:pt idx="20">
                  <c:v>395708304.7846067</c:v>
                </c:pt>
                <c:pt idx="21">
                  <c:v>374552333.98567772</c:v>
                </c:pt>
                <c:pt idx="22">
                  <c:v>239178280.92313486</c:v>
                </c:pt>
                <c:pt idx="23">
                  <c:v>144077165.16564953</c:v>
                </c:pt>
                <c:pt idx="24">
                  <c:v>86848336.677076012</c:v>
                </c:pt>
                <c:pt idx="25">
                  <c:v>15911989.707849778</c:v>
                </c:pt>
              </c:numCache>
            </c:numRef>
          </c:yVal>
          <c:smooth val="0"/>
          <c:extLst>
            <c:ext xmlns:c16="http://schemas.microsoft.com/office/drawing/2014/chart" uri="{C3380CC4-5D6E-409C-BE32-E72D297353CC}">
              <c16:uniqueId val="{00000000-0BE7-4AFE-B881-7F2C7C5BFCC8}"/>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hGAST_comparison!$AV$6:$AV$31</c:f>
              <c:numCache>
                <c:formatCode>0.00E+00</c:formatCode>
                <c:ptCount val="26"/>
                <c:pt idx="0">
                  <c:v>6727058130.9526806</c:v>
                </c:pt>
                <c:pt idx="1">
                  <c:v>6386790264.2727871</c:v>
                </c:pt>
                <c:pt idx="2">
                  <c:v>6057927887.6734085</c:v>
                </c:pt>
                <c:pt idx="3">
                  <c:v>5731051816.1673899</c:v>
                </c:pt>
                <c:pt idx="4">
                  <c:v>5418041808.250247</c:v>
                </c:pt>
                <c:pt idx="5">
                  <c:v>5127162471.5173903</c:v>
                </c:pt>
                <c:pt idx="6">
                  <c:v>4458771890.0592613</c:v>
                </c:pt>
                <c:pt idx="7">
                  <c:v>3848609916.7303486</c:v>
                </c:pt>
                <c:pt idx="8">
                  <c:v>2232854404.1732125</c:v>
                </c:pt>
                <c:pt idx="9">
                  <c:v>935957053.42117679</c:v>
                </c:pt>
                <c:pt idx="10">
                  <c:v>472460665.24425042</c:v>
                </c:pt>
                <c:pt idx="11">
                  <c:v>344972894.45329171</c:v>
                </c:pt>
                <c:pt idx="12">
                  <c:v>323770138.12324774</c:v>
                </c:pt>
                <c:pt idx="13">
                  <c:v>317405630.10452533</c:v>
                </c:pt>
                <c:pt idx="14">
                  <c:v>309063150.02945364</c:v>
                </c:pt>
                <c:pt idx="15">
                  <c:v>303130929.90174401</c:v>
                </c:pt>
                <c:pt idx="16">
                  <c:v>292863785.77873957</c:v>
                </c:pt>
                <c:pt idx="17">
                  <c:v>300216262.37369192</c:v>
                </c:pt>
                <c:pt idx="18">
                  <c:v>334605838.36984468</c:v>
                </c:pt>
                <c:pt idx="19">
                  <c:v>376310663.61612809</c:v>
                </c:pt>
                <c:pt idx="20">
                  <c:v>395897781.59800416</c:v>
                </c:pt>
                <c:pt idx="21">
                  <c:v>374942637.88198483</c:v>
                </c:pt>
                <c:pt idx="22">
                  <c:v>239412924.60885113</c:v>
                </c:pt>
                <c:pt idx="23">
                  <c:v>144157597.79869485</c:v>
                </c:pt>
                <c:pt idx="24">
                  <c:v>86868636.652864367</c:v>
                </c:pt>
                <c:pt idx="25">
                  <c:v>15911988.241532333</c:v>
                </c:pt>
              </c:numCache>
            </c:numRef>
          </c:yVal>
          <c:smooth val="0"/>
          <c:extLst>
            <c:ext xmlns:c16="http://schemas.microsoft.com/office/drawing/2014/chart" uri="{C3380CC4-5D6E-409C-BE32-E72D297353CC}">
              <c16:uniqueId val="{00000001-0BE7-4AFE-B881-7F2C7C5BFCC8}"/>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GzA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hGAST_comparison!$V$6:$V$31</c:f>
              <c:numCache>
                <c:formatCode>0.00E+00</c:formatCode>
                <c:ptCount val="26"/>
                <c:pt idx="0">
                  <c:v>6737409580.6707706</c:v>
                </c:pt>
                <c:pt idx="1">
                  <c:v>6381924269.2502441</c:v>
                </c:pt>
                <c:pt idx="2">
                  <c:v>6022566181.4916191</c:v>
                </c:pt>
                <c:pt idx="3">
                  <c:v>5509671841.6322422</c:v>
                </c:pt>
                <c:pt idx="4">
                  <c:v>4966297282.9436865</c:v>
                </c:pt>
                <c:pt idx="5">
                  <c:v>4481358110.2515097</c:v>
                </c:pt>
                <c:pt idx="6">
                  <c:v>3464501279.9592214</c:v>
                </c:pt>
                <c:pt idx="7">
                  <c:v>2815172102.5589008</c:v>
                </c:pt>
                <c:pt idx="8">
                  <c:v>1146276377.5433156</c:v>
                </c:pt>
                <c:pt idx="9">
                  <c:v>525305430.17918134</c:v>
                </c:pt>
                <c:pt idx="10">
                  <c:v>288130221.6109578</c:v>
                </c:pt>
                <c:pt idx="11">
                  <c:v>226555453.75349659</c:v>
                </c:pt>
                <c:pt idx="12">
                  <c:v>188352199.35249755</c:v>
                </c:pt>
                <c:pt idx="13">
                  <c:v>161973991.81332445</c:v>
                </c:pt>
                <c:pt idx="14">
                  <c:v>138187287.96686366</c:v>
                </c:pt>
                <c:pt idx="15">
                  <c:v>116738460.25088656</c:v>
                </c:pt>
                <c:pt idx="16">
                  <c:v>97478558.316875607</c:v>
                </c:pt>
                <c:pt idx="17">
                  <c:v>81371968.085942522</c:v>
                </c:pt>
                <c:pt idx="18">
                  <c:v>67129245.788563892</c:v>
                </c:pt>
                <c:pt idx="19">
                  <c:v>55679139.084487319</c:v>
                </c:pt>
                <c:pt idx="20">
                  <c:v>45257675.299941264</c:v>
                </c:pt>
                <c:pt idx="21">
                  <c:v>37142933.075867675</c:v>
                </c:pt>
                <c:pt idx="22">
                  <c:v>27745416.516253531</c:v>
                </c:pt>
                <c:pt idx="23">
                  <c:v>19962203.946021132</c:v>
                </c:pt>
                <c:pt idx="24">
                  <c:v>9262226.614155991</c:v>
                </c:pt>
                <c:pt idx="25">
                  <c:v>958008.25047139102</c:v>
                </c:pt>
              </c:numCache>
            </c:numRef>
          </c:yVal>
          <c:smooth val="0"/>
          <c:extLst>
            <c:ext xmlns:c16="http://schemas.microsoft.com/office/drawing/2014/chart" uri="{C3380CC4-5D6E-409C-BE32-E72D297353CC}">
              <c16:uniqueId val="{00000000-C613-4F9F-8563-A7C7FF589E5B}"/>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hGAST_comparison!$AW$6:$AW$31</c:f>
              <c:numCache>
                <c:formatCode>0.00E+00</c:formatCode>
                <c:ptCount val="26"/>
                <c:pt idx="0">
                  <c:v>6738627242.2271194</c:v>
                </c:pt>
                <c:pt idx="1">
                  <c:v>6382188991.2675114</c:v>
                </c:pt>
                <c:pt idx="2">
                  <c:v>6022658685.8436909</c:v>
                </c:pt>
                <c:pt idx="3">
                  <c:v>5425452000.0566092</c:v>
                </c:pt>
                <c:pt idx="4">
                  <c:v>4849775480.9683542</c:v>
                </c:pt>
                <c:pt idx="5">
                  <c:v>4312776066.715909</c:v>
                </c:pt>
                <c:pt idx="6">
                  <c:v>3107254501.2900395</c:v>
                </c:pt>
                <c:pt idx="7">
                  <c:v>2555536353.3404512</c:v>
                </c:pt>
                <c:pt idx="8">
                  <c:v>1017306049.1496879</c:v>
                </c:pt>
                <c:pt idx="9">
                  <c:v>485895124.55736315</c:v>
                </c:pt>
                <c:pt idx="10">
                  <c:v>288886150.22580957</c:v>
                </c:pt>
                <c:pt idx="11">
                  <c:v>226584322.9392783</c:v>
                </c:pt>
                <c:pt idx="12">
                  <c:v>187994097.35293236</c:v>
                </c:pt>
                <c:pt idx="13">
                  <c:v>161729083.05035463</c:v>
                </c:pt>
                <c:pt idx="14">
                  <c:v>138046320.96222642</c:v>
                </c:pt>
                <c:pt idx="15">
                  <c:v>116678104.47057594</c:v>
                </c:pt>
                <c:pt idx="16">
                  <c:v>97457440.154537454</c:v>
                </c:pt>
                <c:pt idx="17">
                  <c:v>81390959.304495096</c:v>
                </c:pt>
                <c:pt idx="18">
                  <c:v>67086546.843575351</c:v>
                </c:pt>
                <c:pt idx="19">
                  <c:v>55546872.192838959</c:v>
                </c:pt>
                <c:pt idx="20">
                  <c:v>45068198.486533798</c:v>
                </c:pt>
                <c:pt idx="21">
                  <c:v>36752629.179556064</c:v>
                </c:pt>
                <c:pt idx="22">
                  <c:v>27510772.830537882</c:v>
                </c:pt>
                <c:pt idx="23">
                  <c:v>19881771.312977206</c:v>
                </c:pt>
                <c:pt idx="24">
                  <c:v>9241926.6383680236</c:v>
                </c:pt>
                <c:pt idx="25">
                  <c:v>958009.71678847936</c:v>
                </c:pt>
              </c:numCache>
            </c:numRef>
          </c:yVal>
          <c:smooth val="0"/>
          <c:extLst>
            <c:ext xmlns:c16="http://schemas.microsoft.com/office/drawing/2014/chart" uri="{C3380CC4-5D6E-409C-BE32-E72D297353CC}">
              <c16:uniqueId val="{00000001-C613-4F9F-8563-A7C7FF589E5B}"/>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GAxX [Nm]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hGAST_comparison!$X$6:$X$31</c:f>
              <c:numCache>
                <c:formatCode>0.00E+00</c:formatCode>
                <c:ptCount val="26"/>
                <c:pt idx="0">
                  <c:v>-1487395.7124506608</c:v>
                </c:pt>
                <c:pt idx="1">
                  <c:v>40552102.940046497</c:v>
                </c:pt>
                <c:pt idx="2">
                  <c:v>92034404.305922747</c:v>
                </c:pt>
                <c:pt idx="3">
                  <c:v>137689816.85769647</c:v>
                </c:pt>
                <c:pt idx="4">
                  <c:v>152673625.87666485</c:v>
                </c:pt>
                <c:pt idx="5">
                  <c:v>159163479.3655532</c:v>
                </c:pt>
                <c:pt idx="6">
                  <c:v>145261931.11525562</c:v>
                </c:pt>
                <c:pt idx="7">
                  <c:v>157664883.14396396</c:v>
                </c:pt>
                <c:pt idx="8">
                  <c:v>70747648.942351237</c:v>
                </c:pt>
                <c:pt idx="9">
                  <c:v>49934097.046665102</c:v>
                </c:pt>
                <c:pt idx="10">
                  <c:v>27908802.875946198</c:v>
                </c:pt>
                <c:pt idx="11">
                  <c:v>24084025.974012144</c:v>
                </c:pt>
                <c:pt idx="12">
                  <c:v>21962457.00818589</c:v>
                </c:pt>
                <c:pt idx="13">
                  <c:v>18522296.709281579</c:v>
                </c:pt>
                <c:pt idx="14">
                  <c:v>14999628.636932906</c:v>
                </c:pt>
                <c:pt idx="15">
                  <c:v>12225139.181598067</c:v>
                </c:pt>
                <c:pt idx="16">
                  <c:v>11497754.436830249</c:v>
                </c:pt>
                <c:pt idx="17">
                  <c:v>12661139.058573857</c:v>
                </c:pt>
                <c:pt idx="18">
                  <c:v>15165147.374279944</c:v>
                </c:pt>
                <c:pt idx="19">
                  <c:v>17820539.194679596</c:v>
                </c:pt>
                <c:pt idx="20">
                  <c:v>19338945.37639346</c:v>
                </c:pt>
                <c:pt idx="21">
                  <c:v>17680344.623732109</c:v>
                </c:pt>
                <c:pt idx="22">
                  <c:v>10748589.167848824</c:v>
                </c:pt>
                <c:pt idx="23">
                  <c:v>6040682.2964245025</c:v>
                </c:pt>
                <c:pt idx="24">
                  <c:v>3395872.0779260369</c:v>
                </c:pt>
                <c:pt idx="25">
                  <c:v>94570.164472139862</c:v>
                </c:pt>
              </c:numCache>
            </c:numRef>
          </c:yVal>
          <c:smooth val="0"/>
          <c:extLst>
            <c:ext xmlns:c16="http://schemas.microsoft.com/office/drawing/2014/chart" uri="{C3380CC4-5D6E-409C-BE32-E72D297353CC}">
              <c16:uniqueId val="{00000000-46CB-4470-9D5A-E612AF206369}"/>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hGAST_comparison!$AY$6:$AY$31</c:f>
              <c:numCache>
                <c:formatCode>0.00E+00</c:formatCode>
                <c:ptCount val="26"/>
                <c:pt idx="0">
                  <c:v>-1491241.2255365252</c:v>
                </c:pt>
                <c:pt idx="1">
                  <c:v>40557873.869295053</c:v>
                </c:pt>
                <c:pt idx="2">
                  <c:v>92053283.903950214</c:v>
                </c:pt>
                <c:pt idx="3">
                  <c:v>137270161.01666316</c:v>
                </c:pt>
                <c:pt idx="4">
                  <c:v>152119919.38593939</c:v>
                </c:pt>
                <c:pt idx="5">
                  <c:v>158285080.32563737</c:v>
                </c:pt>
                <c:pt idx="6">
                  <c:v>142882754.26249</c:v>
                </c:pt>
                <c:pt idx="7">
                  <c:v>180739659.9662267</c:v>
                </c:pt>
                <c:pt idx="8">
                  <c:v>120589602.89254518</c:v>
                </c:pt>
                <c:pt idx="9">
                  <c:v>78176977.58782205</c:v>
                </c:pt>
                <c:pt idx="10">
                  <c:v>38665826.234181188</c:v>
                </c:pt>
                <c:pt idx="11">
                  <c:v>26087149.598824374</c:v>
                </c:pt>
                <c:pt idx="12">
                  <c:v>20653585.129836619</c:v>
                </c:pt>
                <c:pt idx="13">
                  <c:v>17178870.373916287</c:v>
                </c:pt>
                <c:pt idx="14">
                  <c:v>14009568.329320397</c:v>
                </c:pt>
                <c:pt idx="15">
                  <c:v>11706874.450864526</c:v>
                </c:pt>
                <c:pt idx="16">
                  <c:v>11161545.278542157</c:v>
                </c:pt>
                <c:pt idx="17">
                  <c:v>12707188.3349771</c:v>
                </c:pt>
                <c:pt idx="18">
                  <c:v>15439209.097919913</c:v>
                </c:pt>
                <c:pt idx="19">
                  <c:v>18242612.850079264</c:v>
                </c:pt>
                <c:pt idx="20">
                  <c:v>19800368.21746492</c:v>
                </c:pt>
                <c:pt idx="21">
                  <c:v>18139704.200288504</c:v>
                </c:pt>
                <c:pt idx="22">
                  <c:v>10927460.862030629</c:v>
                </c:pt>
                <c:pt idx="23">
                  <c:v>6122757.5265076924</c:v>
                </c:pt>
                <c:pt idx="24">
                  <c:v>3473127.3213130077</c:v>
                </c:pt>
                <c:pt idx="25">
                  <c:v>120856.34866280905</c:v>
                </c:pt>
              </c:numCache>
            </c:numRef>
          </c:yVal>
          <c:smooth val="0"/>
          <c:extLst>
            <c:ext xmlns:c16="http://schemas.microsoft.com/office/drawing/2014/chart" uri="{C3380CC4-5D6E-409C-BE32-E72D297353CC}">
              <c16:uniqueId val="{00000001-46CB-4470-9D5A-E612AF206369}"/>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GAzZ [N]m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hGAST_comparison!$Y$6:$Y$31</c:f>
              <c:numCache>
                <c:formatCode>0.00E+00</c:formatCode>
                <c:ptCount val="26"/>
                <c:pt idx="0">
                  <c:v>-148362679.55798915</c:v>
                </c:pt>
                <c:pt idx="1">
                  <c:v>82943440.958158523</c:v>
                </c:pt>
                <c:pt idx="2">
                  <c:v>280632122.14258754</c:v>
                </c:pt>
                <c:pt idx="3">
                  <c:v>351371685.56308526</c:v>
                </c:pt>
                <c:pt idx="4">
                  <c:v>377740603.31267875</c:v>
                </c:pt>
                <c:pt idx="5">
                  <c:v>388521481.33267409</c:v>
                </c:pt>
                <c:pt idx="6">
                  <c:v>310928638.61022997</c:v>
                </c:pt>
                <c:pt idx="7">
                  <c:v>207042698.46663478</c:v>
                </c:pt>
                <c:pt idx="8">
                  <c:v>-134478776.05451831</c:v>
                </c:pt>
                <c:pt idx="9">
                  <c:v>-55175397.924729988</c:v>
                </c:pt>
                <c:pt idx="10">
                  <c:v>-44128191.870248199</c:v>
                </c:pt>
                <c:pt idx="11">
                  <c:v>-26098911.962958157</c:v>
                </c:pt>
                <c:pt idx="12">
                  <c:v>-17336161.882466558</c:v>
                </c:pt>
                <c:pt idx="13">
                  <c:v>-15784010.571608862</c:v>
                </c:pt>
                <c:pt idx="14">
                  <c:v>-11044537.818289682</c:v>
                </c:pt>
                <c:pt idx="15">
                  <c:v>-10318102.175082212</c:v>
                </c:pt>
                <c:pt idx="16">
                  <c:v>-8005729.8299057689</c:v>
                </c:pt>
                <c:pt idx="17">
                  <c:v>-7909803.4638261693</c:v>
                </c:pt>
                <c:pt idx="18">
                  <c:v>-8391995.2228922267</c:v>
                </c:pt>
                <c:pt idx="19">
                  <c:v>-7943342.9725192916</c:v>
                </c:pt>
                <c:pt idx="20">
                  <c:v>-6584755.9260963751</c:v>
                </c:pt>
                <c:pt idx="21">
                  <c:v>-5475190.888966918</c:v>
                </c:pt>
                <c:pt idx="22">
                  <c:v>-2914248.96681567</c:v>
                </c:pt>
                <c:pt idx="23">
                  <c:v>-1610168.4569073427</c:v>
                </c:pt>
                <c:pt idx="24">
                  <c:v>-1151776.6960354252</c:v>
                </c:pt>
                <c:pt idx="25">
                  <c:v>-110169.38003890123</c:v>
                </c:pt>
              </c:numCache>
            </c:numRef>
          </c:yVal>
          <c:smooth val="0"/>
          <c:extLst>
            <c:ext xmlns:c16="http://schemas.microsoft.com/office/drawing/2014/chart" uri="{C3380CC4-5D6E-409C-BE32-E72D297353CC}">
              <c16:uniqueId val="{00000000-962D-45D3-A15A-5E01F8B435A6}"/>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hGAST_comparison!$AZ$6:$AZ$31</c:f>
              <c:numCache>
                <c:formatCode>0.00E+00</c:formatCode>
                <c:ptCount val="26"/>
                <c:pt idx="0">
                  <c:v>-148369106.19947168</c:v>
                </c:pt>
                <c:pt idx="1">
                  <c:v>82962559.859546006</c:v>
                </c:pt>
                <c:pt idx="2">
                  <c:v>280701462.09019476</c:v>
                </c:pt>
                <c:pt idx="3">
                  <c:v>348958343.83779454</c:v>
                </c:pt>
                <c:pt idx="4">
                  <c:v>374238752.44742501</c:v>
                </c:pt>
                <c:pt idx="5">
                  <c:v>382592661.11384833</c:v>
                </c:pt>
                <c:pt idx="6">
                  <c:v>294919779.88250262</c:v>
                </c:pt>
                <c:pt idx="7">
                  <c:v>188725389.09040272</c:v>
                </c:pt>
                <c:pt idx="8">
                  <c:v>-139919040.40890777</c:v>
                </c:pt>
                <c:pt idx="9">
                  <c:v>-59748663.155596539</c:v>
                </c:pt>
                <c:pt idx="10">
                  <c:v>-46479189.071685761</c:v>
                </c:pt>
                <c:pt idx="11">
                  <c:v>-26544438.007268824</c:v>
                </c:pt>
                <c:pt idx="12">
                  <c:v>-17069557.792213567</c:v>
                </c:pt>
                <c:pt idx="13">
                  <c:v>-15535876.268859407</c:v>
                </c:pt>
                <c:pt idx="14">
                  <c:v>-10885994.028207798</c:v>
                </c:pt>
                <c:pt idx="15">
                  <c:v>-10254782.512055315</c:v>
                </c:pt>
                <c:pt idx="16">
                  <c:v>-7971708.2076244419</c:v>
                </c:pt>
                <c:pt idx="17">
                  <c:v>-7913786.5152221844</c:v>
                </c:pt>
                <c:pt idx="18">
                  <c:v>-8411803.8482516129</c:v>
                </c:pt>
                <c:pt idx="19">
                  <c:v>-7969602.2667200379</c:v>
                </c:pt>
                <c:pt idx="20">
                  <c:v>-6603737.8995782435</c:v>
                </c:pt>
                <c:pt idx="21">
                  <c:v>-5479640.2562222434</c:v>
                </c:pt>
                <c:pt idx="22">
                  <c:v>-2917213.9252090929</c:v>
                </c:pt>
                <c:pt idx="23">
                  <c:v>-1612989.129999696</c:v>
                </c:pt>
                <c:pt idx="24">
                  <c:v>-1153232.514260927</c:v>
                </c:pt>
                <c:pt idx="25">
                  <c:v>-109405.22589588226</c:v>
                </c:pt>
              </c:numCache>
            </c:numRef>
          </c:yVal>
          <c:smooth val="0"/>
          <c:extLst>
            <c:ext xmlns:c16="http://schemas.microsoft.com/office/drawing/2014/chart" uri="{C3380CC4-5D6E-409C-BE32-E72D297353CC}">
              <c16:uniqueId val="{00000001-962D-45D3-A15A-5E01F8B435A6}"/>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GxzA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hGAST_comparison!$W$6:$W$31</c:f>
              <c:numCache>
                <c:formatCode>0.00E+00</c:formatCode>
                <c:ptCount val="26"/>
                <c:pt idx="0">
                  <c:v>-4287005.4344461709</c:v>
                </c:pt>
                <c:pt idx="1">
                  <c:v>301578.37171681994</c:v>
                </c:pt>
                <c:pt idx="2">
                  <c:v>754999.17270088661</c:v>
                </c:pt>
                <c:pt idx="3">
                  <c:v>165980452.35242203</c:v>
                </c:pt>
                <c:pt idx="4">
                  <c:v>289501423.40614152</c:v>
                </c:pt>
                <c:pt idx="5">
                  <c:v>411319908.0295375</c:v>
                </c:pt>
                <c:pt idx="6">
                  <c:v>699316565.35974705</c:v>
                </c:pt>
                <c:pt idx="7">
                  <c:v>689528206.31093049</c:v>
                </c:pt>
                <c:pt idx="8">
                  <c:v>502149208.43454838</c:v>
                </c:pt>
                <c:pt idx="9">
                  <c:v>177640221.50191873</c:v>
                </c:pt>
                <c:pt idx="10">
                  <c:v>40952110.425798908</c:v>
                </c:pt>
                <c:pt idx="11">
                  <c:v>15674854.297980141</c:v>
                </c:pt>
                <c:pt idx="12">
                  <c:v>9915025.2181666289</c:v>
                </c:pt>
                <c:pt idx="13">
                  <c:v>8233004.6443077102</c:v>
                </c:pt>
                <c:pt idx="14">
                  <c:v>6682270.2733318936</c:v>
                </c:pt>
                <c:pt idx="15">
                  <c:v>5260259.099280687</c:v>
                </c:pt>
                <c:pt idx="16">
                  <c:v>3345630.914516638</c:v>
                </c:pt>
                <c:pt idx="17">
                  <c:v>987008.93212014297</c:v>
                </c:pt>
                <c:pt idx="18">
                  <c:v>-3677914.6716239559</c:v>
                </c:pt>
                <c:pt idx="19">
                  <c:v>-6566433.5613623671</c:v>
                </c:pt>
                <c:pt idx="20">
                  <c:v>-9815937.9161947425</c:v>
                </c:pt>
                <c:pt idx="21">
                  <c:v>-14748080.550299557</c:v>
                </c:pt>
                <c:pt idx="22">
                  <c:v>-9969998.6558948085</c:v>
                </c:pt>
                <c:pt idx="23">
                  <c:v>-5127377.0746228406</c:v>
                </c:pt>
                <c:pt idx="24">
                  <c:v>-2475720.1793703297</c:v>
                </c:pt>
                <c:pt idx="25">
                  <c:v>-101775.99686250111</c:v>
                </c:pt>
              </c:numCache>
            </c:numRef>
          </c:yVal>
          <c:smooth val="0"/>
          <c:extLst>
            <c:ext xmlns:c16="http://schemas.microsoft.com/office/drawing/2014/chart" uri="{C3380CC4-5D6E-409C-BE32-E72D297353CC}">
              <c16:uniqueId val="{00000000-C143-4280-B3BF-1EE2D1EB8DCB}"/>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hGAST_comparison!$AX$6:$AX$31</c:f>
              <c:numCache>
                <c:formatCode>0.00E+00</c:formatCode>
                <c:ptCount val="26"/>
                <c:pt idx="0">
                  <c:v>-2402884.3563876529</c:v>
                </c:pt>
                <c:pt idx="1">
                  <c:v>-1174344.7650708584</c:v>
                </c:pt>
                <c:pt idx="2">
                  <c:v>-1959881.4807972899</c:v>
                </c:pt>
                <c:pt idx="3">
                  <c:v>94365905.811884478</c:v>
                </c:pt>
                <c:pt idx="4">
                  <c:v>176558738.19481191</c:v>
                </c:pt>
                <c:pt idx="5">
                  <c:v>245587149.08379027</c:v>
                </c:pt>
                <c:pt idx="6">
                  <c:v>365846533.4033733</c:v>
                </c:pt>
                <c:pt idx="7">
                  <c:v>455117288.33954537</c:v>
                </c:pt>
                <c:pt idx="8">
                  <c:v>334690159.09719539</c:v>
                </c:pt>
                <c:pt idx="9">
                  <c:v>123984443.86021814</c:v>
                </c:pt>
                <c:pt idx="10">
                  <c:v>42619432.249402672</c:v>
                </c:pt>
                <c:pt idx="11">
                  <c:v>15783525.346387655</c:v>
                </c:pt>
                <c:pt idx="12">
                  <c:v>7057923.9458465893</c:v>
                </c:pt>
                <c:pt idx="13">
                  <c:v>5451219.6080230791</c:v>
                </c:pt>
                <c:pt idx="14">
                  <c:v>4534851.4383364841</c:v>
                </c:pt>
                <c:pt idx="15">
                  <c:v>4052217.0278108926</c:v>
                </c:pt>
                <c:pt idx="16">
                  <c:v>2658395.99467227</c:v>
                </c:pt>
                <c:pt idx="17">
                  <c:v>2265017.9747184562</c:v>
                </c:pt>
                <c:pt idx="18">
                  <c:v>1451236.7206773567</c:v>
                </c:pt>
                <c:pt idx="19">
                  <c:v>-842089.42653111857</c:v>
                </c:pt>
                <c:pt idx="20">
                  <c:v>-5469411.9593161289</c:v>
                </c:pt>
                <c:pt idx="21">
                  <c:v>-9255341.104427265</c:v>
                </c:pt>
                <c:pt idx="22">
                  <c:v>-7052264.1012211032</c:v>
                </c:pt>
                <c:pt idx="23">
                  <c:v>-4037404.2559386739</c:v>
                </c:pt>
                <c:pt idx="24">
                  <c:v>-2133959.2690067082</c:v>
                </c:pt>
                <c:pt idx="25">
                  <c:v>-101883.66313498374</c:v>
                </c:pt>
              </c:numCache>
            </c:numRef>
          </c:yVal>
          <c:smooth val="0"/>
          <c:extLst>
            <c:ext xmlns:c16="http://schemas.microsoft.com/office/drawing/2014/chart" uri="{C3380CC4-5D6E-409C-BE32-E72D297353CC}">
              <c16:uniqueId val="{00000001-C143-4280-B3BF-1EE2D1EB8DCB}"/>
            </c:ext>
          </c:extLst>
        </c:ser>
        <c:ser>
          <c:idx val="2"/>
          <c:order val="2"/>
          <c:tx>
            <c:strRef>
              <c:f>HAWC2!#REF!</c:f>
              <c:strCache>
                <c:ptCount val="1"/>
                <c:pt idx="0">
                  <c:v>#REF!</c:v>
                </c:pt>
              </c:strCache>
              <c:extLst xmlns:c15="http://schemas.microsoft.com/office/drawing/2012/chart"/>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HAWC2!$A$6:$A$31</c:f>
              <c:numCache>
                <c:formatCode>0.00E+00</c:formatCode>
                <c:ptCount val="26"/>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extLst xmlns:c15="http://schemas.microsoft.com/office/drawing/2012/chart"/>
            </c:numRef>
          </c:xVal>
          <c:yVal>
            <c:numRef>
              <c:f>HAWC2!#REF!</c:f>
              <c:numCache>
                <c:formatCode>General</c:formatCode>
                <c:ptCount val="1"/>
                <c:pt idx="0">
                  <c:v>1</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1-8F91-46F2-BFC3-6797893F25DE}"/>
            </c:ext>
          </c:extLst>
        </c:ser>
        <c:dLbls>
          <c:showLegendKey val="0"/>
          <c:showVal val="0"/>
          <c:showCatName val="0"/>
          <c:showSerName val="0"/>
          <c:showPercent val="0"/>
          <c:showBubbleSize val="0"/>
        </c:dLbls>
        <c:axId val="1404007295"/>
        <c:axId val="1404002015"/>
        <c:extLst>
          <c:ext xmlns:c15="http://schemas.microsoft.com/office/drawing/2012/chart" uri="{02D57815-91ED-43cb-92C2-25804820EDAC}">
            <c15:filteredScatterSeries>
              <c15:ser>
                <c:idx val="3"/>
                <c:order val="3"/>
                <c:tx>
                  <c:strRef>
                    <c:extLst>
                      <c:ext uri="{02D57815-91ED-43cb-92C2-25804820EDAC}">
                        <c15:formulaRef>
                          <c15:sqref>hGAST_comparison!$AS$106</c15:sqref>
                        </c15:formulaRef>
                      </c:ext>
                    </c:extLst>
                    <c:strCache>
                      <c:ptCount val="1"/>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c:ext uri="{02D57815-91ED-43cb-92C2-25804820EDAC}">
                        <c15:formulaRef>
                          <c15:sqref>hGAST_comparison!$E$6:$E$31</c15:sqref>
                        </c15:formulaRef>
                      </c:ext>
                    </c:extLst>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c:ext uri="{02D57815-91ED-43cb-92C2-25804820EDAC}">
                        <c15:formulaRef>
                          <c15:sqref>hGAST_comparison!$AS$107:$AS$132</c15:sqref>
                        </c15:formulaRef>
                      </c:ext>
                    </c:extLst>
                    <c:numCache>
                      <c:formatCode>0.00E+00</c:formatCode>
                      <c:ptCount val="26"/>
                    </c:numCache>
                  </c:numRef>
                </c:yVal>
                <c:smooth val="0"/>
                <c:extLst>
                  <c:ext xmlns:c16="http://schemas.microsoft.com/office/drawing/2014/chart" uri="{C3380CC4-5D6E-409C-BE32-E72D297353CC}">
                    <c16:uniqueId val="{0000000A-B93C-47B3-838F-ED9892C00C93}"/>
                  </c:ext>
                </c:extLst>
              </c15:ser>
            </c15:filteredScatterSeries>
          </c:ext>
        </c:extLst>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x_cg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HAWC2_2_hGAST_noFPM!$BX$6:$BX$31</c:f>
              <c:numCache>
                <c:formatCode>0.00E+00</c:formatCode>
                <c:ptCount val="26"/>
                <c:pt idx="0">
                  <c:v>-2.2001879741710674E-2</c:v>
                </c:pt>
                <c:pt idx="1">
                  <c:v>1.2453666094206174E-2</c:v>
                </c:pt>
                <c:pt idx="2">
                  <c:v>4.6668852670270405E-2</c:v>
                </c:pt>
                <c:pt idx="3">
                  <c:v>6.6640635041562202E-2</c:v>
                </c:pt>
                <c:pt idx="4">
                  <c:v>8.6296841094723686E-2</c:v>
                </c:pt>
                <c:pt idx="5">
                  <c:v>0.11007204919892956</c:v>
                </c:pt>
                <c:pt idx="6">
                  <c:v>0.17757776946132631</c:v>
                </c:pt>
                <c:pt idx="7">
                  <c:v>0.28597983749878314</c:v>
                </c:pt>
                <c:pt idx="8">
                  <c:v>0.5563295533798035</c:v>
                </c:pt>
                <c:pt idx="9">
                  <c:v>0.75284359210316187</c:v>
                </c:pt>
                <c:pt idx="10">
                  <c:v>0.86552068935615123</c:v>
                </c:pt>
                <c:pt idx="11">
                  <c:v>0.87521956929418077</c:v>
                </c:pt>
                <c:pt idx="12">
                  <c:v>0.8391788105297644</c:v>
                </c:pt>
                <c:pt idx="13">
                  <c:v>0.79266033300401106</c:v>
                </c:pt>
                <c:pt idx="14">
                  <c:v>0.76547131281694314</c:v>
                </c:pt>
                <c:pt idx="15">
                  <c:v>0.7201275491509519</c:v>
                </c:pt>
                <c:pt idx="16">
                  <c:v>0.67730585546587263</c:v>
                </c:pt>
                <c:pt idx="17">
                  <c:v>0.53450855211552384</c:v>
                </c:pt>
                <c:pt idx="18">
                  <c:v>0.35788611397598868</c:v>
                </c:pt>
                <c:pt idx="19">
                  <c:v>0.25780531302393683</c:v>
                </c:pt>
                <c:pt idx="20">
                  <c:v>0.21147249106009047</c:v>
                </c:pt>
                <c:pt idx="21">
                  <c:v>0.17964865205018382</c:v>
                </c:pt>
                <c:pt idx="22">
                  <c:v>0.19418090264935964</c:v>
                </c:pt>
                <c:pt idx="23">
                  <c:v>0.20176909982773103</c:v>
                </c:pt>
                <c:pt idx="24">
                  <c:v>0.23618824540853259</c:v>
                </c:pt>
                <c:pt idx="25">
                  <c:v>2.1058100493936281E-2</c:v>
                </c:pt>
              </c:numCache>
            </c:numRef>
          </c:yVal>
          <c:smooth val="0"/>
          <c:extLst>
            <c:ext xmlns:c16="http://schemas.microsoft.com/office/drawing/2014/chart" uri="{C3380CC4-5D6E-409C-BE32-E72D297353CC}">
              <c16:uniqueId val="{00000000-A93A-470B-9810-FCBC4CB0EF09}"/>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HAWC2_2_hGAST_FPM!$CG$6:$CG$31</c:f>
              <c:numCache>
                <c:formatCode>0.00E+00</c:formatCode>
                <c:ptCount val="26"/>
                <c:pt idx="0">
                  <c:v>-2.2001879741710674E-2</c:v>
                </c:pt>
                <c:pt idx="1">
                  <c:v>1.2453666094206174E-2</c:v>
                </c:pt>
                <c:pt idx="2">
                  <c:v>4.6668852670270405E-2</c:v>
                </c:pt>
                <c:pt idx="3">
                  <c:v>6.6640635041562202E-2</c:v>
                </c:pt>
                <c:pt idx="4">
                  <c:v>8.6296841094723686E-2</c:v>
                </c:pt>
                <c:pt idx="5">
                  <c:v>0.11007204919892956</c:v>
                </c:pt>
                <c:pt idx="6">
                  <c:v>0.17757776946132631</c:v>
                </c:pt>
                <c:pt idx="7">
                  <c:v>0.28597983749878314</c:v>
                </c:pt>
                <c:pt idx="8">
                  <c:v>0.5563295533798035</c:v>
                </c:pt>
                <c:pt idx="9">
                  <c:v>0.75284359210316187</c:v>
                </c:pt>
                <c:pt idx="10">
                  <c:v>0.86552068935615123</c:v>
                </c:pt>
                <c:pt idx="11">
                  <c:v>0.87521956929418077</c:v>
                </c:pt>
                <c:pt idx="12">
                  <c:v>0.8391788105297644</c:v>
                </c:pt>
                <c:pt idx="13">
                  <c:v>0.79266033300401106</c:v>
                </c:pt>
                <c:pt idx="14">
                  <c:v>0.76547131281694314</c:v>
                </c:pt>
                <c:pt idx="15">
                  <c:v>0.7201275491509519</c:v>
                </c:pt>
                <c:pt idx="16">
                  <c:v>0.67730585546587263</c:v>
                </c:pt>
                <c:pt idx="17">
                  <c:v>0.53450855211552384</c:v>
                </c:pt>
                <c:pt idx="18">
                  <c:v>0.35788611397598868</c:v>
                </c:pt>
                <c:pt idx="19">
                  <c:v>0.25780531302393683</c:v>
                </c:pt>
                <c:pt idx="20">
                  <c:v>0.21147249106009047</c:v>
                </c:pt>
                <c:pt idx="21">
                  <c:v>0.17964865205018382</c:v>
                </c:pt>
                <c:pt idx="22">
                  <c:v>0.19418090264935961</c:v>
                </c:pt>
                <c:pt idx="23">
                  <c:v>0.20176909982773103</c:v>
                </c:pt>
                <c:pt idx="24">
                  <c:v>0.23618824540853259</c:v>
                </c:pt>
                <c:pt idx="25">
                  <c:v>2.1058100493936281E-2</c:v>
                </c:pt>
              </c:numCache>
            </c:numRef>
          </c:yVal>
          <c:smooth val="0"/>
          <c:extLst>
            <c:ext xmlns:c16="http://schemas.microsoft.com/office/drawing/2014/chart" uri="{C3380CC4-5D6E-409C-BE32-E72D297353CC}">
              <c16:uniqueId val="{00000001-A93A-470B-9810-FCBC4CB0EF09}"/>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z_cg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HAWC2_2_hGAST_noFPM!$BY$6:$BY$31</c:f>
              <c:numCache>
                <c:formatCode>0.00E+00</c:formatCode>
                <c:ptCount val="26"/>
                <c:pt idx="0">
                  <c:v>-6.2885859760777509E-3</c:v>
                </c:pt>
                <c:pt idx="1">
                  <c:v>3.4433698696197594E-3</c:v>
                </c:pt>
                <c:pt idx="2">
                  <c:v>1.5262118434859374E-2</c:v>
                </c:pt>
                <c:pt idx="3">
                  <c:v>2.541612257070499E-2</c:v>
                </c:pt>
                <c:pt idx="4">
                  <c:v>3.263198848463137E-2</c:v>
                </c:pt>
                <c:pt idx="5">
                  <c:v>4.0290168681298325E-2</c:v>
                </c:pt>
                <c:pt idx="6">
                  <c:v>6.0510639442365302E-2</c:v>
                </c:pt>
                <c:pt idx="7">
                  <c:v>9.0661480469994504E-2</c:v>
                </c:pt>
                <c:pt idx="8">
                  <c:v>0.13188270184445972</c:v>
                </c:pt>
                <c:pt idx="9">
                  <c:v>0.14565785628341582</c:v>
                </c:pt>
                <c:pt idx="10">
                  <c:v>0.14146481735587957</c:v>
                </c:pt>
                <c:pt idx="11">
                  <c:v>0.11613656475472049</c:v>
                </c:pt>
                <c:pt idx="12">
                  <c:v>8.9398899300336024E-2</c:v>
                </c:pt>
                <c:pt idx="13">
                  <c:v>6.6206465874775605E-2</c:v>
                </c:pt>
                <c:pt idx="14">
                  <c:v>5.0415406124032322E-2</c:v>
                </c:pt>
                <c:pt idx="15">
                  <c:v>4.1893987353042034E-2</c:v>
                </c:pt>
                <c:pt idx="16">
                  <c:v>3.5983409327884588E-2</c:v>
                </c:pt>
                <c:pt idx="17">
                  <c:v>3.1004216833307764E-2</c:v>
                </c:pt>
                <c:pt idx="18">
                  <c:v>2.8411428624694885E-2</c:v>
                </c:pt>
                <c:pt idx="19">
                  <c:v>3.0026363059194268E-2</c:v>
                </c:pt>
                <c:pt idx="20">
                  <c:v>3.20229842902435E-2</c:v>
                </c:pt>
                <c:pt idx="21">
                  <c:v>3.051961227432317E-2</c:v>
                </c:pt>
                <c:pt idx="22">
                  <c:v>2.6117143301104543E-2</c:v>
                </c:pt>
                <c:pt idx="23">
                  <c:v>2.2710553112177612E-2</c:v>
                </c:pt>
                <c:pt idx="24">
                  <c:v>1.9231931593343077E-2</c:v>
                </c:pt>
                <c:pt idx="25">
                  <c:v>6.3306636249245022E-3</c:v>
                </c:pt>
              </c:numCache>
            </c:numRef>
          </c:yVal>
          <c:smooth val="0"/>
          <c:extLst>
            <c:ext xmlns:c16="http://schemas.microsoft.com/office/drawing/2014/chart" uri="{C3380CC4-5D6E-409C-BE32-E72D297353CC}">
              <c16:uniqueId val="{00000000-FB25-48F3-A7F6-45548BB67A14}"/>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HAWC2_2_hGAST_FPM!$CH$6:$CH$31</c:f>
              <c:numCache>
                <c:formatCode>0.00E+00</c:formatCode>
                <c:ptCount val="26"/>
                <c:pt idx="0">
                  <c:v>-6.2885859760777509E-3</c:v>
                </c:pt>
                <c:pt idx="1">
                  <c:v>3.4433698696197594E-3</c:v>
                </c:pt>
                <c:pt idx="2">
                  <c:v>1.5262118434859374E-2</c:v>
                </c:pt>
                <c:pt idx="3">
                  <c:v>2.541612257070499E-2</c:v>
                </c:pt>
                <c:pt idx="4">
                  <c:v>3.263198848463137E-2</c:v>
                </c:pt>
                <c:pt idx="5">
                  <c:v>4.0290168681298325E-2</c:v>
                </c:pt>
                <c:pt idx="6">
                  <c:v>6.0510639442365302E-2</c:v>
                </c:pt>
                <c:pt idx="7">
                  <c:v>9.0661480469994504E-2</c:v>
                </c:pt>
                <c:pt idx="8">
                  <c:v>0.13188270184445972</c:v>
                </c:pt>
                <c:pt idx="9">
                  <c:v>0.14565785628341582</c:v>
                </c:pt>
                <c:pt idx="10">
                  <c:v>0.14146481735587957</c:v>
                </c:pt>
                <c:pt idx="11">
                  <c:v>0.11613656475472049</c:v>
                </c:pt>
                <c:pt idx="12">
                  <c:v>8.9398899300336024E-2</c:v>
                </c:pt>
                <c:pt idx="13">
                  <c:v>6.6206465874775605E-2</c:v>
                </c:pt>
                <c:pt idx="14">
                  <c:v>5.0415406124032322E-2</c:v>
                </c:pt>
                <c:pt idx="15">
                  <c:v>4.1893987353042034E-2</c:v>
                </c:pt>
                <c:pt idx="16">
                  <c:v>3.5983409327884588E-2</c:v>
                </c:pt>
                <c:pt idx="17">
                  <c:v>3.1004216833307764E-2</c:v>
                </c:pt>
                <c:pt idx="18">
                  <c:v>2.8411428624694885E-2</c:v>
                </c:pt>
                <c:pt idx="19">
                  <c:v>3.0026363059194268E-2</c:v>
                </c:pt>
                <c:pt idx="20">
                  <c:v>3.20229842902435E-2</c:v>
                </c:pt>
                <c:pt idx="21">
                  <c:v>3.051961227432317E-2</c:v>
                </c:pt>
                <c:pt idx="22">
                  <c:v>2.6117143301103544E-2</c:v>
                </c:pt>
                <c:pt idx="23">
                  <c:v>2.2710553112177612E-2</c:v>
                </c:pt>
                <c:pt idx="24">
                  <c:v>1.9231931593343077E-2</c:v>
                </c:pt>
                <c:pt idx="25">
                  <c:v>6.3306636249245022E-3</c:v>
                </c:pt>
              </c:numCache>
            </c:numRef>
          </c:yVal>
          <c:smooth val="0"/>
          <c:extLst>
            <c:ext xmlns:c16="http://schemas.microsoft.com/office/drawing/2014/chart" uri="{C3380CC4-5D6E-409C-BE32-E72D297353CC}">
              <c16:uniqueId val="{00000001-FB25-48F3-A7F6-45548BB67A14}"/>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x_sh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HAWC2_2_hGAST_noFPM!$BZ$6:$BZ$31</c:f>
              <c:numCache>
                <c:formatCode>0.00E+00</c:formatCode>
                <c:ptCount val="26"/>
                <c:pt idx="0">
                  <c:v>-2.201842700566288E-2</c:v>
                </c:pt>
                <c:pt idx="1">
                  <c:v>1.2996702457196535E-2</c:v>
                </c:pt>
                <c:pt idx="2">
                  <c:v>4.6583025131576507E-2</c:v>
                </c:pt>
                <c:pt idx="3">
                  <c:v>6.4758254538037102E-2</c:v>
                </c:pt>
                <c:pt idx="4">
                  <c:v>7.8296394999073898E-2</c:v>
                </c:pt>
                <c:pt idx="5">
                  <c:v>9.0735678918896279E-2</c:v>
                </c:pt>
                <c:pt idx="6">
                  <c:v>9.9611904428102999E-2</c:v>
                </c:pt>
                <c:pt idx="7">
                  <c:v>8.4644849781823378E-2</c:v>
                </c:pt>
                <c:pt idx="8">
                  <c:v>-0.12518760912733301</c:v>
                </c:pt>
                <c:pt idx="9">
                  <c:v>-0.10589541782083554</c:v>
                </c:pt>
                <c:pt idx="10">
                  <c:v>-0.15108249057066775</c:v>
                </c:pt>
                <c:pt idx="11">
                  <c:v>-0.11218326631795891</c:v>
                </c:pt>
                <c:pt idx="12">
                  <c:v>-8.856625039969368E-2</c:v>
                </c:pt>
                <c:pt idx="13">
                  <c:v>-9.440176040447866E-2</c:v>
                </c:pt>
                <c:pt idx="14">
                  <c:v>-7.7487930285957518E-2</c:v>
                </c:pt>
                <c:pt idx="15">
                  <c:v>-8.6552938309662958E-2</c:v>
                </c:pt>
                <c:pt idx="16">
                  <c:v>-8.0686892690202072E-2</c:v>
                </c:pt>
                <c:pt idx="17">
                  <c:v>-9.6107040696049209E-2</c:v>
                </c:pt>
                <c:pt idx="18">
                  <c:v>-0.12479550380645749</c:v>
                </c:pt>
                <c:pt idx="19">
                  <c:v>-0.1452537236884012</c:v>
                </c:pt>
                <c:pt idx="20">
                  <c:v>-0.15457917159680803</c:v>
                </c:pt>
                <c:pt idx="21">
                  <c:v>-0.16441660658356186</c:v>
                </c:pt>
                <c:pt idx="22">
                  <c:v>-0.11985147544915925</c:v>
                </c:pt>
                <c:pt idx="23">
                  <c:v>-9.1052710347928945E-2</c:v>
                </c:pt>
                <c:pt idx="24">
                  <c:v>-0.13569449614606996</c:v>
                </c:pt>
                <c:pt idx="25">
                  <c:v>-0.11663955434133268</c:v>
                </c:pt>
              </c:numCache>
            </c:numRef>
          </c:yVal>
          <c:smooth val="0"/>
          <c:extLst>
            <c:ext xmlns:c16="http://schemas.microsoft.com/office/drawing/2014/chart" uri="{C3380CC4-5D6E-409C-BE32-E72D297353CC}">
              <c16:uniqueId val="{00000000-2240-4BF5-A0C2-07D54D3BB243}"/>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HAWC2_2_hGAST_FPM!$CI$6:$CI$31</c:f>
              <c:numCache>
                <c:formatCode>0.00E+00</c:formatCode>
                <c:ptCount val="26"/>
                <c:pt idx="0">
                  <c:v>-2.2019195155660216E-2</c:v>
                </c:pt>
                <c:pt idx="1">
                  <c:v>1.2997461641502769E-2</c:v>
                </c:pt>
                <c:pt idx="2">
                  <c:v>4.6582767067771896E-2</c:v>
                </c:pt>
                <c:pt idx="3">
                  <c:v>6.4758217993231476E-2</c:v>
                </c:pt>
                <c:pt idx="4">
                  <c:v>7.8295013467615762E-2</c:v>
                </c:pt>
                <c:pt idx="5">
                  <c:v>9.0731587331431038E-2</c:v>
                </c:pt>
                <c:pt idx="6">
                  <c:v>9.9639347985708643E-2</c:v>
                </c:pt>
                <c:pt idx="7">
                  <c:v>8.2990170351525352E-2</c:v>
                </c:pt>
                <c:pt idx="8">
                  <c:v>-0.13180299379052909</c:v>
                </c:pt>
                <c:pt idx="9">
                  <c:v>-0.1152372761638088</c:v>
                </c:pt>
                <c:pt idx="10">
                  <c:v>-0.15730567722507266</c:v>
                </c:pt>
                <c:pt idx="11">
                  <c:v>-0.1138560197310982</c:v>
                </c:pt>
                <c:pt idx="12">
                  <c:v>-8.7336597594094054E-2</c:v>
                </c:pt>
                <c:pt idx="13">
                  <c:v>-9.3059692049801773E-2</c:v>
                </c:pt>
                <c:pt idx="14">
                  <c:v>-7.6484682697300535E-2</c:v>
                </c:pt>
                <c:pt idx="15">
                  <c:v>-8.6082777548760023E-2</c:v>
                </c:pt>
                <c:pt idx="16">
                  <c:v>-8.0377030903952151E-2</c:v>
                </c:pt>
                <c:pt idx="17">
                  <c:v>-9.6158583873484513E-2</c:v>
                </c:pt>
                <c:pt idx="18">
                  <c:v>-0.12518777918703677</c:v>
                </c:pt>
                <c:pt idx="19">
                  <c:v>-0.14586894611590689</c:v>
                </c:pt>
                <c:pt idx="20">
                  <c:v>-0.15519846304099968</c:v>
                </c:pt>
                <c:pt idx="21">
                  <c:v>-0.16501034411520607</c:v>
                </c:pt>
                <c:pt idx="22">
                  <c:v>-0.12023798324789706</c:v>
                </c:pt>
                <c:pt idx="23">
                  <c:v>-9.132930438700429E-2</c:v>
                </c:pt>
                <c:pt idx="24">
                  <c:v>-0.1360711318174386</c:v>
                </c:pt>
                <c:pt idx="25">
                  <c:v>-0.11640220232556804</c:v>
                </c:pt>
              </c:numCache>
            </c:numRef>
          </c:yVal>
          <c:smooth val="0"/>
          <c:extLst>
            <c:ext xmlns:c16="http://schemas.microsoft.com/office/drawing/2014/chart" uri="{C3380CC4-5D6E-409C-BE32-E72D297353CC}">
              <c16:uniqueId val="{00000001-2240-4BF5-A0C2-07D54D3BB243}"/>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y_sh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HAWC2_2_hGAST_noFPM!$CA$6:$CA$31</c:f>
              <c:numCache>
                <c:formatCode>0.00E+00</c:formatCode>
                <c:ptCount val="26"/>
                <c:pt idx="0">
                  <c:v>-2.1070410422535917E-4</c:v>
                </c:pt>
                <c:pt idx="1">
                  <c:v>6.352136082603585E-3</c:v>
                </c:pt>
                <c:pt idx="2">
                  <c:v>1.5265214997201227E-2</c:v>
                </c:pt>
                <c:pt idx="3">
                  <c:v>2.49921886887816E-2</c:v>
                </c:pt>
                <c:pt idx="4">
                  <c:v>3.0530694756776517E-2</c:v>
                </c:pt>
                <c:pt idx="5">
                  <c:v>3.5094119616022844E-2</c:v>
                </c:pt>
                <c:pt idx="6">
                  <c:v>4.0488892723798964E-2</c:v>
                </c:pt>
                <c:pt idx="7">
                  <c:v>4.8282292222623993E-2</c:v>
                </c:pt>
                <c:pt idx="8">
                  <c:v>1.8545933388093329E-2</c:v>
                </c:pt>
                <c:pt idx="9">
                  <c:v>4.580259062788785E-2</c:v>
                </c:pt>
                <c:pt idx="10">
                  <c:v>5.0797506905897044E-2</c:v>
                </c:pt>
                <c:pt idx="11">
                  <c:v>6.5857482477208962E-2</c:v>
                </c:pt>
                <c:pt idx="12">
                  <c:v>6.5167271118876324E-2</c:v>
                </c:pt>
                <c:pt idx="13">
                  <c:v>5.5808054264454052E-2</c:v>
                </c:pt>
                <c:pt idx="14">
                  <c:v>4.6770531842118296E-2</c:v>
                </c:pt>
                <c:pt idx="15">
                  <c:v>3.8771340849685823E-2</c:v>
                </c:pt>
                <c:pt idx="16">
                  <c:v>3.8258854014853738E-2</c:v>
                </c:pt>
                <c:pt idx="17">
                  <c:v>4.1500167881765318E-2</c:v>
                </c:pt>
                <c:pt idx="18">
                  <c:v>4.5218350934050501E-2</c:v>
                </c:pt>
                <c:pt idx="19">
                  <c:v>4.8438062115497026E-2</c:v>
                </c:pt>
                <c:pt idx="20">
                  <c:v>5.1846887926542976E-2</c:v>
                </c:pt>
                <c:pt idx="21">
                  <c:v>5.2174552461963827E-2</c:v>
                </c:pt>
                <c:pt idx="22">
                  <c:v>4.8939004683662503E-2</c:v>
                </c:pt>
                <c:pt idx="23">
                  <c:v>4.4785964554617683E-2</c:v>
                </c:pt>
                <c:pt idx="24">
                  <c:v>4.2914279490797347E-2</c:v>
                </c:pt>
                <c:pt idx="25">
                  <c:v>8.3238726141915947E-3</c:v>
                </c:pt>
              </c:numCache>
            </c:numRef>
          </c:yVal>
          <c:smooth val="0"/>
          <c:extLst>
            <c:ext xmlns:c16="http://schemas.microsoft.com/office/drawing/2014/chart" uri="{C3380CC4-5D6E-409C-BE32-E72D297353CC}">
              <c16:uniqueId val="{00000000-2F36-4A98-9C53-8C041A17A0E8}"/>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HAWC2_2_hGAST_FPM!$CJ$6:$CJ$31</c:f>
              <c:numCache>
                <c:formatCode>0.00E+00</c:formatCode>
                <c:ptCount val="26"/>
                <c:pt idx="0">
                  <c:v>-2.1116534743918607E-4</c:v>
                </c:pt>
                <c:pt idx="1">
                  <c:v>6.3528390215848336E-3</c:v>
                </c:pt>
                <c:pt idx="2">
                  <c:v>1.5265622793142128E-2</c:v>
                </c:pt>
                <c:pt idx="3">
                  <c:v>2.4992491840783629E-2</c:v>
                </c:pt>
                <c:pt idx="4">
                  <c:v>3.0536747197008482E-2</c:v>
                </c:pt>
                <c:pt idx="5">
                  <c:v>3.5110417748898962E-2</c:v>
                </c:pt>
                <c:pt idx="6">
                  <c:v>4.0391609822025679E-2</c:v>
                </c:pt>
                <c:pt idx="7">
                  <c:v>5.3899496725410112E-2</c:v>
                </c:pt>
                <c:pt idx="8">
                  <c:v>3.8202233602335267E-2</c:v>
                </c:pt>
                <c:pt idx="9">
                  <c:v>7.3046706868839559E-2</c:v>
                </c:pt>
                <c:pt idx="10">
                  <c:v>7.3089184667039675E-2</c:v>
                </c:pt>
                <c:pt idx="11">
                  <c:v>7.159601426664311E-2</c:v>
                </c:pt>
                <c:pt idx="12">
                  <c:v>6.1172914538413677E-2</c:v>
                </c:pt>
                <c:pt idx="13">
                  <c:v>5.1621803004721523E-2</c:v>
                </c:pt>
                <c:pt idx="14">
                  <c:v>4.3594636255506046E-2</c:v>
                </c:pt>
                <c:pt idx="15">
                  <c:v>3.7071238915743834E-2</c:v>
                </c:pt>
                <c:pt idx="16">
                  <c:v>3.7115204730869322E-2</c:v>
                </c:pt>
                <c:pt idx="17">
                  <c:v>4.165238574731836E-2</c:v>
                </c:pt>
                <c:pt idx="18">
                  <c:v>4.6029695329510324E-2</c:v>
                </c:pt>
                <c:pt idx="19">
                  <c:v>4.9560300017954681E-2</c:v>
                </c:pt>
                <c:pt idx="20">
                  <c:v>5.3024658699771209E-2</c:v>
                </c:pt>
                <c:pt idx="21">
                  <c:v>5.3416064857300889E-2</c:v>
                </c:pt>
                <c:pt idx="22">
                  <c:v>4.9697197857332835E-2</c:v>
                </c:pt>
                <c:pt idx="23">
                  <c:v>4.5364006374740133E-2</c:v>
                </c:pt>
                <c:pt idx="24">
                  <c:v>4.3814872944769809E-2</c:v>
                </c:pt>
                <c:pt idx="25">
                  <c:v>9.9720103147929937E-3</c:v>
                </c:pt>
              </c:numCache>
            </c:numRef>
          </c:yVal>
          <c:smooth val="0"/>
          <c:extLst>
            <c:ext xmlns:c16="http://schemas.microsoft.com/office/drawing/2014/chart" uri="{C3380CC4-5D6E-409C-BE32-E72D297353CC}">
              <c16:uniqueId val="{00000001-2F36-4A98-9C53-8C041A17A0E8}"/>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x_e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HAWC2_2_hGAST_noFPM!$CB$6:$CB$31</c:f>
              <c:numCache>
                <c:formatCode>0.00E+00</c:formatCode>
                <c:ptCount val="26"/>
                <c:pt idx="0">
                  <c:v>-2.1992307428859176E-2</c:v>
                </c:pt>
                <c:pt idx="1">
                  <c:v>1.2390629939431276E-2</c:v>
                </c:pt>
                <c:pt idx="2">
                  <c:v>4.6312782381618914E-2</c:v>
                </c:pt>
                <c:pt idx="3">
                  <c:v>6.5502261479021315E-2</c:v>
                </c:pt>
                <c:pt idx="4">
                  <c:v>8.3719851937433032E-2</c:v>
                </c:pt>
                <c:pt idx="5">
                  <c:v>0.10535787533472617</c:v>
                </c:pt>
                <c:pt idx="6">
                  <c:v>0.16226886512369096</c:v>
                </c:pt>
                <c:pt idx="7">
                  <c:v>0.2875621049535621</c:v>
                </c:pt>
                <c:pt idx="8">
                  <c:v>0.45127012854726867</c:v>
                </c:pt>
                <c:pt idx="9">
                  <c:v>0.43138446030031885</c:v>
                </c:pt>
                <c:pt idx="10">
                  <c:v>0.42725187774743928</c:v>
                </c:pt>
                <c:pt idx="11">
                  <c:v>0.38023648629904139</c:v>
                </c:pt>
                <c:pt idx="12">
                  <c:v>0.35657328635257468</c:v>
                </c:pt>
                <c:pt idx="13">
                  <c:v>0.31674694479236204</c:v>
                </c:pt>
                <c:pt idx="14">
                  <c:v>0.3053479073200383</c:v>
                </c:pt>
                <c:pt idx="15">
                  <c:v>0.27500817055622839</c:v>
                </c:pt>
                <c:pt idx="16">
                  <c:v>0.25967696536513607</c:v>
                </c:pt>
                <c:pt idx="17">
                  <c:v>0.18914868978933291</c:v>
                </c:pt>
                <c:pt idx="18">
                  <c:v>0.1107328052298728</c:v>
                </c:pt>
                <c:pt idx="19">
                  <c:v>7.1211507827787832E-2</c:v>
                </c:pt>
                <c:pt idx="20">
                  <c:v>5.6453922290397439E-2</c:v>
                </c:pt>
                <c:pt idx="21">
                  <c:v>4.8529377813354473E-2</c:v>
                </c:pt>
                <c:pt idx="22">
                  <c:v>5.8971121573931216E-2</c:v>
                </c:pt>
                <c:pt idx="23">
                  <c:v>6.9212403961415925E-2</c:v>
                </c:pt>
                <c:pt idx="24">
                  <c:v>0.11470920276824705</c:v>
                </c:pt>
                <c:pt idx="25">
                  <c:v>1.5959036466465181E-3</c:v>
                </c:pt>
              </c:numCache>
            </c:numRef>
          </c:yVal>
          <c:smooth val="0"/>
          <c:extLst>
            <c:ext xmlns:c16="http://schemas.microsoft.com/office/drawing/2014/chart" uri="{C3380CC4-5D6E-409C-BE32-E72D297353CC}">
              <c16:uniqueId val="{00000000-2240-4BF5-A0C2-07D54D3BB243}"/>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HAWC2_2_hGAST_FPM!$CK$6:$CK$31</c:f>
              <c:numCache>
                <c:formatCode>0.00E+00</c:formatCode>
                <c:ptCount val="26"/>
                <c:pt idx="0">
                  <c:v>-2.1992307428859176E-2</c:v>
                </c:pt>
                <c:pt idx="1">
                  <c:v>1.2390629939431276E-2</c:v>
                </c:pt>
                <c:pt idx="2">
                  <c:v>4.6312782381618914E-2</c:v>
                </c:pt>
                <c:pt idx="3">
                  <c:v>6.5502261479021315E-2</c:v>
                </c:pt>
                <c:pt idx="4">
                  <c:v>8.3719851937433032E-2</c:v>
                </c:pt>
                <c:pt idx="5">
                  <c:v>0.10535787533472617</c:v>
                </c:pt>
                <c:pt idx="6">
                  <c:v>0.16226886512369096</c:v>
                </c:pt>
                <c:pt idx="7">
                  <c:v>0.2875621049535621</c:v>
                </c:pt>
                <c:pt idx="8">
                  <c:v>0.45127012854726867</c:v>
                </c:pt>
                <c:pt idx="9">
                  <c:v>0.43138446030031885</c:v>
                </c:pt>
                <c:pt idx="10">
                  <c:v>0.42725187774743928</c:v>
                </c:pt>
                <c:pt idx="11">
                  <c:v>0.38023648629904139</c:v>
                </c:pt>
                <c:pt idx="12">
                  <c:v>0.35657328635257468</c:v>
                </c:pt>
                <c:pt idx="13">
                  <c:v>0.31674694479236204</c:v>
                </c:pt>
                <c:pt idx="14">
                  <c:v>0.3053479073200383</c:v>
                </c:pt>
                <c:pt idx="15">
                  <c:v>0.27500817055622839</c:v>
                </c:pt>
                <c:pt idx="16">
                  <c:v>0.25967696536513607</c:v>
                </c:pt>
                <c:pt idx="17">
                  <c:v>0.18914868978933291</c:v>
                </c:pt>
                <c:pt idx="18">
                  <c:v>0.1107328052298728</c:v>
                </c:pt>
                <c:pt idx="19">
                  <c:v>7.1211507827787832E-2</c:v>
                </c:pt>
                <c:pt idx="20">
                  <c:v>5.6453922290397439E-2</c:v>
                </c:pt>
                <c:pt idx="21">
                  <c:v>4.8529377813354473E-2</c:v>
                </c:pt>
                <c:pt idx="22">
                  <c:v>5.8971121573931216E-2</c:v>
                </c:pt>
                <c:pt idx="23">
                  <c:v>6.9212403961415925E-2</c:v>
                </c:pt>
                <c:pt idx="24">
                  <c:v>0.11470920276824705</c:v>
                </c:pt>
                <c:pt idx="25">
                  <c:v>1.5959036466465181E-3</c:v>
                </c:pt>
              </c:numCache>
            </c:numRef>
          </c:yVal>
          <c:smooth val="0"/>
          <c:extLst>
            <c:ext xmlns:c16="http://schemas.microsoft.com/office/drawing/2014/chart" uri="{C3380CC4-5D6E-409C-BE32-E72D297353CC}">
              <c16:uniqueId val="{00000001-2240-4BF5-A0C2-07D54D3BB243}"/>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y_e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HAWC2_2_hGAST_noFPM!$CC$6:$CC$31</c:f>
              <c:numCache>
                <c:formatCode>0.00E+00</c:formatCode>
                <c:ptCount val="26"/>
                <c:pt idx="0">
                  <c:v>-6.6330230230717806E-3</c:v>
                </c:pt>
                <c:pt idx="1">
                  <c:v>3.4059788835099206E-3</c:v>
                </c:pt>
                <c:pt idx="2">
                  <c:v>1.5270297906435245E-2</c:v>
                </c:pt>
                <c:pt idx="3">
                  <c:v>2.5317297645640384E-2</c:v>
                </c:pt>
                <c:pt idx="4">
                  <c:v>3.2257826670536956E-2</c:v>
                </c:pt>
                <c:pt idx="5">
                  <c:v>3.9316893313642812E-2</c:v>
                </c:pt>
                <c:pt idx="6">
                  <c:v>5.5691536971308346E-2</c:v>
                </c:pt>
                <c:pt idx="7">
                  <c:v>9.0302340665264005E-2</c:v>
                </c:pt>
                <c:pt idx="8">
                  <c:v>9.9115192543792335E-2</c:v>
                </c:pt>
                <c:pt idx="9">
                  <c:v>8.1570803395258587E-2</c:v>
                </c:pt>
                <c:pt idx="10">
                  <c:v>7.0770082749980978E-2</c:v>
                </c:pt>
                <c:pt idx="11">
                  <c:v>5.3087496816969372E-2</c:v>
                </c:pt>
                <c:pt idx="12">
                  <c:v>3.9283925297306184E-2</c:v>
                </c:pt>
                <c:pt idx="13">
                  <c:v>2.4801125066058697E-2</c:v>
                </c:pt>
                <c:pt idx="14">
                  <c:v>1.6671768086983511E-2</c:v>
                </c:pt>
                <c:pt idx="15">
                  <c:v>1.540201723896371E-2</c:v>
                </c:pt>
                <c:pt idx="16">
                  <c:v>1.6230161374448378E-2</c:v>
                </c:pt>
                <c:pt idx="17">
                  <c:v>1.8910701463488538E-2</c:v>
                </c:pt>
                <c:pt idx="18">
                  <c:v>2.2717689614499079E-2</c:v>
                </c:pt>
                <c:pt idx="19">
                  <c:v>2.8664087770098701E-2</c:v>
                </c:pt>
                <c:pt idx="20">
                  <c:v>3.3936902322498248E-2</c:v>
                </c:pt>
                <c:pt idx="21">
                  <c:v>3.4186962906416402E-2</c:v>
                </c:pt>
                <c:pt idx="22">
                  <c:v>3.0744088016617859E-2</c:v>
                </c:pt>
                <c:pt idx="23">
                  <c:v>2.738154166592419E-2</c:v>
                </c:pt>
                <c:pt idx="24">
                  <c:v>2.2958798617686405E-2</c:v>
                </c:pt>
                <c:pt idx="25">
                  <c:v>6.6303427724271943E-3</c:v>
                </c:pt>
              </c:numCache>
            </c:numRef>
          </c:yVal>
          <c:smooth val="0"/>
          <c:extLst>
            <c:ext xmlns:c16="http://schemas.microsoft.com/office/drawing/2014/chart" uri="{C3380CC4-5D6E-409C-BE32-E72D297353CC}">
              <c16:uniqueId val="{00000000-463D-48C2-9E9A-C1B9DD28B462}"/>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hGAST_comparison!$AF$6:$AF$31</c:f>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HAWC2_2_hGAST_FPM!$CL$6:$CL$31</c:f>
              <c:numCache>
                <c:formatCode>0.00E+00</c:formatCode>
                <c:ptCount val="26"/>
                <c:pt idx="0">
                  <c:v>-6.6330230230717806E-3</c:v>
                </c:pt>
                <c:pt idx="1">
                  <c:v>3.4059788835099206E-3</c:v>
                </c:pt>
                <c:pt idx="2">
                  <c:v>1.5270297906435245E-2</c:v>
                </c:pt>
                <c:pt idx="3">
                  <c:v>2.5317297645640384E-2</c:v>
                </c:pt>
                <c:pt idx="4">
                  <c:v>3.2257826670536956E-2</c:v>
                </c:pt>
                <c:pt idx="5">
                  <c:v>3.9316893313642812E-2</c:v>
                </c:pt>
                <c:pt idx="6">
                  <c:v>5.5691536971308346E-2</c:v>
                </c:pt>
                <c:pt idx="7">
                  <c:v>9.0302340665264005E-2</c:v>
                </c:pt>
                <c:pt idx="8">
                  <c:v>9.9115192543792335E-2</c:v>
                </c:pt>
                <c:pt idx="9">
                  <c:v>8.1570803395258587E-2</c:v>
                </c:pt>
                <c:pt idx="10">
                  <c:v>7.0770082749980978E-2</c:v>
                </c:pt>
                <c:pt idx="11">
                  <c:v>5.3087496816969372E-2</c:v>
                </c:pt>
                <c:pt idx="12">
                  <c:v>3.9283925297306184E-2</c:v>
                </c:pt>
                <c:pt idx="13">
                  <c:v>2.4801125066058697E-2</c:v>
                </c:pt>
                <c:pt idx="14">
                  <c:v>1.6671768086983511E-2</c:v>
                </c:pt>
                <c:pt idx="15">
                  <c:v>1.540201723896371E-2</c:v>
                </c:pt>
                <c:pt idx="16">
                  <c:v>1.6230161374448378E-2</c:v>
                </c:pt>
                <c:pt idx="17">
                  <c:v>1.8910701463488538E-2</c:v>
                </c:pt>
                <c:pt idx="18">
                  <c:v>2.2717689614499079E-2</c:v>
                </c:pt>
                <c:pt idx="19">
                  <c:v>2.8664087770098701E-2</c:v>
                </c:pt>
                <c:pt idx="20">
                  <c:v>3.3936902322498248E-2</c:v>
                </c:pt>
                <c:pt idx="21">
                  <c:v>3.4186962906416402E-2</c:v>
                </c:pt>
                <c:pt idx="22">
                  <c:v>3.0744088016617859E-2</c:v>
                </c:pt>
                <c:pt idx="23">
                  <c:v>2.738154166592419E-2</c:v>
                </c:pt>
                <c:pt idx="24">
                  <c:v>2.2958798617686405E-2</c:v>
                </c:pt>
                <c:pt idx="25">
                  <c:v>6.6303427724271943E-3</c:v>
                </c:pt>
              </c:numCache>
            </c:numRef>
          </c:yVal>
          <c:smooth val="0"/>
          <c:extLst>
            <c:ext xmlns:c16="http://schemas.microsoft.com/office/drawing/2014/chart" uri="{C3380CC4-5D6E-409C-BE32-E72D297353CC}">
              <c16:uniqueId val="{00000001-463D-48C2-9E9A-C1B9DD28B462}"/>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ρ</a:t>
            </a:r>
            <a:r>
              <a:rPr lang="en-US"/>
              <a:t>Ixx [kg*m]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hGAST_comparison!$K$6:$K$200</c:f>
              <c:numCache>
                <c:formatCode>0.00E+00</c:formatCode>
                <c:ptCount val="195"/>
                <c:pt idx="0">
                  <c:v>10160.580357935665</c:v>
                </c:pt>
                <c:pt idx="1">
                  <c:v>9669.4525329235494</c:v>
                </c:pt>
                <c:pt idx="2">
                  <c:v>9168.2238433635575</c:v>
                </c:pt>
                <c:pt idx="3">
                  <c:v>8045.8610621822754</c:v>
                </c:pt>
                <c:pt idx="4">
                  <c:v>6975.8259695954812</c:v>
                </c:pt>
                <c:pt idx="5">
                  <c:v>6086.2091486242098</c:v>
                </c:pt>
                <c:pt idx="6">
                  <c:v>4368.8822547499904</c:v>
                </c:pt>
                <c:pt idx="7">
                  <c:v>3282.9434815856566</c:v>
                </c:pt>
                <c:pt idx="8">
                  <c:v>1274.1158364597002</c:v>
                </c:pt>
                <c:pt idx="9">
                  <c:v>667.77412235705492</c:v>
                </c:pt>
                <c:pt idx="10">
                  <c:v>319.37867496571124</c:v>
                </c:pt>
                <c:pt idx="11">
                  <c:v>220.86686668045365</c:v>
                </c:pt>
                <c:pt idx="12">
                  <c:v>159.200194504324</c:v>
                </c:pt>
                <c:pt idx="13">
                  <c:v>121.93721152117504</c:v>
                </c:pt>
                <c:pt idx="14">
                  <c:v>91.168823605515968</c:v>
                </c:pt>
                <c:pt idx="15">
                  <c:v>66.682037815589922</c:v>
                </c:pt>
                <c:pt idx="16">
                  <c:v>48.304851941464946</c:v>
                </c:pt>
                <c:pt idx="17">
                  <c:v>35.082032855720264</c:v>
                </c:pt>
                <c:pt idx="18">
                  <c:v>25.160070582005645</c:v>
                </c:pt>
                <c:pt idx="19">
                  <c:v>17.732535512427653</c:v>
                </c:pt>
                <c:pt idx="20">
                  <c:v>11.286557912325929</c:v>
                </c:pt>
                <c:pt idx="21">
                  <c:v>6.7407877390349924</c:v>
                </c:pt>
                <c:pt idx="22">
                  <c:v>3.6581413421815161</c:v>
                </c:pt>
                <c:pt idx="23">
                  <c:v>1.8021476275154946</c:v>
                </c:pt>
                <c:pt idx="24">
                  <c:v>0.76133189789132338</c:v>
                </c:pt>
                <c:pt idx="25">
                  <c:v>7.4835421120230177E-3</c:v>
                </c:pt>
              </c:numCache>
            </c:numRef>
          </c:yVal>
          <c:smooth val="0"/>
          <c:extLst>
            <c:ext xmlns:c16="http://schemas.microsoft.com/office/drawing/2014/chart" uri="{C3380CC4-5D6E-409C-BE32-E72D297353CC}">
              <c16:uniqueId val="{00000000-0EE9-4372-AC3F-89E319784BD6}"/>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hGAST_comparison!$AL$6:$AL$200</c:f>
              <c:numCache>
                <c:formatCode>0.00E+00</c:formatCode>
                <c:ptCount val="195"/>
                <c:pt idx="0">
                  <c:v>10160.580357938656</c:v>
                </c:pt>
                <c:pt idx="1">
                  <c:v>9669.4525329235148</c:v>
                </c:pt>
                <c:pt idx="2">
                  <c:v>9168.2238433631483</c:v>
                </c:pt>
                <c:pt idx="3">
                  <c:v>8045.8610621825701</c:v>
                </c:pt>
                <c:pt idx="4">
                  <c:v>6975.8259695955921</c:v>
                </c:pt>
                <c:pt idx="5">
                  <c:v>6086.2091486244426</c:v>
                </c:pt>
                <c:pt idx="6">
                  <c:v>4368.8822547509881</c:v>
                </c:pt>
                <c:pt idx="7">
                  <c:v>3282.9434815857162</c:v>
                </c:pt>
                <c:pt idx="8">
                  <c:v>1274.1158364585501</c:v>
                </c:pt>
                <c:pt idx="9">
                  <c:v>667.77412235710517</c:v>
                </c:pt>
                <c:pt idx="10">
                  <c:v>319.37867496570624</c:v>
                </c:pt>
                <c:pt idx="11">
                  <c:v>220.86686668045166</c:v>
                </c:pt>
                <c:pt idx="12">
                  <c:v>159.20019450432397</c:v>
                </c:pt>
                <c:pt idx="13">
                  <c:v>121.93721152117506</c:v>
                </c:pt>
                <c:pt idx="14">
                  <c:v>91.168823605515968</c:v>
                </c:pt>
                <c:pt idx="15">
                  <c:v>66.682037815589624</c:v>
                </c:pt>
                <c:pt idx="16">
                  <c:v>48.304851941464477</c:v>
                </c:pt>
                <c:pt idx="17">
                  <c:v>35.082032855720271</c:v>
                </c:pt>
                <c:pt idx="18">
                  <c:v>25.160070582005641</c:v>
                </c:pt>
                <c:pt idx="19">
                  <c:v>17.732535512427365</c:v>
                </c:pt>
                <c:pt idx="20">
                  <c:v>11.286557912325918</c:v>
                </c:pt>
                <c:pt idx="21">
                  <c:v>6.7407877390349977</c:v>
                </c:pt>
                <c:pt idx="22">
                  <c:v>3.6581413421815228</c:v>
                </c:pt>
                <c:pt idx="23">
                  <c:v>1.8021476275154888</c:v>
                </c:pt>
                <c:pt idx="24">
                  <c:v>0.76133189789132416</c:v>
                </c:pt>
                <c:pt idx="25">
                  <c:v>7.4835421120230195E-3</c:v>
                </c:pt>
              </c:numCache>
            </c:numRef>
          </c:yVal>
          <c:smooth val="0"/>
          <c:extLst>
            <c:ext xmlns:c16="http://schemas.microsoft.com/office/drawing/2014/chart" uri="{C3380CC4-5D6E-409C-BE32-E72D297353CC}">
              <c16:uniqueId val="{00000001-0EE9-4372-AC3F-89E319784BD6}"/>
            </c:ext>
          </c:extLst>
        </c:ser>
        <c:ser>
          <c:idx val="2"/>
          <c:order val="2"/>
          <c:tx>
            <c:strRef>
              <c:f>hGAST_vs_BeamDyn!$V$4</c:f>
              <c:strCache>
                <c:ptCount val="1"/>
                <c:pt idx="0">
                  <c:v>i_flp</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hGAST_vs_BeamDyn!$V$7:$V$200</c:f>
              <c:numCache>
                <c:formatCode>0.00E+00</c:formatCode>
                <c:ptCount val="194"/>
                <c:pt idx="0">
                  <c:v>10166.28442721007</c:v>
                </c:pt>
                <c:pt idx="1">
                  <c:v>9677.5066582781947</c:v>
                </c:pt>
                <c:pt idx="2">
                  <c:v>9189.9791664461463</c:v>
                </c:pt>
                <c:pt idx="3">
                  <c:v>7913.5551377558404</c:v>
                </c:pt>
                <c:pt idx="4">
                  <c:v>6778.7078742704616</c:v>
                </c:pt>
                <c:pt idx="5">
                  <c:v>5816.7305131046887</c:v>
                </c:pt>
                <c:pt idx="6">
                  <c:v>3914.5968281712321</c:v>
                </c:pt>
                <c:pt idx="7">
                  <c:v>2785.9557474336311</c:v>
                </c:pt>
                <c:pt idx="8">
                  <c:v>956.30886983048447</c:v>
                </c:pt>
                <c:pt idx="9">
                  <c:v>476.36366817186712</c:v>
                </c:pt>
                <c:pt idx="10">
                  <c:v>268.55950272107663</c:v>
                </c:pt>
                <c:pt idx="11">
                  <c:v>204.06774305708589</c:v>
                </c:pt>
                <c:pt idx="12">
                  <c:v>154.74717074687629</c:v>
                </c:pt>
                <c:pt idx="13">
                  <c:v>120.1630106896849</c:v>
                </c:pt>
                <c:pt idx="14">
                  <c:v>90.508491775308329</c:v>
                </c:pt>
                <c:pt idx="15">
                  <c:v>66.515871947583975</c:v>
                </c:pt>
                <c:pt idx="16">
                  <c:v>48.3879168461972</c:v>
                </c:pt>
                <c:pt idx="17">
                  <c:v>35.222170156455341</c:v>
                </c:pt>
                <c:pt idx="18">
                  <c:v>25.215546621059769</c:v>
                </c:pt>
                <c:pt idx="19">
                  <c:v>17.74533007795668</c:v>
                </c:pt>
                <c:pt idx="20">
                  <c:v>11.271194923324609</c:v>
                </c:pt>
                <c:pt idx="21">
                  <c:v>6.6845805757635572</c:v>
                </c:pt>
                <c:pt idx="22">
                  <c:v>3.6163376640505831</c:v>
                </c:pt>
                <c:pt idx="23">
                  <c:v>1.7833371573604699</c:v>
                </c:pt>
                <c:pt idx="24">
                  <c:v>0.75738361614069372</c:v>
                </c:pt>
                <c:pt idx="25">
                  <c:v>7.1808104318029677E-3</c:v>
                </c:pt>
              </c:numCache>
            </c:numRef>
          </c:yVal>
          <c:smooth val="0"/>
          <c:extLst>
            <c:ext xmlns:c16="http://schemas.microsoft.com/office/drawing/2014/chart" uri="{C3380CC4-5D6E-409C-BE32-E72D297353CC}">
              <c16:uniqueId val="{00000002-0EE9-4372-AC3F-89E319784BD6}"/>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ρ</a:t>
            </a:r>
            <a:r>
              <a:rPr lang="en-US"/>
              <a:t>Izz [kg*m]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hGAST_comparison!$L$6:$L$200</c:f>
              <c:numCache>
                <c:formatCode>0.00E+00</c:formatCode>
                <c:ptCount val="195"/>
                <c:pt idx="0">
                  <c:v>10156.472968139191</c:v>
                </c:pt>
                <c:pt idx="1">
                  <c:v>9660.2282643712661</c:v>
                </c:pt>
                <c:pt idx="2">
                  <c:v>9167.5788266862291</c:v>
                </c:pt>
                <c:pt idx="3">
                  <c:v>8225.1645956868015</c:v>
                </c:pt>
                <c:pt idx="4">
                  <c:v>7397.4826069681067</c:v>
                </c:pt>
                <c:pt idx="5">
                  <c:v>6662.4947787163583</c:v>
                </c:pt>
                <c:pt idx="6">
                  <c:v>5061.5495668061349</c:v>
                </c:pt>
                <c:pt idx="7">
                  <c:v>4365.6122677502208</c:v>
                </c:pt>
                <c:pt idx="8">
                  <c:v>2873.6760654527297</c:v>
                </c:pt>
                <c:pt idx="9">
                  <c:v>1781.3706412622807</c:v>
                </c:pt>
                <c:pt idx="10">
                  <c:v>1481.6574233599877</c:v>
                </c:pt>
                <c:pt idx="11">
                  <c:v>1237.5518881572168</c:v>
                </c:pt>
                <c:pt idx="12">
                  <c:v>1012.1654536928137</c:v>
                </c:pt>
                <c:pt idx="13">
                  <c:v>842.1259907925097</c:v>
                </c:pt>
                <c:pt idx="14">
                  <c:v>693.72214629202176</c:v>
                </c:pt>
                <c:pt idx="15">
                  <c:v>566.53445034877905</c:v>
                </c:pt>
                <c:pt idx="16">
                  <c:v>455.02338675758881</c:v>
                </c:pt>
                <c:pt idx="17">
                  <c:v>311.7093457646659</c:v>
                </c:pt>
                <c:pt idx="18">
                  <c:v>185.02780217952514</c:v>
                </c:pt>
                <c:pt idx="19">
                  <c:v>117.71487169146566</c:v>
                </c:pt>
                <c:pt idx="20">
                  <c:v>77.077801808021434</c:v>
                </c:pt>
                <c:pt idx="21">
                  <c:v>47.506560530930216</c:v>
                </c:pt>
                <c:pt idx="22">
                  <c:v>28.563482355047601</c:v>
                </c:pt>
                <c:pt idx="23">
                  <c:v>17.331608043379617</c:v>
                </c:pt>
                <c:pt idx="24">
                  <c:v>10.794053704103362</c:v>
                </c:pt>
                <c:pt idx="25">
                  <c:v>8.9642574819865845E-2</c:v>
                </c:pt>
              </c:numCache>
            </c:numRef>
          </c:yVal>
          <c:smooth val="0"/>
          <c:extLst>
            <c:ext xmlns:c16="http://schemas.microsoft.com/office/drawing/2014/chart" uri="{C3380CC4-5D6E-409C-BE32-E72D297353CC}">
              <c16:uniqueId val="{00000000-F1AD-48F1-BE6E-52BDA60C4B9D}"/>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hGAST_comparison!$AM$6:$AM$200</c:f>
              <c:numCache>
                <c:formatCode>0.00E+00</c:formatCode>
                <c:ptCount val="195"/>
                <c:pt idx="0">
                  <c:v>10156.472968136201</c:v>
                </c:pt>
                <c:pt idx="1">
                  <c:v>9660.2282643713006</c:v>
                </c:pt>
                <c:pt idx="2">
                  <c:v>9167.5788266866384</c:v>
                </c:pt>
                <c:pt idx="3">
                  <c:v>8225.1645956865086</c:v>
                </c:pt>
                <c:pt idx="4">
                  <c:v>7397.4826069679957</c:v>
                </c:pt>
                <c:pt idx="5">
                  <c:v>6662.4947787161254</c:v>
                </c:pt>
                <c:pt idx="6">
                  <c:v>5061.5495668051371</c:v>
                </c:pt>
                <c:pt idx="7">
                  <c:v>4365.6122677501617</c:v>
                </c:pt>
                <c:pt idx="8">
                  <c:v>2873.6760654538803</c:v>
                </c:pt>
                <c:pt idx="9">
                  <c:v>1781.3706412622309</c:v>
                </c:pt>
                <c:pt idx="10">
                  <c:v>1481.6574233599929</c:v>
                </c:pt>
                <c:pt idx="11">
                  <c:v>1237.5518881572191</c:v>
                </c:pt>
                <c:pt idx="12">
                  <c:v>1012.1654536928138</c:v>
                </c:pt>
                <c:pt idx="13">
                  <c:v>842.1259907925097</c:v>
                </c:pt>
                <c:pt idx="14">
                  <c:v>693.72214629202176</c:v>
                </c:pt>
                <c:pt idx="15">
                  <c:v>566.53445034877939</c:v>
                </c:pt>
                <c:pt idx="16">
                  <c:v>455.02338675758932</c:v>
                </c:pt>
                <c:pt idx="17">
                  <c:v>311.7093457646659</c:v>
                </c:pt>
                <c:pt idx="18">
                  <c:v>185.02780217952514</c:v>
                </c:pt>
                <c:pt idx="19">
                  <c:v>117.71487169146592</c:v>
                </c:pt>
                <c:pt idx="20">
                  <c:v>77.077801808021448</c:v>
                </c:pt>
                <c:pt idx="21">
                  <c:v>47.506560530930209</c:v>
                </c:pt>
                <c:pt idx="22">
                  <c:v>28.563482355047597</c:v>
                </c:pt>
                <c:pt idx="23">
                  <c:v>17.331608043379621</c:v>
                </c:pt>
                <c:pt idx="24">
                  <c:v>10.79405370410336</c:v>
                </c:pt>
                <c:pt idx="25">
                  <c:v>8.9642574819865831E-2</c:v>
                </c:pt>
              </c:numCache>
            </c:numRef>
          </c:yVal>
          <c:smooth val="0"/>
          <c:extLst>
            <c:ext xmlns:c16="http://schemas.microsoft.com/office/drawing/2014/chart" uri="{C3380CC4-5D6E-409C-BE32-E72D297353CC}">
              <c16:uniqueId val="{00000001-F1AD-48F1-BE6E-52BDA60C4B9D}"/>
            </c:ext>
          </c:extLst>
        </c:ser>
        <c:ser>
          <c:idx val="2"/>
          <c:order val="2"/>
          <c:tx>
            <c:strRef>
              <c:f>hGAST_vs_BeamDyn!$S$4</c:f>
              <c:strCache>
                <c:ptCount val="1"/>
                <c:pt idx="0">
                  <c:v>i_edg</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hGAST_vs_BeamDyn!$S$7:$S$200</c:f>
              <c:numCache>
                <c:formatCode>0.00E+00</c:formatCode>
                <c:ptCount val="194"/>
                <c:pt idx="0">
                  <c:v>10167.976322209001</c:v>
                </c:pt>
                <c:pt idx="1">
                  <c:v>9670.8174880097722</c:v>
                </c:pt>
                <c:pt idx="2">
                  <c:v>9183.7237418156728</c:v>
                </c:pt>
                <c:pt idx="3">
                  <c:v>8366.6705479331576</c:v>
                </c:pt>
                <c:pt idx="4">
                  <c:v>7605.9992052497046</c:v>
                </c:pt>
                <c:pt idx="5">
                  <c:v>6947.021691181144</c:v>
                </c:pt>
                <c:pt idx="6">
                  <c:v>5542.22198919525</c:v>
                </c:pt>
                <c:pt idx="7">
                  <c:v>4883.6115857768373</c:v>
                </c:pt>
                <c:pt idx="8">
                  <c:v>3320.8865204968251</c:v>
                </c:pt>
                <c:pt idx="9">
                  <c:v>2253.5586674096821</c:v>
                </c:pt>
                <c:pt idx="10">
                  <c:v>1848.578385062433</c:v>
                </c:pt>
                <c:pt idx="11">
                  <c:v>1564.7359685439139</c:v>
                </c:pt>
                <c:pt idx="12">
                  <c:v>1286.717581908948</c:v>
                </c:pt>
                <c:pt idx="13">
                  <c:v>1076.1432859614899</c:v>
                </c:pt>
                <c:pt idx="14">
                  <c:v>895.75138211503292</c:v>
                </c:pt>
                <c:pt idx="15">
                  <c:v>735.40792682389701</c:v>
                </c:pt>
                <c:pt idx="16">
                  <c:v>593.10780004180549</c:v>
                </c:pt>
                <c:pt idx="17">
                  <c:v>389.10967484563162</c:v>
                </c:pt>
                <c:pt idx="18">
                  <c:v>215.46936888932271</c:v>
                </c:pt>
                <c:pt idx="19">
                  <c:v>131.6545414850965</c:v>
                </c:pt>
                <c:pt idx="20">
                  <c:v>84.649621499078862</c:v>
                </c:pt>
                <c:pt idx="21">
                  <c:v>51.45480233093064</c:v>
                </c:pt>
                <c:pt idx="22">
                  <c:v>31.507539581364629</c:v>
                </c:pt>
                <c:pt idx="23">
                  <c:v>19.31985607950643</c:v>
                </c:pt>
                <c:pt idx="24">
                  <c:v>12.26282199990785</c:v>
                </c:pt>
                <c:pt idx="25">
                  <c:v>9.373427692288798E-2</c:v>
                </c:pt>
              </c:numCache>
            </c:numRef>
          </c:yVal>
          <c:smooth val="0"/>
          <c:extLst>
            <c:ext xmlns:c16="http://schemas.microsoft.com/office/drawing/2014/chart" uri="{C3380CC4-5D6E-409C-BE32-E72D297353CC}">
              <c16:uniqueId val="{00000002-F1AD-48F1-BE6E-52BDA60C4B9D}"/>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ρ</a:t>
            </a:r>
            <a:r>
              <a:rPr lang="en-US"/>
              <a:t>Ixz [kg*m]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hGAST_comparison!$M$6:$M$200</c:f>
              <c:numCache>
                <c:formatCode>0.00E+00</c:formatCode>
                <c:ptCount val="195"/>
                <c:pt idx="0">
                  <c:v>-2.1169362061634183</c:v>
                </c:pt>
                <c:pt idx="1">
                  <c:v>-0.4418398460062325</c:v>
                </c:pt>
                <c:pt idx="2">
                  <c:v>1.854611198814037</c:v>
                </c:pt>
                <c:pt idx="3">
                  <c:v>209.83385335821515</c:v>
                </c:pt>
                <c:pt idx="4">
                  <c:v>358.28564857089941</c:v>
                </c:pt>
                <c:pt idx="5">
                  <c:v>487.68772196527812</c:v>
                </c:pt>
                <c:pt idx="6">
                  <c:v>730.88738711589099</c:v>
                </c:pt>
                <c:pt idx="7">
                  <c:v>896.26256488336116</c:v>
                </c:pt>
                <c:pt idx="8">
                  <c:v>778.98925598397841</c:v>
                </c:pt>
                <c:pt idx="9">
                  <c:v>499.0011809895467</c:v>
                </c:pt>
                <c:pt idx="10">
                  <c:v>252.36240955068052</c:v>
                </c:pt>
                <c:pt idx="11">
                  <c:v>135.235171623517</c:v>
                </c:pt>
                <c:pt idx="12">
                  <c:v>64.810736737972348</c:v>
                </c:pt>
                <c:pt idx="13">
                  <c:v>39.320757872574816</c:v>
                </c:pt>
                <c:pt idx="14">
                  <c:v>24.170977874996492</c:v>
                </c:pt>
                <c:pt idx="15">
                  <c:v>14.907058156246364</c:v>
                </c:pt>
                <c:pt idx="16">
                  <c:v>8.0390095973976781</c:v>
                </c:pt>
                <c:pt idx="17">
                  <c:v>2.2976158639804645</c:v>
                </c:pt>
                <c:pt idx="18">
                  <c:v>-1.5019069554821538</c:v>
                </c:pt>
                <c:pt idx="19">
                  <c:v>-1.57188530478074</c:v>
                </c:pt>
                <c:pt idx="20">
                  <c:v>-1.4885112683120481</c:v>
                </c:pt>
                <c:pt idx="21">
                  <c:v>-1.560632311812133</c:v>
                </c:pt>
                <c:pt idx="22">
                  <c:v>-1.0111931717972675</c:v>
                </c:pt>
                <c:pt idx="23">
                  <c:v>-0.52873764868041662</c:v>
                </c:pt>
                <c:pt idx="24">
                  <c:v>-0.21551744030755779</c:v>
                </c:pt>
                <c:pt idx="25">
                  <c:v>-5.0345562181147545E-4</c:v>
                </c:pt>
              </c:numCache>
            </c:numRef>
          </c:yVal>
          <c:smooth val="0"/>
          <c:extLst>
            <c:ext xmlns:c16="http://schemas.microsoft.com/office/drawing/2014/chart" uri="{C3380CC4-5D6E-409C-BE32-E72D297353CC}">
              <c16:uniqueId val="{00000000-4A52-4BA4-878D-6C853E92E683}"/>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hGAST_comparison!$AN$6:$AN$200</c:f>
              <c:numCache>
                <c:formatCode>0.00E+00</c:formatCode>
                <c:ptCount val="195"/>
                <c:pt idx="0">
                  <c:v>-2.1169362029753414</c:v>
                </c:pt>
                <c:pt idx="1">
                  <c:v>-0.44183984632017359</c:v>
                </c:pt>
                <c:pt idx="2">
                  <c:v>1.8546111892489789</c:v>
                </c:pt>
                <c:pt idx="3">
                  <c:v>209.83385335833637</c:v>
                </c:pt>
                <c:pt idx="4">
                  <c:v>358.28564857096353</c:v>
                </c:pt>
                <c:pt idx="5">
                  <c:v>487.68772196541391</c:v>
                </c:pt>
                <c:pt idx="6">
                  <c:v>730.88738711634562</c:v>
                </c:pt>
                <c:pt idx="7">
                  <c:v>896.26256488339459</c:v>
                </c:pt>
                <c:pt idx="8">
                  <c:v>778.98925598288213</c:v>
                </c:pt>
                <c:pt idx="9">
                  <c:v>499.00118098959865</c:v>
                </c:pt>
                <c:pt idx="10">
                  <c:v>252.36240955066935</c:v>
                </c:pt>
                <c:pt idx="11">
                  <c:v>135.23517162350873</c:v>
                </c:pt>
                <c:pt idx="12">
                  <c:v>64.810736737972107</c:v>
                </c:pt>
                <c:pt idx="13">
                  <c:v>39.32075787257493</c:v>
                </c:pt>
                <c:pt idx="14">
                  <c:v>24.170977874996492</c:v>
                </c:pt>
                <c:pt idx="15">
                  <c:v>14.907058156241289</c:v>
                </c:pt>
                <c:pt idx="16">
                  <c:v>8.0390095973837212</c:v>
                </c:pt>
                <c:pt idx="17">
                  <c:v>2.2976158639808815</c:v>
                </c:pt>
                <c:pt idx="18">
                  <c:v>-1.5019069554823732</c:v>
                </c:pt>
                <c:pt idx="19">
                  <c:v>-1.5718853047741377</c:v>
                </c:pt>
                <c:pt idx="20">
                  <c:v>-1.4885112683117852</c:v>
                </c:pt>
                <c:pt idx="21">
                  <c:v>-1.5606323118122183</c:v>
                </c:pt>
                <c:pt idx="22">
                  <c:v>-1.0111931717973321</c:v>
                </c:pt>
                <c:pt idx="23">
                  <c:v>-0.52873764868037409</c:v>
                </c:pt>
                <c:pt idx="24">
                  <c:v>-0.2155174403075707</c:v>
                </c:pt>
                <c:pt idx="25">
                  <c:v>-5.0345562181151838E-4</c:v>
                </c:pt>
              </c:numCache>
            </c:numRef>
          </c:yVal>
          <c:smooth val="0"/>
          <c:extLst>
            <c:ext xmlns:c16="http://schemas.microsoft.com/office/drawing/2014/chart" uri="{C3380CC4-5D6E-409C-BE32-E72D297353CC}">
              <c16:uniqueId val="{00000001-4A52-4BA4-878D-6C853E92E683}"/>
            </c:ext>
          </c:extLst>
        </c:ser>
        <c:ser>
          <c:idx val="2"/>
          <c:order val="2"/>
          <c:tx>
            <c:strRef>
              <c:f>hGAST_vs_BeamDyn!$AU$4</c:f>
              <c:strCache>
                <c:ptCount val="1"/>
                <c:pt idx="0">
                  <c:v>(+) i_cp</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hGAST_vs_BeamDyn!$AU$7:$AU$200</c:f>
              <c:numCache>
                <c:formatCode>0.00E+00</c:formatCode>
                <c:ptCount val="194"/>
                <c:pt idx="0">
                  <c:v>-1.068313073410617</c:v>
                </c:pt>
                <c:pt idx="1">
                  <c:v>0.91339555776050818</c:v>
                </c:pt>
                <c:pt idx="2">
                  <c:v>6.1433644843618369</c:v>
                </c:pt>
                <c:pt idx="3">
                  <c:v>30.176017663964799</c:v>
                </c:pt>
                <c:pt idx="4">
                  <c:v>51.138148005356371</c:v>
                </c:pt>
                <c:pt idx="5">
                  <c:v>69.342936424027826</c:v>
                </c:pt>
                <c:pt idx="6">
                  <c:v>103.28185672319491</c:v>
                </c:pt>
                <c:pt idx="7">
                  <c:v>159.42251092667689</c:v>
                </c:pt>
                <c:pt idx="8">
                  <c:v>109.412357645158</c:v>
                </c:pt>
                <c:pt idx="9">
                  <c:v>74.256575025917357</c:v>
                </c:pt>
                <c:pt idx="10">
                  <c:v>51.000478667300591</c:v>
                </c:pt>
                <c:pt idx="11">
                  <c:v>34.070842237574617</c:v>
                </c:pt>
                <c:pt idx="12">
                  <c:v>23.386419100574731</c:v>
                </c:pt>
                <c:pt idx="13">
                  <c:v>18.75152324183863</c:v>
                </c:pt>
                <c:pt idx="14">
                  <c:v>15.60362630992088</c:v>
                </c:pt>
                <c:pt idx="15">
                  <c:v>13.644216263894039</c:v>
                </c:pt>
                <c:pt idx="16">
                  <c:v>11.662250592755029</c:v>
                </c:pt>
                <c:pt idx="17">
                  <c:v>7.8369665202962926</c:v>
                </c:pt>
                <c:pt idx="18">
                  <c:v>4.1761330690847638</c:v>
                </c:pt>
                <c:pt idx="19">
                  <c:v>2.6421037604616719</c:v>
                </c:pt>
                <c:pt idx="20">
                  <c:v>1.799611877679552</c:v>
                </c:pt>
                <c:pt idx="21">
                  <c:v>1.0405277605856149</c:v>
                </c:pt>
                <c:pt idx="22">
                  <c:v>0.62320776624495089</c:v>
                </c:pt>
                <c:pt idx="23">
                  <c:v>0.36848755076490369</c:v>
                </c:pt>
                <c:pt idx="24">
                  <c:v>0.24956166062622989</c:v>
                </c:pt>
                <c:pt idx="25">
                  <c:v>2.2768326051883152E-3</c:v>
                </c:pt>
              </c:numCache>
            </c:numRef>
          </c:yVal>
          <c:smooth val="0"/>
          <c:extLst>
            <c:ext xmlns:c16="http://schemas.microsoft.com/office/drawing/2014/chart" uri="{C3380CC4-5D6E-409C-BE32-E72D297353CC}">
              <c16:uniqueId val="{00000002-4A52-4BA4-878D-6C853E92E683}"/>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hGAST_comparison!$N$6:$N$200</c:f>
              <c:numCache>
                <c:formatCode>0.00E+00</c:formatCode>
                <c:ptCount val="195"/>
                <c:pt idx="0">
                  <c:v>45425027079.501411</c:v>
                </c:pt>
                <c:pt idx="1">
                  <c:v>43175079643.270416</c:v>
                </c:pt>
                <c:pt idx="2">
                  <c:v>40973814834.253098</c:v>
                </c:pt>
                <c:pt idx="3">
                  <c:v>38821232652.454018</c:v>
                </c:pt>
                <c:pt idx="4">
                  <c:v>36697450258.054245</c:v>
                </c:pt>
                <c:pt idx="5">
                  <c:v>34614553231.524094</c:v>
                </c:pt>
                <c:pt idx="6">
                  <c:v>30449984515.937202</c:v>
                </c:pt>
                <c:pt idx="7">
                  <c:v>26552201161.168037</c:v>
                </c:pt>
                <c:pt idx="8">
                  <c:v>21650282843.635921</c:v>
                </c:pt>
                <c:pt idx="9">
                  <c:v>20023942045.906162</c:v>
                </c:pt>
                <c:pt idx="10">
                  <c:v>20478191111.86039</c:v>
                </c:pt>
                <c:pt idx="11">
                  <c:v>21605205379.031071</c:v>
                </c:pt>
                <c:pt idx="12">
                  <c:v>22301259174.440727</c:v>
                </c:pt>
                <c:pt idx="13">
                  <c:v>22245034236.43428</c:v>
                </c:pt>
                <c:pt idx="14">
                  <c:v>21373342611.346939</c:v>
                </c:pt>
                <c:pt idx="15">
                  <c:v>20169801352.69186</c:v>
                </c:pt>
                <c:pt idx="16">
                  <c:v>19040930938.217033</c:v>
                </c:pt>
                <c:pt idx="17">
                  <c:v>17844165410.47913</c:v>
                </c:pt>
                <c:pt idx="18">
                  <c:v>16463562913.572857</c:v>
                </c:pt>
                <c:pt idx="19">
                  <c:v>14683875772.933516</c:v>
                </c:pt>
                <c:pt idx="20">
                  <c:v>11097970855.025244</c:v>
                </c:pt>
                <c:pt idx="21">
                  <c:v>7525623352.5272207</c:v>
                </c:pt>
                <c:pt idx="22">
                  <c:v>4560192635.9715786</c:v>
                </c:pt>
                <c:pt idx="23">
                  <c:v>2638948052.1155648</c:v>
                </c:pt>
                <c:pt idx="24">
                  <c:v>1151497668.268846</c:v>
                </c:pt>
                <c:pt idx="25">
                  <c:v>128301361.19634382</c:v>
                </c:pt>
              </c:numCache>
            </c:numRef>
          </c:yVal>
          <c:smooth val="0"/>
          <c:extLst>
            <c:ext xmlns:c16="http://schemas.microsoft.com/office/drawing/2014/chart" uri="{C3380CC4-5D6E-409C-BE32-E72D297353CC}">
              <c16:uniqueId val="{00000000-F8F0-4F7A-944F-853D40B4DEB3}"/>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hGAST_comparison!$AO$6:$AO$200</c:f>
              <c:numCache>
                <c:formatCode>0.00E+00</c:formatCode>
                <c:ptCount val="195"/>
                <c:pt idx="0">
                  <c:v>46038157334.468002</c:v>
                </c:pt>
                <c:pt idx="1">
                  <c:v>43737323418.711998</c:v>
                </c:pt>
                <c:pt idx="2">
                  <c:v>41541387998.32</c:v>
                </c:pt>
                <c:pt idx="3">
                  <c:v>38662607778.833</c:v>
                </c:pt>
                <c:pt idx="4">
                  <c:v>36029912070.844002</c:v>
                </c:pt>
                <c:pt idx="5">
                  <c:v>33734996105.957001</c:v>
                </c:pt>
                <c:pt idx="6">
                  <c:v>29196543065.632</c:v>
                </c:pt>
                <c:pt idx="7">
                  <c:v>27318853266.752998</c:v>
                </c:pt>
                <c:pt idx="8">
                  <c:v>22658899871.013</c:v>
                </c:pt>
                <c:pt idx="9">
                  <c:v>20430790087.723</c:v>
                </c:pt>
                <c:pt idx="10">
                  <c:v>20472143497.801998</c:v>
                </c:pt>
                <c:pt idx="11">
                  <c:v>21366358754.346001</c:v>
                </c:pt>
                <c:pt idx="12">
                  <c:v>21784935457.766998</c:v>
                </c:pt>
                <c:pt idx="13">
                  <c:v>21620511472.025002</c:v>
                </c:pt>
                <c:pt idx="14">
                  <c:v>20778606816.737999</c:v>
                </c:pt>
                <c:pt idx="15">
                  <c:v>19922595948.782001</c:v>
                </c:pt>
                <c:pt idx="16">
                  <c:v>18923963088.004002</c:v>
                </c:pt>
                <c:pt idx="17">
                  <c:v>17536942879.245998</c:v>
                </c:pt>
                <c:pt idx="18">
                  <c:v>15851882737.655001</c:v>
                </c:pt>
                <c:pt idx="19">
                  <c:v>14060187430.174999</c:v>
                </c:pt>
                <c:pt idx="20">
                  <c:v>11002268931.906</c:v>
                </c:pt>
                <c:pt idx="21">
                  <c:v>7309964470.2692003</c:v>
                </c:pt>
                <c:pt idx="22">
                  <c:v>4521160052.5857</c:v>
                </c:pt>
                <c:pt idx="23">
                  <c:v>2675579949.2893</c:v>
                </c:pt>
                <c:pt idx="24">
                  <c:v>1203066820.9560001</c:v>
                </c:pt>
                <c:pt idx="25">
                  <c:v>118659133.18948001</c:v>
                </c:pt>
              </c:numCache>
            </c:numRef>
          </c:yVal>
          <c:smooth val="0"/>
          <c:extLst>
            <c:ext xmlns:c16="http://schemas.microsoft.com/office/drawing/2014/chart" uri="{C3380CC4-5D6E-409C-BE32-E72D297353CC}">
              <c16:uniqueId val="{00000001-F8F0-4F7A-944F-853D40B4DEB3}"/>
            </c:ext>
          </c:extLst>
        </c:ser>
        <c:ser>
          <c:idx val="2"/>
          <c:order val="2"/>
          <c:tx>
            <c:strRef>
              <c:f>hGAST_vs_BeamDyn!$AJ$4</c:f>
              <c:strCache>
                <c:ptCount val="1"/>
                <c:pt idx="0">
                  <c:v>Ten</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hGAST_vs_BeamDyn!$AJ$7:$AJ$200</c:f>
              <c:numCache>
                <c:formatCode>0.00E+00</c:formatCode>
                <c:ptCount val="194"/>
                <c:pt idx="0">
                  <c:v>46051081603.604736</c:v>
                </c:pt>
                <c:pt idx="1">
                  <c:v>43751344063.198158</c:v>
                </c:pt>
                <c:pt idx="2">
                  <c:v>41569662567.470367</c:v>
                </c:pt>
                <c:pt idx="3">
                  <c:v>38669982721.739799</c:v>
                </c:pt>
                <c:pt idx="4">
                  <c:v>36038990116.73735</c:v>
                </c:pt>
                <c:pt idx="5">
                  <c:v>33746441410.196159</c:v>
                </c:pt>
                <c:pt idx="6">
                  <c:v>29212071034.73074</c:v>
                </c:pt>
                <c:pt idx="7">
                  <c:v>27339201435.29739</c:v>
                </c:pt>
                <c:pt idx="8">
                  <c:v>22665764106.85165</c:v>
                </c:pt>
                <c:pt idx="9">
                  <c:v>20450235425.961021</c:v>
                </c:pt>
                <c:pt idx="10">
                  <c:v>20473859852.028961</c:v>
                </c:pt>
                <c:pt idx="11">
                  <c:v>21366371296.473</c:v>
                </c:pt>
                <c:pt idx="12">
                  <c:v>21785402237.039181</c:v>
                </c:pt>
                <c:pt idx="13">
                  <c:v>21621041012.042068</c:v>
                </c:pt>
                <c:pt idx="14">
                  <c:v>20779461548.75581</c:v>
                </c:pt>
                <c:pt idx="15">
                  <c:v>19923519424.80574</c:v>
                </c:pt>
                <c:pt idx="16">
                  <c:v>18925122694.71336</c:v>
                </c:pt>
                <c:pt idx="17">
                  <c:v>17539655765.23526</c:v>
                </c:pt>
                <c:pt idx="18">
                  <c:v>15853197990.94626</c:v>
                </c:pt>
                <c:pt idx="19">
                  <c:v>14061229868.52557</c:v>
                </c:pt>
                <c:pt idx="20">
                  <c:v>11003024089.79319</c:v>
                </c:pt>
                <c:pt idx="21">
                  <c:v>7310260724.8634148</c:v>
                </c:pt>
                <c:pt idx="22">
                  <c:v>4521289678.9470091</c:v>
                </c:pt>
                <c:pt idx="23">
                  <c:v>2675615584.1350899</c:v>
                </c:pt>
                <c:pt idx="24">
                  <c:v>1203040036.1542661</c:v>
                </c:pt>
                <c:pt idx="25">
                  <c:v>118283403.9322428</c:v>
                </c:pt>
              </c:numCache>
            </c:numRef>
          </c:yVal>
          <c:smooth val="0"/>
          <c:extLst>
            <c:ext xmlns:c16="http://schemas.microsoft.com/office/drawing/2014/chart" uri="{C3380CC4-5D6E-409C-BE32-E72D297353CC}">
              <c16:uniqueId val="{00000002-F8F0-4F7A-944F-853D40B4DEB3}"/>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EAx [Nm]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hGAST_comparison!$O$6:$O$200</c:f>
              <c:numCache>
                <c:formatCode>0.00E+00</c:formatCode>
                <c:ptCount val="195"/>
                <c:pt idx="0">
                  <c:v>-301305250.44199198</c:v>
                </c:pt>
                <c:pt idx="1">
                  <c:v>147053409.55883807</c:v>
                </c:pt>
                <c:pt idx="2">
                  <c:v>625682358.88216043</c:v>
                </c:pt>
                <c:pt idx="3">
                  <c:v>982848702.03283179</c:v>
                </c:pt>
                <c:pt idx="4">
                  <c:v>1183779989.6749656</c:v>
                </c:pt>
                <c:pt idx="5">
                  <c:v>1360936696.503243</c:v>
                </c:pt>
                <c:pt idx="6">
                  <c:v>1695806438.4450834</c:v>
                </c:pt>
                <c:pt idx="7">
                  <c:v>2397725914.6684146</c:v>
                </c:pt>
                <c:pt idx="8">
                  <c:v>2145871952.6745381</c:v>
                </c:pt>
                <c:pt idx="9">
                  <c:v>1633369039.8246636</c:v>
                </c:pt>
                <c:pt idx="10">
                  <c:v>1449243279.5562849</c:v>
                </c:pt>
                <c:pt idx="11">
                  <c:v>1146966271.7892816</c:v>
                </c:pt>
                <c:pt idx="12">
                  <c:v>876080999.44459379</c:v>
                </c:pt>
                <c:pt idx="13">
                  <c:v>551701876.1965642</c:v>
                </c:pt>
                <c:pt idx="14">
                  <c:v>356331411.26001871</c:v>
                </c:pt>
                <c:pt idx="15">
                  <c:v>310655628.14063358</c:v>
                </c:pt>
                <c:pt idx="16">
                  <c:v>309037381.84698915</c:v>
                </c:pt>
                <c:pt idx="17">
                  <c:v>337445684.94267929</c:v>
                </c:pt>
                <c:pt idx="18">
                  <c:v>374014112.21932632</c:v>
                </c:pt>
                <c:pt idx="19">
                  <c:v>420899903.96059221</c:v>
                </c:pt>
                <c:pt idx="20">
                  <c:v>376630752.88492405</c:v>
                </c:pt>
                <c:pt idx="21">
                  <c:v>257278206.40050912</c:v>
                </c:pt>
                <c:pt idx="22">
                  <c:v>140198963.77304283</c:v>
                </c:pt>
                <c:pt idx="23">
                  <c:v>72258466.043211818</c:v>
                </c:pt>
                <c:pt idx="24">
                  <c:v>26437003.074519902</c:v>
                </c:pt>
                <c:pt idx="25">
                  <c:v>850682.0029007491</c:v>
                </c:pt>
              </c:numCache>
            </c:numRef>
          </c:yVal>
          <c:smooth val="0"/>
          <c:extLst>
            <c:ext xmlns:c16="http://schemas.microsoft.com/office/drawing/2014/chart" uri="{C3380CC4-5D6E-409C-BE32-E72D297353CC}">
              <c16:uniqueId val="{00000000-9ACF-4B96-980E-82103D1DC18D}"/>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hGAST_comparison!$AP$6:$AP$200</c:f>
              <c:numCache>
                <c:formatCode>0.00E+00</c:formatCode>
                <c:ptCount val="195"/>
                <c:pt idx="0">
                  <c:v>-305372157.5393272</c:v>
                </c:pt>
                <c:pt idx="1">
                  <c:v>148968399.98537698</c:v>
                </c:pt>
                <c:pt idx="2">
                  <c:v>634349370.18116009</c:v>
                </c:pt>
                <c:pt idx="3">
                  <c:v>978832748.89336634</c:v>
                </c:pt>
                <c:pt idx="4">
                  <c:v>1162246658.5359731</c:v>
                </c:pt>
                <c:pt idx="5">
                  <c:v>1326355242.8340673</c:v>
                </c:pt>
                <c:pt idx="6">
                  <c:v>1626000357.5740409</c:v>
                </c:pt>
                <c:pt idx="7">
                  <c:v>2466956394.2786899</c:v>
                </c:pt>
                <c:pt idx="8">
                  <c:v>2245841223.5459647</c:v>
                </c:pt>
                <c:pt idx="9">
                  <c:v>1666555961.4554508</c:v>
                </c:pt>
                <c:pt idx="10">
                  <c:v>1448815289.4089324</c:v>
                </c:pt>
                <c:pt idx="11">
                  <c:v>1134286502.3615689</c:v>
                </c:pt>
                <c:pt idx="12">
                  <c:v>855797777.12955546</c:v>
                </c:pt>
                <c:pt idx="13">
                  <c:v>536213009.00984895</c:v>
                </c:pt>
                <c:pt idx="14">
                  <c:v>346416114.0192706</c:v>
                </c:pt>
                <c:pt idx="15">
                  <c:v>306848166.24804896</c:v>
                </c:pt>
                <c:pt idx="16">
                  <c:v>307138974.76240939</c:v>
                </c:pt>
                <c:pt idx="17">
                  <c:v>331635891.37167227</c:v>
                </c:pt>
                <c:pt idx="18">
                  <c:v>360118151.83948225</c:v>
                </c:pt>
                <c:pt idx="19">
                  <c:v>403022446.56257468</c:v>
                </c:pt>
                <c:pt idx="20">
                  <c:v>373382926.06795102</c:v>
                </c:pt>
                <c:pt idx="21">
                  <c:v>249905484.19231492</c:v>
                </c:pt>
                <c:pt idx="22">
                  <c:v>138998942.59391138</c:v>
                </c:pt>
                <c:pt idx="23">
                  <c:v>73261503.861976296</c:v>
                </c:pt>
                <c:pt idx="24">
                  <c:v>27620968.865948994</c:v>
                </c:pt>
                <c:pt idx="25">
                  <c:v>786750.72612534452</c:v>
                </c:pt>
              </c:numCache>
            </c:numRef>
          </c:yVal>
          <c:smooth val="0"/>
          <c:extLst>
            <c:ext xmlns:c16="http://schemas.microsoft.com/office/drawing/2014/chart" uri="{C3380CC4-5D6E-409C-BE32-E72D297353CC}">
              <c16:uniqueId val="{00000001-9ACF-4B96-980E-82103D1DC18D}"/>
            </c:ext>
          </c:extLst>
        </c:ser>
        <c:ser>
          <c:idx val="2"/>
          <c:order val="2"/>
          <c:tx>
            <c:strRef>
              <c:f>hGAST_vs_BeamDyn!$BC$4</c:f>
              <c:strCache>
                <c:ptCount val="1"/>
                <c:pt idx="0">
                  <c:v>(+) Ten + Bnd_flp</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hGAST_vs_BeamDyn!$BC$7:$BC$200</c:f>
              <c:numCache>
                <c:formatCode>0.00E+00</c:formatCode>
                <c:ptCount val="194"/>
                <c:pt idx="0">
                  <c:v>-18829097.302851561</c:v>
                </c:pt>
                <c:pt idx="1">
                  <c:v>-3336008.2993628848</c:v>
                </c:pt>
                <c:pt idx="2">
                  <c:v>39669072.537865281</c:v>
                </c:pt>
                <c:pt idx="3">
                  <c:v>139140684.3010025</c:v>
                </c:pt>
                <c:pt idx="4">
                  <c:v>201959858.66306531</c:v>
                </c:pt>
                <c:pt idx="5">
                  <c:v>248900545.30290729</c:v>
                </c:pt>
                <c:pt idx="6">
                  <c:v>316621483.96654397</c:v>
                </c:pt>
                <c:pt idx="7">
                  <c:v>518317006.65900648</c:v>
                </c:pt>
                <c:pt idx="8">
                  <c:v>252339646.01208201</c:v>
                </c:pt>
                <c:pt idx="9">
                  <c:v>318201927.73381323</c:v>
                </c:pt>
                <c:pt idx="10">
                  <c:v>370375609.62918299</c:v>
                </c:pt>
                <c:pt idx="11">
                  <c:v>349173302.59187508</c:v>
                </c:pt>
                <c:pt idx="12">
                  <c:v>281941707.05108702</c:v>
                </c:pt>
                <c:pt idx="13">
                  <c:v>151464382.08732221</c:v>
                </c:pt>
                <c:pt idx="14">
                  <c:v>81958836.226045638</c:v>
                </c:pt>
                <c:pt idx="15">
                  <c:v>145792800.15431419</c:v>
                </c:pt>
                <c:pt idx="16">
                  <c:v>215770838.70957419</c:v>
                </c:pt>
                <c:pt idx="17">
                  <c:v>299940988.57415402</c:v>
                </c:pt>
                <c:pt idx="18">
                  <c:v>358354291.37690002</c:v>
                </c:pt>
                <c:pt idx="19">
                  <c:v>411634704.48295808</c:v>
                </c:pt>
                <c:pt idx="20">
                  <c:v>386594144.72722411</c:v>
                </c:pt>
                <c:pt idx="21">
                  <c:v>261309728.47357741</c:v>
                </c:pt>
                <c:pt idx="22">
                  <c:v>148760396.98544231</c:v>
                </c:pt>
                <c:pt idx="23">
                  <c:v>79832450.748255342</c:v>
                </c:pt>
                <c:pt idx="24">
                  <c:v>31896540.379306018</c:v>
                </c:pt>
                <c:pt idx="25">
                  <c:v>795943.41689307045</c:v>
                </c:pt>
              </c:numCache>
            </c:numRef>
          </c:yVal>
          <c:smooth val="0"/>
          <c:extLst>
            <c:ext xmlns:c16="http://schemas.microsoft.com/office/drawing/2014/chart" uri="{C3380CC4-5D6E-409C-BE32-E72D297353CC}">
              <c16:uniqueId val="{00000002-9ACF-4B96-980E-82103D1DC18D}"/>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EAz [Nm]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hGAST_comparison!$P$6:$P$200</c:f>
              <c:numCache>
                <c:formatCode>0.00E+00</c:formatCode>
                <c:ptCount val="195"/>
                <c:pt idx="0">
                  <c:v>-999001160.49664819</c:v>
                </c:pt>
                <c:pt idx="1">
                  <c:v>534966434.46523625</c:v>
                </c:pt>
                <c:pt idx="2">
                  <c:v>1897611369.7635126</c:v>
                </c:pt>
                <c:pt idx="3">
                  <c:v>2542878532.1389632</c:v>
                </c:pt>
                <c:pt idx="4">
                  <c:v>3072305102.0856147</c:v>
                </c:pt>
                <c:pt idx="5">
                  <c:v>3646915784.1341581</c:v>
                </c:pt>
                <c:pt idx="6">
                  <c:v>4941084430.435091</c:v>
                </c:pt>
                <c:pt idx="7">
                  <c:v>7635406857.0558958</c:v>
                </c:pt>
                <c:pt idx="8">
                  <c:v>9770125921.9323082</c:v>
                </c:pt>
                <c:pt idx="9">
                  <c:v>8638017432.5580921</c:v>
                </c:pt>
                <c:pt idx="10">
                  <c:v>8749345605.4132748</c:v>
                </c:pt>
                <c:pt idx="11">
                  <c:v>8215087379.0919247</c:v>
                </c:pt>
                <c:pt idx="12">
                  <c:v>7952033273.6308365</c:v>
                </c:pt>
                <c:pt idx="13">
                  <c:v>7046046631.1920528</c:v>
                </c:pt>
                <c:pt idx="14">
                  <c:v>6526305438.8089924</c:v>
                </c:pt>
                <c:pt idx="15">
                  <c:v>5546860170.4863291</c:v>
                </c:pt>
                <c:pt idx="16">
                  <c:v>4944491163.7633333</c:v>
                </c:pt>
                <c:pt idx="17">
                  <c:v>3375200507.7762618</c:v>
                </c:pt>
                <c:pt idx="18">
                  <c:v>1823056505.4984205</c:v>
                </c:pt>
                <c:pt idx="19">
                  <c:v>1045660934.546519</c:v>
                </c:pt>
                <c:pt idx="20">
                  <c:v>626523984.23069072</c:v>
                </c:pt>
                <c:pt idx="21">
                  <c:v>365213818.95579684</c:v>
                </c:pt>
                <c:pt idx="22">
                  <c:v>268919674.33642584</c:v>
                </c:pt>
                <c:pt idx="23">
                  <c:v>182647938.61621419</c:v>
                </c:pt>
                <c:pt idx="24">
                  <c:v>132087379.51661474</c:v>
                </c:pt>
                <c:pt idx="25">
                  <c:v>204756.61020295718</c:v>
                </c:pt>
              </c:numCache>
            </c:numRef>
          </c:yVal>
          <c:smooth val="0"/>
          <c:extLst>
            <c:ext xmlns:c16="http://schemas.microsoft.com/office/drawing/2014/chart" uri="{C3380CC4-5D6E-409C-BE32-E72D297353CC}">
              <c16:uniqueId val="{00000000-D913-45A6-8372-68E1FA7511DB}"/>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hGAST_comparison!$AQ$6:$AQ$200</c:f>
              <c:numCache>
                <c:formatCode>0.00E+00</c:formatCode>
                <c:ptCount val="195"/>
                <c:pt idx="0">
                  <c:v>-1012485309.5578082</c:v>
                </c:pt>
                <c:pt idx="1">
                  <c:v>541932989.02248168</c:v>
                </c:pt>
                <c:pt idx="2">
                  <c:v>1923897262.1965902</c:v>
                </c:pt>
                <c:pt idx="3">
                  <c:v>2532488244.1899629</c:v>
                </c:pt>
                <c:pt idx="4">
                  <c:v>3016418903.889791</c:v>
                </c:pt>
                <c:pt idx="5">
                  <c:v>3554247514.1488905</c:v>
                </c:pt>
                <c:pt idx="6">
                  <c:v>4737689908.7950735</c:v>
                </c:pt>
                <c:pt idx="7">
                  <c:v>7855866950.3049889</c:v>
                </c:pt>
                <c:pt idx="8">
                  <c:v>10225284657.531727</c:v>
                </c:pt>
                <c:pt idx="9">
                  <c:v>8813525355.5014896</c:v>
                </c:pt>
                <c:pt idx="10">
                  <c:v>8746761750.9509315</c:v>
                </c:pt>
                <c:pt idx="11">
                  <c:v>8124269177.757287</c:v>
                </c:pt>
                <c:pt idx="12">
                  <c:v>7767926029.1547098</c:v>
                </c:pt>
                <c:pt idx="13">
                  <c:v>6848230953.612133</c:v>
                </c:pt>
                <c:pt idx="14">
                  <c:v>6344704108.5168314</c:v>
                </c:pt>
                <c:pt idx="15">
                  <c:v>5478876664.6054649</c:v>
                </c:pt>
                <c:pt idx="16">
                  <c:v>4914117307.3747292</c:v>
                </c:pt>
                <c:pt idx="17">
                  <c:v>3317089768.519752</c:v>
                </c:pt>
                <c:pt idx="18">
                  <c:v>1755323443.7155342</c:v>
                </c:pt>
                <c:pt idx="19">
                  <c:v>1001247147.244071</c:v>
                </c:pt>
                <c:pt idx="20">
                  <c:v>621121235.29987526</c:v>
                </c:pt>
                <c:pt idx="21">
                  <c:v>354748027.57989162</c:v>
                </c:pt>
                <c:pt idx="22">
                  <c:v>266617879.11623257</c:v>
                </c:pt>
                <c:pt idx="23">
                  <c:v>185183320.28127578</c:v>
                </c:pt>
                <c:pt idx="24">
                  <c:v>138002835.9087922</c:v>
                </c:pt>
                <c:pt idx="25">
                  <c:v>189368.54336500601</c:v>
                </c:pt>
              </c:numCache>
            </c:numRef>
          </c:yVal>
          <c:smooth val="0"/>
          <c:extLst>
            <c:ext xmlns:c16="http://schemas.microsoft.com/office/drawing/2014/chart" uri="{C3380CC4-5D6E-409C-BE32-E72D297353CC}">
              <c16:uniqueId val="{00000001-D913-45A6-8372-68E1FA7511DB}"/>
            </c:ext>
          </c:extLst>
        </c:ser>
        <c:ser>
          <c:idx val="2"/>
          <c:order val="2"/>
          <c:tx>
            <c:strRef>
              <c:f>hGAST_vs_BeamDyn!$AK$4</c:f>
              <c:strCache>
                <c:ptCount val="1"/>
                <c:pt idx="0">
                  <c:v>Ten + Bnd_edg</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hGAST_vs_BeamDyn!$AK$7:$AK$200</c:f>
              <c:numCache>
                <c:formatCode>0.00E+00</c:formatCode>
                <c:ptCount val="194"/>
                <c:pt idx="0">
                  <c:v>-1092494742.1422229</c:v>
                </c:pt>
                <c:pt idx="1">
                  <c:v>582609637.83970821</c:v>
                </c:pt>
                <c:pt idx="2">
                  <c:v>2071574619.5397489</c:v>
                </c:pt>
                <c:pt idx="3">
                  <c:v>2739604966.9813581</c:v>
                </c:pt>
                <c:pt idx="4">
                  <c:v>3310499851.2371159</c:v>
                </c:pt>
                <c:pt idx="5">
                  <c:v>3921047165.8377728</c:v>
                </c:pt>
                <c:pt idx="6">
                  <c:v>5225114500.366909</c:v>
                </c:pt>
                <c:pt idx="7">
                  <c:v>8519455804.0232334</c:v>
                </c:pt>
                <c:pt idx="8">
                  <c:v>10699908369.66947</c:v>
                </c:pt>
                <c:pt idx="9">
                  <c:v>9176487472.1480217</c:v>
                </c:pt>
                <c:pt idx="10">
                  <c:v>9004633626.168808</c:v>
                </c:pt>
                <c:pt idx="11">
                  <c:v>8306288511.8528938</c:v>
                </c:pt>
                <c:pt idx="12">
                  <c:v>7885934214.4208927</c:v>
                </c:pt>
                <c:pt idx="13">
                  <c:v>6912268845.2773895</c:v>
                </c:pt>
                <c:pt idx="14">
                  <c:v>6380607368.4177313</c:v>
                </c:pt>
                <c:pt idx="15">
                  <c:v>5510503208.4827318</c:v>
                </c:pt>
                <c:pt idx="16">
                  <c:v>4939813431.1542788</c:v>
                </c:pt>
                <c:pt idx="17">
                  <c:v>3340368066.1970091</c:v>
                </c:pt>
                <c:pt idx="18">
                  <c:v>1772039285.1552999</c:v>
                </c:pt>
                <c:pt idx="19">
                  <c:v>1013471013.85025</c:v>
                </c:pt>
                <c:pt idx="20">
                  <c:v>625226575.78189468</c:v>
                </c:pt>
                <c:pt idx="21">
                  <c:v>354179115.28881317</c:v>
                </c:pt>
                <c:pt idx="22">
                  <c:v>266089109.4029744</c:v>
                </c:pt>
                <c:pt idx="23">
                  <c:v>184789087.68407989</c:v>
                </c:pt>
                <c:pt idx="24">
                  <c:v>137345812.75625199</c:v>
                </c:pt>
                <c:pt idx="25">
                  <c:v>1168848.1431805999</c:v>
                </c:pt>
              </c:numCache>
            </c:numRef>
          </c:yVal>
          <c:smooth val="0"/>
          <c:extLst>
            <c:ext xmlns:c16="http://schemas.microsoft.com/office/drawing/2014/chart" uri="{C3380CC4-5D6E-409C-BE32-E72D297353CC}">
              <c16:uniqueId val="{00000002-D913-45A6-8372-68E1FA7511DB}"/>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Eixz [Nm^2]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hGAST_comparison!$S$6:$S$200</c:f>
              <c:numCache>
                <c:formatCode>0.00E+00</c:formatCode>
                <c:ptCount val="195"/>
                <c:pt idx="0">
                  <c:v>-45961067.272350125</c:v>
                </c:pt>
                <c:pt idx="1">
                  <c:v>-52190473.669524521</c:v>
                </c:pt>
                <c:pt idx="2">
                  <c:v>-13618272.926334798</c:v>
                </c:pt>
                <c:pt idx="3">
                  <c:v>2135810301.6716957</c:v>
                </c:pt>
                <c:pt idx="4">
                  <c:v>3853246901.629693</c:v>
                </c:pt>
                <c:pt idx="5">
                  <c:v>5248964618.8064213</c:v>
                </c:pt>
                <c:pt idx="6">
                  <c:v>7556467438.8761139</c:v>
                </c:pt>
                <c:pt idx="7">
                  <c:v>10056343978.082937</c:v>
                </c:pt>
                <c:pt idx="8">
                  <c:v>9396481069.1926975</c:v>
                </c:pt>
                <c:pt idx="9">
                  <c:v>5792247011.6193295</c:v>
                </c:pt>
                <c:pt idx="10">
                  <c:v>3848460645.0137205</c:v>
                </c:pt>
                <c:pt idx="11">
                  <c:v>2290378622.6827426</c:v>
                </c:pt>
                <c:pt idx="12">
                  <c:v>1225331214.5105166</c:v>
                </c:pt>
                <c:pt idx="13">
                  <c:v>779800819.73219121</c:v>
                </c:pt>
                <c:pt idx="14">
                  <c:v>507038899.24974054</c:v>
                </c:pt>
                <c:pt idx="15">
                  <c:v>343820234.36511058</c:v>
                </c:pt>
                <c:pt idx="16">
                  <c:v>214526718.57762614</c:v>
                </c:pt>
                <c:pt idx="17">
                  <c:v>86780791.998702347</c:v>
                </c:pt>
                <c:pt idx="18">
                  <c:v>6659997.8630729644</c:v>
                </c:pt>
                <c:pt idx="19">
                  <c:v>-224893.89801277965</c:v>
                </c:pt>
                <c:pt idx="20">
                  <c:v>-7163167.4652084485</c:v>
                </c:pt>
                <c:pt idx="21">
                  <c:v>-14756783.267087929</c:v>
                </c:pt>
                <c:pt idx="22">
                  <c:v>-11905474.381829934</c:v>
                </c:pt>
                <c:pt idx="23">
                  <c:v>-7212097.6121455282</c:v>
                </c:pt>
                <c:pt idx="24">
                  <c:v>-2709076.7263004803</c:v>
                </c:pt>
                <c:pt idx="25">
                  <c:v>-6775.6191721086652</c:v>
                </c:pt>
              </c:numCache>
            </c:numRef>
          </c:yVal>
          <c:smooth val="0"/>
          <c:extLst>
            <c:ext xmlns:c16="http://schemas.microsoft.com/office/drawing/2014/chart" uri="{C3380CC4-5D6E-409C-BE32-E72D297353CC}">
              <c16:uniqueId val="{00000000-AD13-438C-AEDF-928951B3B642}"/>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hGAST_comparison!$AT$6:$AT$200</c:f>
              <c:numCache>
                <c:formatCode>0.00E+00</c:formatCode>
                <c:ptCount val="195"/>
                <c:pt idx="0">
                  <c:v>-45871626.723937854</c:v>
                </c:pt>
                <c:pt idx="1">
                  <c:v>-52166745.76338467</c:v>
                </c:pt>
                <c:pt idx="2">
                  <c:v>-13216882.803071737</c:v>
                </c:pt>
                <c:pt idx="3">
                  <c:v>2135547247.6576452</c:v>
                </c:pt>
                <c:pt idx="4">
                  <c:v>3851444134.3333488</c:v>
                </c:pt>
                <c:pt idx="5">
                  <c:v>5245321190.3228073</c:v>
                </c:pt>
                <c:pt idx="6">
                  <c:v>7545140085.3540096</c:v>
                </c:pt>
                <c:pt idx="7">
                  <c:v>10076252040.525597</c:v>
                </c:pt>
                <c:pt idx="8">
                  <c:v>9441594215.1137199</c:v>
                </c:pt>
                <c:pt idx="9">
                  <c:v>5806563333.8952503</c:v>
                </c:pt>
                <c:pt idx="10">
                  <c:v>3848277785.4223433</c:v>
                </c:pt>
                <c:pt idx="11">
                  <c:v>2285557311.7089863</c:v>
                </c:pt>
                <c:pt idx="12">
                  <c:v>1218098759.2705083</c:v>
                </c:pt>
                <c:pt idx="13">
                  <c:v>774894768.37241924</c:v>
                </c:pt>
                <c:pt idx="14">
                  <c:v>504011283.98652887</c:v>
                </c:pt>
                <c:pt idx="15">
                  <c:v>342773151.23328799</c:v>
                </c:pt>
                <c:pt idx="16">
                  <c:v>214033745.98345393</c:v>
                </c:pt>
                <c:pt idx="17">
                  <c:v>85681877.156771243</c:v>
                </c:pt>
                <c:pt idx="18">
                  <c:v>5121259.188855499</c:v>
                </c:pt>
                <c:pt idx="19">
                  <c:v>-1497974.5963249914</c:v>
                </c:pt>
                <c:pt idx="20">
                  <c:v>-7346520.0280305278</c:v>
                </c:pt>
                <c:pt idx="21">
                  <c:v>-15114576.888701025</c:v>
                </c:pt>
                <c:pt idx="22">
                  <c:v>-11976240.976665366</c:v>
                </c:pt>
                <c:pt idx="23">
                  <c:v>-7142674.9534542542</c:v>
                </c:pt>
                <c:pt idx="24">
                  <c:v>-2573264.9542641253</c:v>
                </c:pt>
                <c:pt idx="25">
                  <c:v>-6877.6473298418969</c:v>
                </c:pt>
              </c:numCache>
            </c:numRef>
          </c:yVal>
          <c:smooth val="0"/>
          <c:extLst>
            <c:ext xmlns:c16="http://schemas.microsoft.com/office/drawing/2014/chart" uri="{C3380CC4-5D6E-409C-BE32-E72D297353CC}">
              <c16:uniqueId val="{00000001-AD13-438C-AEDF-928951B3B642}"/>
            </c:ext>
          </c:extLst>
        </c:ser>
        <c:ser>
          <c:idx val="2"/>
          <c:order val="2"/>
          <c:tx>
            <c:strRef>
              <c:f>hGAST_vs_BeamDyn!$BD$4</c:f>
              <c:strCache>
                <c:ptCount val="1"/>
                <c:pt idx="0">
                  <c:v>(+) Bnd_flp-edg</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hGAST_vs_BeamDyn!$BD$7:$BD$200</c:f>
              <c:numCache>
                <c:formatCode>0.00E+00</c:formatCode>
                <c:ptCount val="194"/>
                <c:pt idx="0">
                  <c:v>22581466.165237259</c:v>
                </c:pt>
                <c:pt idx="1">
                  <c:v>232559270.0609242</c:v>
                </c:pt>
                <c:pt idx="2">
                  <c:v>606773042.40057266</c:v>
                </c:pt>
                <c:pt idx="3">
                  <c:v>1348337968.6178889</c:v>
                </c:pt>
                <c:pt idx="4">
                  <c:v>2131730557.8957241</c:v>
                </c:pt>
                <c:pt idx="5">
                  <c:v>2938603122.2992368</c:v>
                </c:pt>
                <c:pt idx="6">
                  <c:v>4823615805.8995314</c:v>
                </c:pt>
                <c:pt idx="7">
                  <c:v>6133557676.8316832</c:v>
                </c:pt>
                <c:pt idx="8">
                  <c:v>4839685559.488184</c:v>
                </c:pt>
                <c:pt idx="9">
                  <c:v>3395447917.8743529</c:v>
                </c:pt>
                <c:pt idx="10">
                  <c:v>1524671060.6524191</c:v>
                </c:pt>
                <c:pt idx="11">
                  <c:v>615674444.31398904</c:v>
                </c:pt>
                <c:pt idx="12">
                  <c:v>91553134.312924743</c:v>
                </c:pt>
                <c:pt idx="13">
                  <c:v>10375272.85350344</c:v>
                </c:pt>
                <c:pt idx="14">
                  <c:v>-2259343.50512368</c:v>
                </c:pt>
                <c:pt idx="15">
                  <c:v>28845801.840308782</c:v>
                </c:pt>
                <c:pt idx="16">
                  <c:v>43922352.519044489</c:v>
                </c:pt>
                <c:pt idx="17">
                  <c:v>29747619.287767649</c:v>
                </c:pt>
                <c:pt idx="18">
                  <c:v>2424421.897696069</c:v>
                </c:pt>
                <c:pt idx="19">
                  <c:v>12258851.34757519</c:v>
                </c:pt>
                <c:pt idx="20">
                  <c:v>15695344.26658326</c:v>
                </c:pt>
                <c:pt idx="21">
                  <c:v>6469059.3111610645</c:v>
                </c:pt>
                <c:pt idx="22">
                  <c:v>4841801.2366804481</c:v>
                </c:pt>
                <c:pt idx="23">
                  <c:v>4125365.2248271429</c:v>
                </c:pt>
                <c:pt idx="24">
                  <c:v>3561131.7253275118</c:v>
                </c:pt>
                <c:pt idx="25">
                  <c:v>26483.691742438401</c:v>
                </c:pt>
              </c:numCache>
            </c:numRef>
          </c:yVal>
          <c:smooth val="0"/>
          <c:extLst>
            <c:ext xmlns:c16="http://schemas.microsoft.com/office/drawing/2014/chart" uri="{C3380CC4-5D6E-409C-BE32-E72D297353CC}">
              <c16:uniqueId val="{00000002-AD13-438C-AEDF-928951B3B642}"/>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GAzZ [N]m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hGAST_comparison!$Y$6:$Y$200</c:f>
              <c:numCache>
                <c:formatCode>0.00E+00</c:formatCode>
                <c:ptCount val="195"/>
                <c:pt idx="0">
                  <c:v>-148362679.55798915</c:v>
                </c:pt>
                <c:pt idx="1">
                  <c:v>82943440.958158523</c:v>
                </c:pt>
                <c:pt idx="2">
                  <c:v>280632122.14258754</c:v>
                </c:pt>
                <c:pt idx="3">
                  <c:v>351371685.56308526</c:v>
                </c:pt>
                <c:pt idx="4">
                  <c:v>377740603.31267875</c:v>
                </c:pt>
                <c:pt idx="5">
                  <c:v>388521481.33267409</c:v>
                </c:pt>
                <c:pt idx="6">
                  <c:v>310928638.61022997</c:v>
                </c:pt>
                <c:pt idx="7">
                  <c:v>207042698.46663478</c:v>
                </c:pt>
                <c:pt idx="8">
                  <c:v>-134478776.05451831</c:v>
                </c:pt>
                <c:pt idx="9">
                  <c:v>-55175397.924729988</c:v>
                </c:pt>
                <c:pt idx="10">
                  <c:v>-44128191.870248199</c:v>
                </c:pt>
                <c:pt idx="11">
                  <c:v>-26098911.962958157</c:v>
                </c:pt>
                <c:pt idx="12">
                  <c:v>-17336161.882466558</c:v>
                </c:pt>
                <c:pt idx="13">
                  <c:v>-15784010.571608862</c:v>
                </c:pt>
                <c:pt idx="14">
                  <c:v>-11044537.818289682</c:v>
                </c:pt>
                <c:pt idx="15">
                  <c:v>-10318102.175082212</c:v>
                </c:pt>
                <c:pt idx="16">
                  <c:v>-8005729.8299057689</c:v>
                </c:pt>
                <c:pt idx="17">
                  <c:v>-7909803.4638261693</c:v>
                </c:pt>
                <c:pt idx="18">
                  <c:v>-8391995.2228922267</c:v>
                </c:pt>
                <c:pt idx="19">
                  <c:v>-7943342.9725192916</c:v>
                </c:pt>
                <c:pt idx="20">
                  <c:v>-6584755.9260963751</c:v>
                </c:pt>
                <c:pt idx="21">
                  <c:v>-5475190.888966918</c:v>
                </c:pt>
                <c:pt idx="22">
                  <c:v>-2914248.96681567</c:v>
                </c:pt>
                <c:pt idx="23">
                  <c:v>-1610168.4569073427</c:v>
                </c:pt>
                <c:pt idx="24">
                  <c:v>-1151776.6960354252</c:v>
                </c:pt>
                <c:pt idx="25">
                  <c:v>-110169.38003890123</c:v>
                </c:pt>
              </c:numCache>
            </c:numRef>
          </c:yVal>
          <c:smooth val="0"/>
          <c:extLst>
            <c:ext xmlns:c16="http://schemas.microsoft.com/office/drawing/2014/chart" uri="{C3380CC4-5D6E-409C-BE32-E72D297353CC}">
              <c16:uniqueId val="{00000000-A297-485A-AC88-B9F61B75CC8F}"/>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hGAST_comparison!$AZ$6:$AZ$200</c:f>
              <c:numCache>
                <c:formatCode>0.00E+00</c:formatCode>
                <c:ptCount val="195"/>
                <c:pt idx="0">
                  <c:v>-148369106.19947168</c:v>
                </c:pt>
                <c:pt idx="1">
                  <c:v>82962559.859546006</c:v>
                </c:pt>
                <c:pt idx="2">
                  <c:v>280701462.09019476</c:v>
                </c:pt>
                <c:pt idx="3">
                  <c:v>348958343.83779454</c:v>
                </c:pt>
                <c:pt idx="4">
                  <c:v>374238752.44742501</c:v>
                </c:pt>
                <c:pt idx="5">
                  <c:v>382592661.11384833</c:v>
                </c:pt>
                <c:pt idx="6">
                  <c:v>294919779.88250262</c:v>
                </c:pt>
                <c:pt idx="7">
                  <c:v>188725389.09040272</c:v>
                </c:pt>
                <c:pt idx="8">
                  <c:v>-139919040.40890777</c:v>
                </c:pt>
                <c:pt idx="9">
                  <c:v>-59748663.155596539</c:v>
                </c:pt>
                <c:pt idx="10">
                  <c:v>-46479189.071685761</c:v>
                </c:pt>
                <c:pt idx="11">
                  <c:v>-26544438.007268824</c:v>
                </c:pt>
                <c:pt idx="12">
                  <c:v>-17069557.792213567</c:v>
                </c:pt>
                <c:pt idx="13">
                  <c:v>-15535876.268859407</c:v>
                </c:pt>
                <c:pt idx="14">
                  <c:v>-10885994.028207798</c:v>
                </c:pt>
                <c:pt idx="15">
                  <c:v>-10254782.512055315</c:v>
                </c:pt>
                <c:pt idx="16">
                  <c:v>-7971708.2076244419</c:v>
                </c:pt>
                <c:pt idx="17">
                  <c:v>-7913786.5152221844</c:v>
                </c:pt>
                <c:pt idx="18">
                  <c:v>-8411803.8482516129</c:v>
                </c:pt>
                <c:pt idx="19">
                  <c:v>-7969602.2667200379</c:v>
                </c:pt>
                <c:pt idx="20">
                  <c:v>-6603737.8995782435</c:v>
                </c:pt>
                <c:pt idx="21">
                  <c:v>-5479640.2562222434</c:v>
                </c:pt>
                <c:pt idx="22">
                  <c:v>-2917213.9252090929</c:v>
                </c:pt>
                <c:pt idx="23">
                  <c:v>-1612989.129999696</c:v>
                </c:pt>
                <c:pt idx="24">
                  <c:v>-1153232.514260927</c:v>
                </c:pt>
                <c:pt idx="25">
                  <c:v>-109405.22589588226</c:v>
                </c:pt>
              </c:numCache>
            </c:numRef>
          </c:yVal>
          <c:smooth val="0"/>
          <c:extLst>
            <c:ext xmlns:c16="http://schemas.microsoft.com/office/drawing/2014/chart" uri="{C3380CC4-5D6E-409C-BE32-E72D297353CC}">
              <c16:uniqueId val="{00000001-A297-485A-AC88-B9F61B75CC8F}"/>
            </c:ext>
          </c:extLst>
        </c:ser>
        <c:ser>
          <c:idx val="2"/>
          <c:order val="2"/>
          <c:tx>
            <c:strRef>
              <c:f>hGAST_vs_BeamDyn!$BB$4</c:f>
              <c:strCache>
                <c:ptCount val="1"/>
                <c:pt idx="0">
                  <c:v>(+)  Shr_flp + Trs</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hGAST_vs_BeamDyn!$BB$7:$BB$200</c:f>
              <c:numCache>
                <c:formatCode>0.00E+00</c:formatCode>
                <c:ptCount val="194"/>
                <c:pt idx="0">
                  <c:v>-148446683.00814739</c:v>
                </c:pt>
                <c:pt idx="1">
                  <c:v>93807158.547213659</c:v>
                </c:pt>
                <c:pt idx="2">
                  <c:v>302258358.41472697</c:v>
                </c:pt>
                <c:pt idx="3">
                  <c:v>376430490.91097128</c:v>
                </c:pt>
                <c:pt idx="4">
                  <c:v>410026336.09792042</c:v>
                </c:pt>
                <c:pt idx="5">
                  <c:v>423187047.45963639</c:v>
                </c:pt>
                <c:pt idx="6">
                  <c:v>335581833.17485231</c:v>
                </c:pt>
                <c:pt idx="7">
                  <c:v>235382612.49956769</c:v>
                </c:pt>
                <c:pt idx="8">
                  <c:v>-110222775.8261251</c:v>
                </c:pt>
                <c:pt idx="9">
                  <c:v>-44624062.114593133</c:v>
                </c:pt>
                <c:pt idx="10">
                  <c:v>-39788481.558390193</c:v>
                </c:pt>
                <c:pt idx="11">
                  <c:v>-22822651.10631429</c:v>
                </c:pt>
                <c:pt idx="12">
                  <c:v>-14817252.65500305</c:v>
                </c:pt>
                <c:pt idx="13">
                  <c:v>-14196051.94594522</c:v>
                </c:pt>
                <c:pt idx="14">
                  <c:v>-10110737.41444351</c:v>
                </c:pt>
                <c:pt idx="15">
                  <c:v>-9756447.0757172909</c:v>
                </c:pt>
                <c:pt idx="16">
                  <c:v>-7650615.7891201051</c:v>
                </c:pt>
                <c:pt idx="17">
                  <c:v>-7709138.6346272863</c:v>
                </c:pt>
                <c:pt idx="18">
                  <c:v>-8354890.6717454437</c:v>
                </c:pt>
                <c:pt idx="19">
                  <c:v>-8124277.187599225</c:v>
                </c:pt>
                <c:pt idx="20">
                  <c:v>-7061108.3533852762</c:v>
                </c:pt>
                <c:pt idx="21">
                  <c:v>-6124281.7512025582</c:v>
                </c:pt>
                <c:pt idx="22">
                  <c:v>-3331136.3124493221</c:v>
                </c:pt>
                <c:pt idx="23">
                  <c:v>-1832045.899162858</c:v>
                </c:pt>
                <c:pt idx="24">
                  <c:v>-1267110.0781497031</c:v>
                </c:pt>
                <c:pt idx="25">
                  <c:v>-106353.5289965478</c:v>
                </c:pt>
              </c:numCache>
            </c:numRef>
          </c:yVal>
          <c:smooth val="0"/>
          <c:extLst>
            <c:ext xmlns:c16="http://schemas.microsoft.com/office/drawing/2014/chart" uri="{C3380CC4-5D6E-409C-BE32-E72D297353CC}">
              <c16:uniqueId val="{00000002-A297-485A-AC88-B9F61B75CC8F}"/>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x_cg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HAWC2_2_hGAST_noFPM!$BX$6:$BX$200</c:f>
              <c:numCache>
                <c:formatCode>0.00E+00</c:formatCode>
                <c:ptCount val="195"/>
                <c:pt idx="0">
                  <c:v>-2.2001879741710674E-2</c:v>
                </c:pt>
                <c:pt idx="1">
                  <c:v>1.2453666094206174E-2</c:v>
                </c:pt>
                <c:pt idx="2">
                  <c:v>4.6668852670270405E-2</c:v>
                </c:pt>
                <c:pt idx="3">
                  <c:v>6.6640635041562202E-2</c:v>
                </c:pt>
                <c:pt idx="4">
                  <c:v>8.6296841094723686E-2</c:v>
                </c:pt>
                <c:pt idx="5">
                  <c:v>0.11007204919892956</c:v>
                </c:pt>
                <c:pt idx="6">
                  <c:v>0.17757776946132631</c:v>
                </c:pt>
                <c:pt idx="7">
                  <c:v>0.28597983749878314</c:v>
                </c:pt>
                <c:pt idx="8">
                  <c:v>0.5563295533798035</c:v>
                </c:pt>
                <c:pt idx="9">
                  <c:v>0.75284359210316187</c:v>
                </c:pt>
                <c:pt idx="10">
                  <c:v>0.86552068935615123</c:v>
                </c:pt>
                <c:pt idx="11">
                  <c:v>0.87521956929418077</c:v>
                </c:pt>
                <c:pt idx="12">
                  <c:v>0.8391788105297644</c:v>
                </c:pt>
                <c:pt idx="13">
                  <c:v>0.79266033300401106</c:v>
                </c:pt>
                <c:pt idx="14">
                  <c:v>0.76547131281694314</c:v>
                </c:pt>
                <c:pt idx="15">
                  <c:v>0.7201275491509519</c:v>
                </c:pt>
                <c:pt idx="16">
                  <c:v>0.67730585546587263</c:v>
                </c:pt>
                <c:pt idx="17">
                  <c:v>0.53450855211552384</c:v>
                </c:pt>
                <c:pt idx="18">
                  <c:v>0.35788611397598868</c:v>
                </c:pt>
                <c:pt idx="19">
                  <c:v>0.25780531302393683</c:v>
                </c:pt>
                <c:pt idx="20">
                  <c:v>0.21147249106009047</c:v>
                </c:pt>
                <c:pt idx="21">
                  <c:v>0.17964865205018382</c:v>
                </c:pt>
                <c:pt idx="22">
                  <c:v>0.19418090264935964</c:v>
                </c:pt>
                <c:pt idx="23">
                  <c:v>0.20176909982773103</c:v>
                </c:pt>
                <c:pt idx="24">
                  <c:v>0.23618824540853259</c:v>
                </c:pt>
                <c:pt idx="25">
                  <c:v>2.1058100493936281E-2</c:v>
                </c:pt>
                <c:pt idx="27" formatCode="General">
                  <c:v>0</c:v>
                </c:pt>
                <c:pt idx="28" formatCode="General">
                  <c:v>0</c:v>
                </c:pt>
                <c:pt idx="29" formatCode="General">
                  <c:v>0</c:v>
                </c:pt>
                <c:pt idx="30">
                  <c:v>-2.2001879741710674E-2</c:v>
                </c:pt>
                <c:pt idx="31">
                  <c:v>1.2453666094206174E-2</c:v>
                </c:pt>
                <c:pt idx="32">
                  <c:v>4.6668852670270405E-2</c:v>
                </c:pt>
                <c:pt idx="33">
                  <c:v>6.6640635041562202E-2</c:v>
                </c:pt>
                <c:pt idx="34">
                  <c:v>8.6296841094723686E-2</c:v>
                </c:pt>
                <c:pt idx="35">
                  <c:v>0.11007204919892956</c:v>
                </c:pt>
                <c:pt idx="36">
                  <c:v>0.17757776946132631</c:v>
                </c:pt>
                <c:pt idx="37">
                  <c:v>0.28597983749878314</c:v>
                </c:pt>
                <c:pt idx="38">
                  <c:v>0.5563295533798035</c:v>
                </c:pt>
                <c:pt idx="39">
                  <c:v>0.75284359210316187</c:v>
                </c:pt>
                <c:pt idx="40">
                  <c:v>0.86552068935615123</c:v>
                </c:pt>
                <c:pt idx="41">
                  <c:v>0.87521956929418077</c:v>
                </c:pt>
                <c:pt idx="42">
                  <c:v>0.8391788105297644</c:v>
                </c:pt>
                <c:pt idx="43">
                  <c:v>0.79266033300401106</c:v>
                </c:pt>
                <c:pt idx="44">
                  <c:v>0.76547131281694314</c:v>
                </c:pt>
                <c:pt idx="45">
                  <c:v>0.7201275491509519</c:v>
                </c:pt>
                <c:pt idx="46">
                  <c:v>0.67730585546587263</c:v>
                </c:pt>
                <c:pt idx="47">
                  <c:v>0.53450855211552384</c:v>
                </c:pt>
                <c:pt idx="48">
                  <c:v>0.35788611397598868</c:v>
                </c:pt>
                <c:pt idx="49">
                  <c:v>0.25780531302393683</c:v>
                </c:pt>
                <c:pt idx="50">
                  <c:v>0.21147249106009047</c:v>
                </c:pt>
                <c:pt idx="51">
                  <c:v>0.17964865205018382</c:v>
                </c:pt>
                <c:pt idx="52">
                  <c:v>0.19418090264935964</c:v>
                </c:pt>
                <c:pt idx="53">
                  <c:v>0.20176909982773103</c:v>
                </c:pt>
                <c:pt idx="54">
                  <c:v>0.23618824540853259</c:v>
                </c:pt>
                <c:pt idx="55">
                  <c:v>2.1058100493936281E-2</c:v>
                </c:pt>
              </c:numCache>
            </c:numRef>
          </c:yVal>
          <c:smooth val="0"/>
          <c:extLst>
            <c:ext xmlns:c16="http://schemas.microsoft.com/office/drawing/2014/chart" uri="{C3380CC4-5D6E-409C-BE32-E72D297353CC}">
              <c16:uniqueId val="{00000000-3FCB-4FCB-B95B-6A37643EAC1E}"/>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HAWC2_2_hGAST_FPM!$CG$6:$CG$200</c:f>
              <c:numCache>
                <c:formatCode>0.00E+00</c:formatCode>
                <c:ptCount val="195"/>
                <c:pt idx="0">
                  <c:v>-2.2001879741710674E-2</c:v>
                </c:pt>
                <c:pt idx="1">
                  <c:v>1.2453666094206174E-2</c:v>
                </c:pt>
                <c:pt idx="2">
                  <c:v>4.6668852670270405E-2</c:v>
                </c:pt>
                <c:pt idx="3">
                  <c:v>6.6640635041562202E-2</c:v>
                </c:pt>
                <c:pt idx="4">
                  <c:v>8.6296841094723686E-2</c:v>
                </c:pt>
                <c:pt idx="5">
                  <c:v>0.11007204919892956</c:v>
                </c:pt>
                <c:pt idx="6">
                  <c:v>0.17757776946132631</c:v>
                </c:pt>
                <c:pt idx="7">
                  <c:v>0.28597983749878314</c:v>
                </c:pt>
                <c:pt idx="8">
                  <c:v>0.5563295533798035</c:v>
                </c:pt>
                <c:pt idx="9">
                  <c:v>0.75284359210316187</c:v>
                </c:pt>
                <c:pt idx="10">
                  <c:v>0.86552068935615123</c:v>
                </c:pt>
                <c:pt idx="11">
                  <c:v>0.87521956929418077</c:v>
                </c:pt>
                <c:pt idx="12">
                  <c:v>0.8391788105297644</c:v>
                </c:pt>
                <c:pt idx="13">
                  <c:v>0.79266033300401106</c:v>
                </c:pt>
                <c:pt idx="14">
                  <c:v>0.76547131281694314</c:v>
                </c:pt>
                <c:pt idx="15">
                  <c:v>0.7201275491509519</c:v>
                </c:pt>
                <c:pt idx="16">
                  <c:v>0.67730585546587263</c:v>
                </c:pt>
                <c:pt idx="17">
                  <c:v>0.53450855211552384</c:v>
                </c:pt>
                <c:pt idx="18">
                  <c:v>0.35788611397598868</c:v>
                </c:pt>
                <c:pt idx="19">
                  <c:v>0.25780531302393683</c:v>
                </c:pt>
                <c:pt idx="20">
                  <c:v>0.21147249106009047</c:v>
                </c:pt>
                <c:pt idx="21">
                  <c:v>0.17964865205018382</c:v>
                </c:pt>
                <c:pt idx="22">
                  <c:v>0.19418090264935961</c:v>
                </c:pt>
                <c:pt idx="23">
                  <c:v>0.20176909982773103</c:v>
                </c:pt>
                <c:pt idx="24">
                  <c:v>0.23618824540853259</c:v>
                </c:pt>
                <c:pt idx="25">
                  <c:v>2.1058100493936281E-2</c:v>
                </c:pt>
                <c:pt idx="27" formatCode="General">
                  <c:v>0</c:v>
                </c:pt>
                <c:pt idx="28" formatCode="General">
                  <c:v>0</c:v>
                </c:pt>
                <c:pt idx="29" formatCode="General">
                  <c:v>0</c:v>
                </c:pt>
                <c:pt idx="30">
                  <c:v>-2.2001879741710674E-2</c:v>
                </c:pt>
                <c:pt idx="31">
                  <c:v>1.2453666094206174E-2</c:v>
                </c:pt>
                <c:pt idx="32">
                  <c:v>4.6668852670270405E-2</c:v>
                </c:pt>
                <c:pt idx="33">
                  <c:v>6.6640635041562202E-2</c:v>
                </c:pt>
                <c:pt idx="34">
                  <c:v>8.6296841094723686E-2</c:v>
                </c:pt>
                <c:pt idx="35">
                  <c:v>0.11007204919892956</c:v>
                </c:pt>
                <c:pt idx="36">
                  <c:v>0.17757776946132631</c:v>
                </c:pt>
                <c:pt idx="37">
                  <c:v>0.28597983749878314</c:v>
                </c:pt>
                <c:pt idx="38">
                  <c:v>0.5563295533798035</c:v>
                </c:pt>
                <c:pt idx="39">
                  <c:v>0.75284359210316187</c:v>
                </c:pt>
                <c:pt idx="40">
                  <c:v>0.86552068935615123</c:v>
                </c:pt>
                <c:pt idx="41">
                  <c:v>0.87521956929418077</c:v>
                </c:pt>
                <c:pt idx="42">
                  <c:v>0.8391788105297644</c:v>
                </c:pt>
                <c:pt idx="43">
                  <c:v>0.79266033300401106</c:v>
                </c:pt>
                <c:pt idx="44">
                  <c:v>0.76547131281694314</c:v>
                </c:pt>
                <c:pt idx="45">
                  <c:v>0.7201275491509519</c:v>
                </c:pt>
                <c:pt idx="46">
                  <c:v>0.67730585546587263</c:v>
                </c:pt>
                <c:pt idx="47">
                  <c:v>0.53450855211552384</c:v>
                </c:pt>
                <c:pt idx="48">
                  <c:v>0.35788611397598868</c:v>
                </c:pt>
                <c:pt idx="49">
                  <c:v>0.25780531302393683</c:v>
                </c:pt>
                <c:pt idx="50">
                  <c:v>0.21147249106009047</c:v>
                </c:pt>
                <c:pt idx="51">
                  <c:v>0.17964865205018382</c:v>
                </c:pt>
                <c:pt idx="52">
                  <c:v>0.19418090264935961</c:v>
                </c:pt>
                <c:pt idx="53">
                  <c:v>0.20176909982773103</c:v>
                </c:pt>
                <c:pt idx="54">
                  <c:v>0.23618824540853259</c:v>
                </c:pt>
                <c:pt idx="55">
                  <c:v>2.1058100493936281E-2</c:v>
                </c:pt>
              </c:numCache>
            </c:numRef>
          </c:yVal>
          <c:smooth val="0"/>
          <c:extLst>
            <c:ext xmlns:c16="http://schemas.microsoft.com/office/drawing/2014/chart" uri="{C3380CC4-5D6E-409C-BE32-E72D297353CC}">
              <c16:uniqueId val="{00000001-3FCB-4FCB-B95B-6A37643EAC1E}"/>
            </c:ext>
          </c:extLst>
        </c:ser>
        <c:ser>
          <c:idx val="2"/>
          <c:order val="2"/>
          <c:tx>
            <c:strRef>
              <c:f>hGAST_vs_BeamDyn!$AW$5</c:f>
              <c:strCache>
                <c:ptCount val="1"/>
                <c:pt idx="0">
                  <c:v>Ycm</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hGAST_vs_BeamDyn!$AW$7:$AW$200</c:f>
              <c:numCache>
                <c:formatCode>0.00E+00</c:formatCode>
                <c:ptCount val="194"/>
                <c:pt idx="0">
                  <c:v>-2.3640053942274145E-2</c:v>
                </c:pt>
                <c:pt idx="1">
                  <c:v>1.3387157561256236E-2</c:v>
                </c:pt>
                <c:pt idx="2">
                  <c:v>5.0176506212963844E-2</c:v>
                </c:pt>
                <c:pt idx="3">
                  <c:v>7.1978872337504468E-2</c:v>
                </c:pt>
                <c:pt idx="4">
                  <c:v>9.4458614807841901E-2</c:v>
                </c:pt>
                <c:pt idx="5">
                  <c:v>0.12101978815351752</c:v>
                </c:pt>
                <c:pt idx="6">
                  <c:v>0.19494107392675669</c:v>
                </c:pt>
                <c:pt idx="7">
                  <c:v>0.31007895642370614</c:v>
                </c:pt>
                <c:pt idx="8">
                  <c:v>0.58083652774447547</c:v>
                </c:pt>
                <c:pt idx="9">
                  <c:v>0.77645622608422982</c:v>
                </c:pt>
                <c:pt idx="10">
                  <c:v>0.88348998146867919</c:v>
                </c:pt>
                <c:pt idx="11">
                  <c:v>0.88752178270066484</c:v>
                </c:pt>
                <c:pt idx="12">
                  <c:v>0.8470018645515045</c:v>
                </c:pt>
                <c:pt idx="13">
                  <c:v>0.79721558259450476</c:v>
                </c:pt>
                <c:pt idx="14">
                  <c:v>0.76823464658275065</c:v>
                </c:pt>
                <c:pt idx="15">
                  <c:v>0.72233923094749497</c:v>
                </c:pt>
                <c:pt idx="16">
                  <c:v>0.67900178415114443</c:v>
                </c:pt>
                <c:pt idx="17">
                  <c:v>0.53596995264946212</c:v>
                </c:pt>
                <c:pt idx="18">
                  <c:v>0.35899779465925086</c:v>
                </c:pt>
                <c:pt idx="19">
                  <c:v>0.25870494277954842</c:v>
                </c:pt>
                <c:pt idx="20">
                  <c:v>0.2118918309851637</c:v>
                </c:pt>
                <c:pt idx="21">
                  <c:v>0.17961784380191295</c:v>
                </c:pt>
                <c:pt idx="22">
                  <c:v>0.19413082820837971</c:v>
                </c:pt>
                <c:pt idx="23">
                  <c:v>0.20168613082010459</c:v>
                </c:pt>
                <c:pt idx="24">
                  <c:v>0.23568968262639273</c:v>
                </c:pt>
                <c:pt idx="25">
                  <c:v>2.9450750652658578E-2</c:v>
                </c:pt>
              </c:numCache>
            </c:numRef>
          </c:yVal>
          <c:smooth val="0"/>
          <c:extLst>
            <c:ext xmlns:c16="http://schemas.microsoft.com/office/drawing/2014/chart" uri="{C3380CC4-5D6E-409C-BE32-E72D297353CC}">
              <c16:uniqueId val="{00000002-3FCB-4FCB-B95B-6A37643EAC1E}"/>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z_cg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HAWC2_2_hGAST_noFPM!$BY$6:$BY$200</c:f>
              <c:numCache>
                <c:formatCode>0.00E+00</c:formatCode>
                <c:ptCount val="195"/>
                <c:pt idx="0">
                  <c:v>-6.2885859760777509E-3</c:v>
                </c:pt>
                <c:pt idx="1">
                  <c:v>3.4433698696197594E-3</c:v>
                </c:pt>
                <c:pt idx="2">
                  <c:v>1.5262118434859374E-2</c:v>
                </c:pt>
                <c:pt idx="3">
                  <c:v>2.541612257070499E-2</c:v>
                </c:pt>
                <c:pt idx="4">
                  <c:v>3.263198848463137E-2</c:v>
                </c:pt>
                <c:pt idx="5">
                  <c:v>4.0290168681298325E-2</c:v>
                </c:pt>
                <c:pt idx="6">
                  <c:v>6.0510639442365302E-2</c:v>
                </c:pt>
                <c:pt idx="7">
                  <c:v>9.0661480469994504E-2</c:v>
                </c:pt>
                <c:pt idx="8">
                  <c:v>0.13188270184445972</c:v>
                </c:pt>
                <c:pt idx="9">
                  <c:v>0.14565785628341582</c:v>
                </c:pt>
                <c:pt idx="10">
                  <c:v>0.14146481735587957</c:v>
                </c:pt>
                <c:pt idx="11">
                  <c:v>0.11613656475472049</c:v>
                </c:pt>
                <c:pt idx="12">
                  <c:v>8.9398899300336024E-2</c:v>
                </c:pt>
                <c:pt idx="13">
                  <c:v>6.6206465874775605E-2</c:v>
                </c:pt>
                <c:pt idx="14">
                  <c:v>5.0415406124032322E-2</c:v>
                </c:pt>
                <c:pt idx="15">
                  <c:v>4.1893987353042034E-2</c:v>
                </c:pt>
                <c:pt idx="16">
                  <c:v>3.5983409327884588E-2</c:v>
                </c:pt>
                <c:pt idx="17">
                  <c:v>3.1004216833307764E-2</c:v>
                </c:pt>
                <c:pt idx="18">
                  <c:v>2.8411428624694885E-2</c:v>
                </c:pt>
                <c:pt idx="19">
                  <c:v>3.0026363059194268E-2</c:v>
                </c:pt>
                <c:pt idx="20">
                  <c:v>3.20229842902435E-2</c:v>
                </c:pt>
                <c:pt idx="21">
                  <c:v>3.051961227432317E-2</c:v>
                </c:pt>
                <c:pt idx="22">
                  <c:v>2.6117143301104543E-2</c:v>
                </c:pt>
                <c:pt idx="23">
                  <c:v>2.2710553112177612E-2</c:v>
                </c:pt>
                <c:pt idx="24">
                  <c:v>1.9231931593343077E-2</c:v>
                </c:pt>
                <c:pt idx="25">
                  <c:v>6.3306636249245022E-3</c:v>
                </c:pt>
                <c:pt idx="29" formatCode="General">
                  <c:v>0</c:v>
                </c:pt>
                <c:pt idx="30">
                  <c:v>-6.2885859760777509E-3</c:v>
                </c:pt>
                <c:pt idx="31">
                  <c:v>3.4433698696197594E-3</c:v>
                </c:pt>
                <c:pt idx="32">
                  <c:v>1.5262118434859374E-2</c:v>
                </c:pt>
                <c:pt idx="33">
                  <c:v>2.541612257070499E-2</c:v>
                </c:pt>
                <c:pt idx="34">
                  <c:v>3.263198848463137E-2</c:v>
                </c:pt>
                <c:pt idx="35">
                  <c:v>4.0290168681298325E-2</c:v>
                </c:pt>
                <c:pt idx="36">
                  <c:v>6.0510639442365302E-2</c:v>
                </c:pt>
                <c:pt idx="37">
                  <c:v>9.0661480469994504E-2</c:v>
                </c:pt>
                <c:pt idx="38">
                  <c:v>0.13188270184445972</c:v>
                </c:pt>
                <c:pt idx="39">
                  <c:v>0.14565785628341582</c:v>
                </c:pt>
                <c:pt idx="40">
                  <c:v>0.14146481735587957</c:v>
                </c:pt>
                <c:pt idx="41">
                  <c:v>0.11613656475472049</c:v>
                </c:pt>
                <c:pt idx="42">
                  <c:v>8.9398899300336024E-2</c:v>
                </c:pt>
                <c:pt idx="43">
                  <c:v>6.6206465874775605E-2</c:v>
                </c:pt>
                <c:pt idx="44">
                  <c:v>5.0415406124032322E-2</c:v>
                </c:pt>
                <c:pt idx="45">
                  <c:v>4.1893987353042034E-2</c:v>
                </c:pt>
                <c:pt idx="46">
                  <c:v>3.5983409327884588E-2</c:v>
                </c:pt>
                <c:pt idx="47">
                  <c:v>3.1004216833307764E-2</c:v>
                </c:pt>
                <c:pt idx="48">
                  <c:v>2.8411428624694885E-2</c:v>
                </c:pt>
                <c:pt idx="49">
                  <c:v>3.0026363059194268E-2</c:v>
                </c:pt>
                <c:pt idx="50">
                  <c:v>3.20229842902435E-2</c:v>
                </c:pt>
                <c:pt idx="51">
                  <c:v>3.051961227432317E-2</c:v>
                </c:pt>
                <c:pt idx="52">
                  <c:v>2.6117143301104543E-2</c:v>
                </c:pt>
                <c:pt idx="53">
                  <c:v>2.2710553112177612E-2</c:v>
                </c:pt>
                <c:pt idx="54">
                  <c:v>1.9231931593343077E-2</c:v>
                </c:pt>
                <c:pt idx="55">
                  <c:v>6.3306636249245022E-3</c:v>
                </c:pt>
              </c:numCache>
            </c:numRef>
          </c:yVal>
          <c:smooth val="0"/>
          <c:extLst>
            <c:ext xmlns:c16="http://schemas.microsoft.com/office/drawing/2014/chart" uri="{C3380CC4-5D6E-409C-BE32-E72D297353CC}">
              <c16:uniqueId val="{00000000-D507-4646-AC2A-FB854201B6B2}"/>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HAWC2_2_hGAST_FPM!$CH$6:$CH$200</c:f>
              <c:numCache>
                <c:formatCode>0.00E+00</c:formatCode>
                <c:ptCount val="195"/>
                <c:pt idx="0">
                  <c:v>-6.2885859760777509E-3</c:v>
                </c:pt>
                <c:pt idx="1">
                  <c:v>3.4433698696197594E-3</c:v>
                </c:pt>
                <c:pt idx="2">
                  <c:v>1.5262118434859374E-2</c:v>
                </c:pt>
                <c:pt idx="3">
                  <c:v>2.541612257070499E-2</c:v>
                </c:pt>
                <c:pt idx="4">
                  <c:v>3.263198848463137E-2</c:v>
                </c:pt>
                <c:pt idx="5">
                  <c:v>4.0290168681298325E-2</c:v>
                </c:pt>
                <c:pt idx="6">
                  <c:v>6.0510639442365302E-2</c:v>
                </c:pt>
                <c:pt idx="7">
                  <c:v>9.0661480469994504E-2</c:v>
                </c:pt>
                <c:pt idx="8">
                  <c:v>0.13188270184445972</c:v>
                </c:pt>
                <c:pt idx="9">
                  <c:v>0.14565785628341582</c:v>
                </c:pt>
                <c:pt idx="10">
                  <c:v>0.14146481735587957</c:v>
                </c:pt>
                <c:pt idx="11">
                  <c:v>0.11613656475472049</c:v>
                </c:pt>
                <c:pt idx="12">
                  <c:v>8.9398899300336024E-2</c:v>
                </c:pt>
                <c:pt idx="13">
                  <c:v>6.6206465874775605E-2</c:v>
                </c:pt>
                <c:pt idx="14">
                  <c:v>5.0415406124032322E-2</c:v>
                </c:pt>
                <c:pt idx="15">
                  <c:v>4.1893987353042034E-2</c:v>
                </c:pt>
                <c:pt idx="16">
                  <c:v>3.5983409327884588E-2</c:v>
                </c:pt>
                <c:pt idx="17">
                  <c:v>3.1004216833307764E-2</c:v>
                </c:pt>
                <c:pt idx="18">
                  <c:v>2.8411428624694885E-2</c:v>
                </c:pt>
                <c:pt idx="19">
                  <c:v>3.0026363059194268E-2</c:v>
                </c:pt>
                <c:pt idx="20">
                  <c:v>3.20229842902435E-2</c:v>
                </c:pt>
                <c:pt idx="21">
                  <c:v>3.051961227432317E-2</c:v>
                </c:pt>
                <c:pt idx="22">
                  <c:v>2.6117143301103544E-2</c:v>
                </c:pt>
                <c:pt idx="23">
                  <c:v>2.2710553112177612E-2</c:v>
                </c:pt>
                <c:pt idx="24">
                  <c:v>1.9231931593343077E-2</c:v>
                </c:pt>
                <c:pt idx="25">
                  <c:v>6.3306636249245022E-3</c:v>
                </c:pt>
                <c:pt idx="29" formatCode="General">
                  <c:v>0</c:v>
                </c:pt>
                <c:pt idx="30">
                  <c:v>-6.2885859760777509E-3</c:v>
                </c:pt>
                <c:pt idx="31">
                  <c:v>3.4433698696197594E-3</c:v>
                </c:pt>
                <c:pt idx="32">
                  <c:v>1.5262118434859374E-2</c:v>
                </c:pt>
                <c:pt idx="33">
                  <c:v>2.541612257070499E-2</c:v>
                </c:pt>
                <c:pt idx="34">
                  <c:v>3.263198848463137E-2</c:v>
                </c:pt>
                <c:pt idx="35">
                  <c:v>4.0290168681298325E-2</c:v>
                </c:pt>
                <c:pt idx="36">
                  <c:v>6.0510639442365302E-2</c:v>
                </c:pt>
                <c:pt idx="37">
                  <c:v>9.0661480469994504E-2</c:v>
                </c:pt>
                <c:pt idx="38">
                  <c:v>0.13188270184445972</c:v>
                </c:pt>
                <c:pt idx="39">
                  <c:v>0.14565785628341582</c:v>
                </c:pt>
                <c:pt idx="40">
                  <c:v>0.14146481735587957</c:v>
                </c:pt>
                <c:pt idx="41">
                  <c:v>0.11613656475472049</c:v>
                </c:pt>
                <c:pt idx="42">
                  <c:v>8.9398899300336024E-2</c:v>
                </c:pt>
                <c:pt idx="43">
                  <c:v>6.6206465874775605E-2</c:v>
                </c:pt>
                <c:pt idx="44">
                  <c:v>5.0415406124032322E-2</c:v>
                </c:pt>
                <c:pt idx="45">
                  <c:v>4.1893987353042034E-2</c:v>
                </c:pt>
                <c:pt idx="46">
                  <c:v>3.5983409327884588E-2</c:v>
                </c:pt>
                <c:pt idx="47">
                  <c:v>3.1004216833307764E-2</c:v>
                </c:pt>
                <c:pt idx="48">
                  <c:v>2.8411428624694885E-2</c:v>
                </c:pt>
                <c:pt idx="49">
                  <c:v>3.0026363059194268E-2</c:v>
                </c:pt>
                <c:pt idx="50">
                  <c:v>3.20229842902435E-2</c:v>
                </c:pt>
                <c:pt idx="51">
                  <c:v>3.051961227432317E-2</c:v>
                </c:pt>
                <c:pt idx="52">
                  <c:v>2.6117143301103544E-2</c:v>
                </c:pt>
                <c:pt idx="53">
                  <c:v>2.2710553112177612E-2</c:v>
                </c:pt>
                <c:pt idx="54">
                  <c:v>1.9231931593343077E-2</c:v>
                </c:pt>
                <c:pt idx="55">
                  <c:v>6.3306636249245022E-3</c:v>
                </c:pt>
              </c:numCache>
            </c:numRef>
          </c:yVal>
          <c:smooth val="0"/>
          <c:extLst>
            <c:ext xmlns:c16="http://schemas.microsoft.com/office/drawing/2014/chart" uri="{C3380CC4-5D6E-409C-BE32-E72D297353CC}">
              <c16:uniqueId val="{00000001-D507-4646-AC2A-FB854201B6B2}"/>
            </c:ext>
          </c:extLst>
        </c:ser>
        <c:ser>
          <c:idx val="2"/>
          <c:order val="2"/>
          <c:tx>
            <c:strRef>
              <c:f>hGAST_vs_BeamDyn!$AV$5</c:f>
              <c:strCache>
                <c:ptCount val="1"/>
                <c:pt idx="0">
                  <c:v>X_cm</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hGAST_vs_BeamDyn!$AV$7:$AV$200</c:f>
              <c:numCache>
                <c:formatCode>0.00E+00</c:formatCode>
                <c:ptCount val="194"/>
                <c:pt idx="0">
                  <c:v>-7.4272287915507214E-5</c:v>
                </c:pt>
                <c:pt idx="1">
                  <c:v>-5.7221190612037981E-5</c:v>
                </c:pt>
                <c:pt idx="2">
                  <c:v>8.5761374961840231E-4</c:v>
                </c:pt>
                <c:pt idx="3">
                  <c:v>3.4156136758633588E-3</c:v>
                </c:pt>
                <c:pt idx="4">
                  <c:v>5.3282521034748688E-3</c:v>
                </c:pt>
                <c:pt idx="5">
                  <c:v>7.1595162714928624E-3</c:v>
                </c:pt>
                <c:pt idx="6">
                  <c:v>1.1887310192770466E-2</c:v>
                </c:pt>
                <c:pt idx="7">
                  <c:v>1.9847362879521494E-2</c:v>
                </c:pt>
                <c:pt idx="8">
                  <c:v>2.3311139533055285E-2</c:v>
                </c:pt>
                <c:pt idx="9">
                  <c:v>3.031394247204083E-2</c:v>
                </c:pt>
                <c:pt idx="10">
                  <c:v>3.4660532406749697E-2</c:v>
                </c:pt>
                <c:pt idx="11">
                  <c:v>3.1507955045939416E-2</c:v>
                </c:pt>
                <c:pt idx="12">
                  <c:v>2.7378252129363633E-2</c:v>
                </c:pt>
                <c:pt idx="13">
                  <c:v>2.1631055430930891E-2</c:v>
                </c:pt>
                <c:pt idx="14">
                  <c:v>1.8462422479373491E-2</c:v>
                </c:pt>
                <c:pt idx="15">
                  <c:v>2.069080055547147E-2</c:v>
                </c:pt>
                <c:pt idx="16">
                  <c:v>2.3347622916750785E-2</c:v>
                </c:pt>
                <c:pt idx="17">
                  <c:v>2.5871945003886072E-2</c:v>
                </c:pt>
                <c:pt idx="18">
                  <c:v>2.8020102249354254E-2</c:v>
                </c:pt>
                <c:pt idx="19">
                  <c:v>3.2253973160318347E-2</c:v>
                </c:pt>
                <c:pt idx="20">
                  <c:v>3.6597665362317393E-2</c:v>
                </c:pt>
                <c:pt idx="21">
                  <c:v>3.6495515279519275E-2</c:v>
                </c:pt>
                <c:pt idx="22">
                  <c:v>3.340279008993606E-2</c:v>
                </c:pt>
                <c:pt idx="23">
                  <c:v>3.0012494222800848E-2</c:v>
                </c:pt>
                <c:pt idx="24">
                  <c:v>2.6603974138575934E-2</c:v>
                </c:pt>
                <c:pt idx="25">
                  <c:v>6.8510268724938997E-3</c:v>
                </c:pt>
              </c:numCache>
            </c:numRef>
          </c:yVal>
          <c:smooth val="0"/>
          <c:extLst>
            <c:ext xmlns:c16="http://schemas.microsoft.com/office/drawing/2014/chart" uri="{C3380CC4-5D6E-409C-BE32-E72D297353CC}">
              <c16:uniqueId val="{00000002-D507-4646-AC2A-FB854201B6B2}"/>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x_sh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HAWC2_2_hGAST_noFPM!$BZ$6:$BZ$200</c:f>
              <c:numCache>
                <c:formatCode>0.00E+00</c:formatCode>
                <c:ptCount val="195"/>
                <c:pt idx="0">
                  <c:v>-2.201842700566288E-2</c:v>
                </c:pt>
                <c:pt idx="1">
                  <c:v>1.2996702457196535E-2</c:v>
                </c:pt>
                <c:pt idx="2">
                  <c:v>4.6583025131576507E-2</c:v>
                </c:pt>
                <c:pt idx="3">
                  <c:v>6.4758254538037102E-2</c:v>
                </c:pt>
                <c:pt idx="4">
                  <c:v>7.8296394999073898E-2</c:v>
                </c:pt>
                <c:pt idx="5">
                  <c:v>9.0735678918896279E-2</c:v>
                </c:pt>
                <c:pt idx="6">
                  <c:v>9.9611904428102999E-2</c:v>
                </c:pt>
                <c:pt idx="7">
                  <c:v>8.4644849781823378E-2</c:v>
                </c:pt>
                <c:pt idx="8">
                  <c:v>-0.12518760912733301</c:v>
                </c:pt>
                <c:pt idx="9">
                  <c:v>-0.10589541782083554</c:v>
                </c:pt>
                <c:pt idx="10">
                  <c:v>-0.15108249057066775</c:v>
                </c:pt>
                <c:pt idx="11">
                  <c:v>-0.11218326631795891</c:v>
                </c:pt>
                <c:pt idx="12">
                  <c:v>-8.856625039969368E-2</c:v>
                </c:pt>
                <c:pt idx="13">
                  <c:v>-9.440176040447866E-2</c:v>
                </c:pt>
                <c:pt idx="14">
                  <c:v>-7.7487930285957518E-2</c:v>
                </c:pt>
                <c:pt idx="15">
                  <c:v>-8.6552938309662958E-2</c:v>
                </c:pt>
                <c:pt idx="16">
                  <c:v>-8.0686892690202072E-2</c:v>
                </c:pt>
                <c:pt idx="17">
                  <c:v>-9.6107040696049209E-2</c:v>
                </c:pt>
                <c:pt idx="18">
                  <c:v>-0.12479550380645749</c:v>
                </c:pt>
                <c:pt idx="19">
                  <c:v>-0.1452537236884012</c:v>
                </c:pt>
                <c:pt idx="20">
                  <c:v>-0.15457917159680803</c:v>
                </c:pt>
                <c:pt idx="21">
                  <c:v>-0.16441660658356186</c:v>
                </c:pt>
                <c:pt idx="22">
                  <c:v>-0.11985147544915925</c:v>
                </c:pt>
                <c:pt idx="23">
                  <c:v>-9.1052710347928945E-2</c:v>
                </c:pt>
                <c:pt idx="24">
                  <c:v>-0.13569449614606996</c:v>
                </c:pt>
                <c:pt idx="25">
                  <c:v>-0.11663955434133268</c:v>
                </c:pt>
                <c:pt idx="29" formatCode="General">
                  <c:v>0</c:v>
                </c:pt>
                <c:pt idx="30">
                  <c:v>-2.201842700566288E-2</c:v>
                </c:pt>
                <c:pt idx="31">
                  <c:v>1.2996702457196535E-2</c:v>
                </c:pt>
                <c:pt idx="32">
                  <c:v>4.6583025131576507E-2</c:v>
                </c:pt>
                <c:pt idx="33">
                  <c:v>6.4758254538037102E-2</c:v>
                </c:pt>
                <c:pt idx="34">
                  <c:v>7.8296394999073898E-2</c:v>
                </c:pt>
                <c:pt idx="35">
                  <c:v>9.0735678918896279E-2</c:v>
                </c:pt>
                <c:pt idx="36">
                  <c:v>9.9611904428102999E-2</c:v>
                </c:pt>
                <c:pt idx="37">
                  <c:v>8.4644849781823378E-2</c:v>
                </c:pt>
                <c:pt idx="38">
                  <c:v>-0.12518760912733301</c:v>
                </c:pt>
                <c:pt idx="39">
                  <c:v>-0.10589541782083554</c:v>
                </c:pt>
                <c:pt idx="40">
                  <c:v>-0.15108249057066775</c:v>
                </c:pt>
                <c:pt idx="41">
                  <c:v>-0.11218326631795891</c:v>
                </c:pt>
                <c:pt idx="42">
                  <c:v>-8.856625039969368E-2</c:v>
                </c:pt>
                <c:pt idx="43">
                  <c:v>-9.440176040447866E-2</c:v>
                </c:pt>
                <c:pt idx="44">
                  <c:v>-7.7487930285957518E-2</c:v>
                </c:pt>
                <c:pt idx="45">
                  <c:v>-8.6552938309662958E-2</c:v>
                </c:pt>
                <c:pt idx="46">
                  <c:v>-8.0686892690202072E-2</c:v>
                </c:pt>
                <c:pt idx="47">
                  <c:v>-9.6107040696049209E-2</c:v>
                </c:pt>
                <c:pt idx="48">
                  <c:v>-0.12479550380645749</c:v>
                </c:pt>
                <c:pt idx="49">
                  <c:v>-0.1452537236884012</c:v>
                </c:pt>
                <c:pt idx="50">
                  <c:v>-0.15457917159680803</c:v>
                </c:pt>
                <c:pt idx="51">
                  <c:v>-0.16441660658356186</c:v>
                </c:pt>
                <c:pt idx="52">
                  <c:v>-0.11985147544915925</c:v>
                </c:pt>
                <c:pt idx="53">
                  <c:v>-9.1052710347928945E-2</c:v>
                </c:pt>
                <c:pt idx="54">
                  <c:v>-0.13569449614606996</c:v>
                </c:pt>
                <c:pt idx="55">
                  <c:v>-0.11663955434133268</c:v>
                </c:pt>
              </c:numCache>
            </c:numRef>
          </c:yVal>
          <c:smooth val="0"/>
          <c:extLst>
            <c:ext xmlns:c16="http://schemas.microsoft.com/office/drawing/2014/chart" uri="{C3380CC4-5D6E-409C-BE32-E72D297353CC}">
              <c16:uniqueId val="{00000000-8DD2-46FF-B952-1D0F33CC30B1}"/>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HAWC2_2_hGAST_FPM!$CI$6:$CI$200</c:f>
              <c:numCache>
                <c:formatCode>0.00E+00</c:formatCode>
                <c:ptCount val="195"/>
                <c:pt idx="0">
                  <c:v>-2.2019195155660216E-2</c:v>
                </c:pt>
                <c:pt idx="1">
                  <c:v>1.2997461641502769E-2</c:v>
                </c:pt>
                <c:pt idx="2">
                  <c:v>4.6582767067771896E-2</c:v>
                </c:pt>
                <c:pt idx="3">
                  <c:v>6.4758217993231476E-2</c:v>
                </c:pt>
                <c:pt idx="4">
                  <c:v>7.8295013467615762E-2</c:v>
                </c:pt>
                <c:pt idx="5">
                  <c:v>9.0731587331431038E-2</c:v>
                </c:pt>
                <c:pt idx="6">
                  <c:v>9.9639347985708643E-2</c:v>
                </c:pt>
                <c:pt idx="7">
                  <c:v>8.2990170351525352E-2</c:v>
                </c:pt>
                <c:pt idx="8">
                  <c:v>-0.13180299379052909</c:v>
                </c:pt>
                <c:pt idx="9">
                  <c:v>-0.1152372761638088</c:v>
                </c:pt>
                <c:pt idx="10">
                  <c:v>-0.15730567722507266</c:v>
                </c:pt>
                <c:pt idx="11">
                  <c:v>-0.1138560197310982</c:v>
                </c:pt>
                <c:pt idx="12">
                  <c:v>-8.7336597594094054E-2</c:v>
                </c:pt>
                <c:pt idx="13">
                  <c:v>-9.3059692049801773E-2</c:v>
                </c:pt>
                <c:pt idx="14">
                  <c:v>-7.6484682697300535E-2</c:v>
                </c:pt>
                <c:pt idx="15">
                  <c:v>-8.6082777548760023E-2</c:v>
                </c:pt>
                <c:pt idx="16">
                  <c:v>-8.0377030903952151E-2</c:v>
                </c:pt>
                <c:pt idx="17">
                  <c:v>-9.6158583873484513E-2</c:v>
                </c:pt>
                <c:pt idx="18">
                  <c:v>-0.12518777918703677</c:v>
                </c:pt>
                <c:pt idx="19">
                  <c:v>-0.14586894611590689</c:v>
                </c:pt>
                <c:pt idx="20">
                  <c:v>-0.15519846304099968</c:v>
                </c:pt>
                <c:pt idx="21">
                  <c:v>-0.16501034411520607</c:v>
                </c:pt>
                <c:pt idx="22">
                  <c:v>-0.12023798324789706</c:v>
                </c:pt>
                <c:pt idx="23">
                  <c:v>-9.132930438700429E-2</c:v>
                </c:pt>
                <c:pt idx="24">
                  <c:v>-0.1360711318174386</c:v>
                </c:pt>
                <c:pt idx="25">
                  <c:v>-0.11640220232556804</c:v>
                </c:pt>
                <c:pt idx="29" formatCode="General">
                  <c:v>0</c:v>
                </c:pt>
                <c:pt idx="30">
                  <c:v>-2.2019195155660216E-2</c:v>
                </c:pt>
                <c:pt idx="31">
                  <c:v>1.2997461641502769E-2</c:v>
                </c:pt>
                <c:pt idx="32">
                  <c:v>4.6582767067771896E-2</c:v>
                </c:pt>
                <c:pt idx="33">
                  <c:v>6.4758217993231476E-2</c:v>
                </c:pt>
                <c:pt idx="34">
                  <c:v>7.8295013467615762E-2</c:v>
                </c:pt>
                <c:pt idx="35">
                  <c:v>9.0731587331431038E-2</c:v>
                </c:pt>
                <c:pt idx="36">
                  <c:v>9.9639347985708643E-2</c:v>
                </c:pt>
                <c:pt idx="37">
                  <c:v>8.2990170351525352E-2</c:v>
                </c:pt>
                <c:pt idx="38">
                  <c:v>-0.13180299379052909</c:v>
                </c:pt>
                <c:pt idx="39">
                  <c:v>-0.1152372761638088</c:v>
                </c:pt>
                <c:pt idx="40">
                  <c:v>-0.15730567722507266</c:v>
                </c:pt>
                <c:pt idx="41">
                  <c:v>-0.1138560197310982</c:v>
                </c:pt>
                <c:pt idx="42">
                  <c:v>-8.7336597594094054E-2</c:v>
                </c:pt>
                <c:pt idx="43">
                  <c:v>-9.3059692049801773E-2</c:v>
                </c:pt>
                <c:pt idx="44">
                  <c:v>-7.6484682697300535E-2</c:v>
                </c:pt>
                <c:pt idx="45">
                  <c:v>-8.6082777548760023E-2</c:v>
                </c:pt>
                <c:pt idx="46">
                  <c:v>-8.0377030903952151E-2</c:v>
                </c:pt>
                <c:pt idx="47">
                  <c:v>-9.6158583873484513E-2</c:v>
                </c:pt>
                <c:pt idx="48">
                  <c:v>-0.12518777918703677</c:v>
                </c:pt>
                <c:pt idx="49">
                  <c:v>-0.14586894611590689</c:v>
                </c:pt>
                <c:pt idx="50">
                  <c:v>-0.15519846304099968</c:v>
                </c:pt>
                <c:pt idx="51">
                  <c:v>-0.16501034411520607</c:v>
                </c:pt>
                <c:pt idx="52">
                  <c:v>-0.12023798324789706</c:v>
                </c:pt>
                <c:pt idx="53">
                  <c:v>-9.132930438700429E-2</c:v>
                </c:pt>
                <c:pt idx="54">
                  <c:v>-0.1360711318174386</c:v>
                </c:pt>
                <c:pt idx="55">
                  <c:v>-0.11640220232556804</c:v>
                </c:pt>
              </c:numCache>
            </c:numRef>
          </c:yVal>
          <c:smooth val="0"/>
          <c:extLst>
            <c:ext xmlns:c16="http://schemas.microsoft.com/office/drawing/2014/chart" uri="{C3380CC4-5D6E-409C-BE32-E72D297353CC}">
              <c16:uniqueId val="{00000001-8DD2-46FF-B952-1D0F33CC30B1}"/>
            </c:ext>
          </c:extLst>
        </c:ser>
        <c:ser>
          <c:idx val="2"/>
          <c:order val="2"/>
          <c:tx>
            <c:strRef>
              <c:f>hGAST_vs_BeamDyn!$AY$5</c:f>
              <c:strCache>
                <c:ptCount val="1"/>
                <c:pt idx="0">
                  <c:v>Ysh</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hGAST_vs_BeamDyn!$AY$7:$AY$200</c:f>
              <c:numCache>
                <c:formatCode>0.00E+00</c:formatCode>
                <c:ptCount val="194"/>
                <c:pt idx="0">
                  <c:v>-2.2023501824804174E-2</c:v>
                </c:pt>
                <c:pt idx="1">
                  <c:v>1.4692740272432205E-2</c:v>
                </c:pt>
                <c:pt idx="2">
                  <c:v>5.0097280470951966E-2</c:v>
                </c:pt>
                <c:pt idx="3">
                  <c:v>6.9710156630516926E-2</c:v>
                </c:pt>
                <c:pt idx="4">
                  <c:v>8.5410194665035952E-2</c:v>
                </c:pt>
                <c:pt idx="5">
                  <c:v>9.9676715059478047E-2</c:v>
                </c:pt>
                <c:pt idx="6">
                  <c:v>0.11129741094902716</c:v>
                </c:pt>
                <c:pt idx="7">
                  <c:v>9.7295565757315725E-2</c:v>
                </c:pt>
                <c:pt idx="8">
                  <c:v>-0.11771978544889881</c:v>
                </c:pt>
                <c:pt idx="9">
                  <c:v>-9.7119283341749338E-2</c:v>
                </c:pt>
                <c:pt idx="10">
                  <c:v>-0.14141984917490552</c:v>
                </c:pt>
                <c:pt idx="11">
                  <c:v>-0.10159460475744819</c:v>
                </c:pt>
                <c:pt idx="12">
                  <c:v>-7.8952629985029096E-2</c:v>
                </c:pt>
                <c:pt idx="13">
                  <c:v>-8.7841791662133933E-2</c:v>
                </c:pt>
                <c:pt idx="14">
                  <c:v>-7.3282577471521546E-2</c:v>
                </c:pt>
                <c:pt idx="15">
                  <c:v>-8.3674159876636872E-2</c:v>
                </c:pt>
                <c:pt idx="16">
                  <c:v>-7.8530262864779182E-2</c:v>
                </c:pt>
                <c:pt idx="17">
                  <c:v>-9.4755370879824496E-2</c:v>
                </c:pt>
                <c:pt idx="18">
                  <c:v>-0.12455084809259595</c:v>
                </c:pt>
                <c:pt idx="19">
                  <c:v>-0.14624308325206437</c:v>
                </c:pt>
                <c:pt idx="20">
                  <c:v>-0.15693310223210405</c:v>
                </c:pt>
                <c:pt idx="21">
                  <c:v>-0.1677429730227506</c:v>
                </c:pt>
                <c:pt idx="22">
                  <c:v>-0.12214168689857624</c:v>
                </c:pt>
                <c:pt idx="23">
                  <c:v>-9.2784196973715108E-2</c:v>
                </c:pt>
                <c:pt idx="24">
                  <c:v>-0.13803392103040249</c:v>
                </c:pt>
                <c:pt idx="25">
                  <c:v>-0.11417764559176702</c:v>
                </c:pt>
              </c:numCache>
            </c:numRef>
          </c:yVal>
          <c:smooth val="0"/>
          <c:extLst>
            <c:ext xmlns:c16="http://schemas.microsoft.com/office/drawing/2014/chart" uri="{C3380CC4-5D6E-409C-BE32-E72D297353CC}">
              <c16:uniqueId val="{00000002-8DD2-46FF-B952-1D0F33CC30B1}"/>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y_sh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HAWC2_2_hGAST_noFPM!$CA$6:$CA$200</c:f>
              <c:numCache>
                <c:formatCode>0.00E+00</c:formatCode>
                <c:ptCount val="195"/>
                <c:pt idx="0">
                  <c:v>-2.1070410422535917E-4</c:v>
                </c:pt>
                <c:pt idx="1">
                  <c:v>6.352136082603585E-3</c:v>
                </c:pt>
                <c:pt idx="2">
                  <c:v>1.5265214997201227E-2</c:v>
                </c:pt>
                <c:pt idx="3">
                  <c:v>2.49921886887816E-2</c:v>
                </c:pt>
                <c:pt idx="4">
                  <c:v>3.0530694756776517E-2</c:v>
                </c:pt>
                <c:pt idx="5">
                  <c:v>3.5094119616022844E-2</c:v>
                </c:pt>
                <c:pt idx="6">
                  <c:v>4.0488892723798964E-2</c:v>
                </c:pt>
                <c:pt idx="7">
                  <c:v>4.8282292222623993E-2</c:v>
                </c:pt>
                <c:pt idx="8">
                  <c:v>1.8545933388093329E-2</c:v>
                </c:pt>
                <c:pt idx="9">
                  <c:v>4.580259062788785E-2</c:v>
                </c:pt>
                <c:pt idx="10">
                  <c:v>5.0797506905897044E-2</c:v>
                </c:pt>
                <c:pt idx="11">
                  <c:v>6.5857482477208962E-2</c:v>
                </c:pt>
                <c:pt idx="12">
                  <c:v>6.5167271118876324E-2</c:v>
                </c:pt>
                <c:pt idx="13">
                  <c:v>5.5808054264454052E-2</c:v>
                </c:pt>
                <c:pt idx="14">
                  <c:v>4.6770531842118296E-2</c:v>
                </c:pt>
                <c:pt idx="15">
                  <c:v>3.8771340849685823E-2</c:v>
                </c:pt>
                <c:pt idx="16">
                  <c:v>3.8258854014853738E-2</c:v>
                </c:pt>
                <c:pt idx="17">
                  <c:v>4.1500167881765318E-2</c:v>
                </c:pt>
                <c:pt idx="18">
                  <c:v>4.5218350934050501E-2</c:v>
                </c:pt>
                <c:pt idx="19">
                  <c:v>4.8438062115497026E-2</c:v>
                </c:pt>
                <c:pt idx="20">
                  <c:v>5.1846887926542976E-2</c:v>
                </c:pt>
                <c:pt idx="21">
                  <c:v>5.2174552461963827E-2</c:v>
                </c:pt>
                <c:pt idx="22">
                  <c:v>4.8939004683662503E-2</c:v>
                </c:pt>
                <c:pt idx="23">
                  <c:v>4.4785964554617683E-2</c:v>
                </c:pt>
                <c:pt idx="24">
                  <c:v>4.2914279490797347E-2</c:v>
                </c:pt>
                <c:pt idx="25">
                  <c:v>8.3238726141915947E-3</c:v>
                </c:pt>
                <c:pt idx="29" formatCode="General">
                  <c:v>0</c:v>
                </c:pt>
                <c:pt idx="30">
                  <c:v>-2.1070410422535917E-4</c:v>
                </c:pt>
                <c:pt idx="31">
                  <c:v>6.352136082603585E-3</c:v>
                </c:pt>
                <c:pt idx="32">
                  <c:v>1.5265214997201227E-2</c:v>
                </c:pt>
                <c:pt idx="33">
                  <c:v>2.49921886887816E-2</c:v>
                </c:pt>
                <c:pt idx="34">
                  <c:v>3.0530694756776517E-2</c:v>
                </c:pt>
                <c:pt idx="35">
                  <c:v>3.5094119616022844E-2</c:v>
                </c:pt>
                <c:pt idx="36">
                  <c:v>4.0488892723798964E-2</c:v>
                </c:pt>
                <c:pt idx="37">
                  <c:v>4.8282292222623993E-2</c:v>
                </c:pt>
                <c:pt idx="38">
                  <c:v>1.8545933388093329E-2</c:v>
                </c:pt>
                <c:pt idx="39">
                  <c:v>4.580259062788785E-2</c:v>
                </c:pt>
                <c:pt idx="40">
                  <c:v>5.0797506905897044E-2</c:v>
                </c:pt>
                <c:pt idx="41">
                  <c:v>6.5857482477208962E-2</c:v>
                </c:pt>
                <c:pt idx="42">
                  <c:v>6.5167271118876324E-2</c:v>
                </c:pt>
                <c:pt idx="43">
                  <c:v>5.5808054264454052E-2</c:v>
                </c:pt>
                <c:pt idx="44">
                  <c:v>4.6770531842118296E-2</c:v>
                </c:pt>
                <c:pt idx="45">
                  <c:v>3.8771340849685823E-2</c:v>
                </c:pt>
                <c:pt idx="46">
                  <c:v>3.8258854014853738E-2</c:v>
                </c:pt>
                <c:pt idx="47">
                  <c:v>4.1500167881765318E-2</c:v>
                </c:pt>
                <c:pt idx="48">
                  <c:v>4.5218350934050501E-2</c:v>
                </c:pt>
                <c:pt idx="49">
                  <c:v>4.8438062115497026E-2</c:v>
                </c:pt>
                <c:pt idx="50">
                  <c:v>5.1846887926542976E-2</c:v>
                </c:pt>
                <c:pt idx="51">
                  <c:v>5.2174552461963827E-2</c:v>
                </c:pt>
                <c:pt idx="52">
                  <c:v>4.8939004683662503E-2</c:v>
                </c:pt>
                <c:pt idx="53">
                  <c:v>4.4785964554617683E-2</c:v>
                </c:pt>
                <c:pt idx="54">
                  <c:v>4.2914279490797347E-2</c:v>
                </c:pt>
                <c:pt idx="55">
                  <c:v>8.3238726141915947E-3</c:v>
                </c:pt>
              </c:numCache>
            </c:numRef>
          </c:yVal>
          <c:smooth val="0"/>
          <c:extLst>
            <c:ext xmlns:c16="http://schemas.microsoft.com/office/drawing/2014/chart" uri="{C3380CC4-5D6E-409C-BE32-E72D297353CC}">
              <c16:uniqueId val="{00000000-E6EC-4CB3-AB11-BFDE47DB1AC1}"/>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HAWC2_2_hGAST_FPM!$CJ$6:$CJ$200</c:f>
              <c:numCache>
                <c:formatCode>0.00E+00</c:formatCode>
                <c:ptCount val="195"/>
                <c:pt idx="0">
                  <c:v>-2.1116534743918607E-4</c:v>
                </c:pt>
                <c:pt idx="1">
                  <c:v>6.3528390215848336E-3</c:v>
                </c:pt>
                <c:pt idx="2">
                  <c:v>1.5265622793142128E-2</c:v>
                </c:pt>
                <c:pt idx="3">
                  <c:v>2.4992491840783629E-2</c:v>
                </c:pt>
                <c:pt idx="4">
                  <c:v>3.0536747197008482E-2</c:v>
                </c:pt>
                <c:pt idx="5">
                  <c:v>3.5110417748898962E-2</c:v>
                </c:pt>
                <c:pt idx="6">
                  <c:v>4.0391609822025679E-2</c:v>
                </c:pt>
                <c:pt idx="7">
                  <c:v>5.3899496725410112E-2</c:v>
                </c:pt>
                <c:pt idx="8">
                  <c:v>3.8202233602335267E-2</c:v>
                </c:pt>
                <c:pt idx="9">
                  <c:v>7.3046706868839559E-2</c:v>
                </c:pt>
                <c:pt idx="10">
                  <c:v>7.3089184667039675E-2</c:v>
                </c:pt>
                <c:pt idx="11">
                  <c:v>7.159601426664311E-2</c:v>
                </c:pt>
                <c:pt idx="12">
                  <c:v>6.1172914538413677E-2</c:v>
                </c:pt>
                <c:pt idx="13">
                  <c:v>5.1621803004721523E-2</c:v>
                </c:pt>
                <c:pt idx="14">
                  <c:v>4.3594636255506046E-2</c:v>
                </c:pt>
                <c:pt idx="15">
                  <c:v>3.7071238915743834E-2</c:v>
                </c:pt>
                <c:pt idx="16">
                  <c:v>3.7115204730869322E-2</c:v>
                </c:pt>
                <c:pt idx="17">
                  <c:v>4.165238574731836E-2</c:v>
                </c:pt>
                <c:pt idx="18">
                  <c:v>4.6029695329510324E-2</c:v>
                </c:pt>
                <c:pt idx="19">
                  <c:v>4.9560300017954681E-2</c:v>
                </c:pt>
                <c:pt idx="20">
                  <c:v>5.3024658699771209E-2</c:v>
                </c:pt>
                <c:pt idx="21">
                  <c:v>5.3416064857300889E-2</c:v>
                </c:pt>
                <c:pt idx="22">
                  <c:v>4.9697197857332835E-2</c:v>
                </c:pt>
                <c:pt idx="23">
                  <c:v>4.5364006374740133E-2</c:v>
                </c:pt>
                <c:pt idx="24">
                  <c:v>4.3814872944769809E-2</c:v>
                </c:pt>
                <c:pt idx="25">
                  <c:v>9.9720103147929937E-3</c:v>
                </c:pt>
                <c:pt idx="29" formatCode="General">
                  <c:v>0</c:v>
                </c:pt>
                <c:pt idx="30">
                  <c:v>-2.1116534743918607E-4</c:v>
                </c:pt>
                <c:pt idx="31">
                  <c:v>6.3528390215848336E-3</c:v>
                </c:pt>
                <c:pt idx="32">
                  <c:v>1.5265622793142128E-2</c:v>
                </c:pt>
                <c:pt idx="33">
                  <c:v>2.4992491840783629E-2</c:v>
                </c:pt>
                <c:pt idx="34">
                  <c:v>3.0536747197008482E-2</c:v>
                </c:pt>
                <c:pt idx="35">
                  <c:v>3.5110417748898962E-2</c:v>
                </c:pt>
                <c:pt idx="36">
                  <c:v>4.0391609822025679E-2</c:v>
                </c:pt>
                <c:pt idx="37">
                  <c:v>5.3899496725410112E-2</c:v>
                </c:pt>
                <c:pt idx="38">
                  <c:v>3.8202233602335267E-2</c:v>
                </c:pt>
                <c:pt idx="39">
                  <c:v>7.3046706868839559E-2</c:v>
                </c:pt>
                <c:pt idx="40">
                  <c:v>7.3089184667039675E-2</c:v>
                </c:pt>
                <c:pt idx="41">
                  <c:v>7.159601426664311E-2</c:v>
                </c:pt>
                <c:pt idx="42">
                  <c:v>6.1172914538413677E-2</c:v>
                </c:pt>
                <c:pt idx="43">
                  <c:v>5.1621803004721523E-2</c:v>
                </c:pt>
                <c:pt idx="44">
                  <c:v>4.3594636255506046E-2</c:v>
                </c:pt>
                <c:pt idx="45">
                  <c:v>3.7071238915743834E-2</c:v>
                </c:pt>
                <c:pt idx="46">
                  <c:v>3.7115204730869322E-2</c:v>
                </c:pt>
                <c:pt idx="47">
                  <c:v>4.165238574731836E-2</c:v>
                </c:pt>
                <c:pt idx="48">
                  <c:v>4.6029695329510324E-2</c:v>
                </c:pt>
                <c:pt idx="49">
                  <c:v>4.9560300017954681E-2</c:v>
                </c:pt>
                <c:pt idx="50">
                  <c:v>5.3024658699771209E-2</c:v>
                </c:pt>
                <c:pt idx="51">
                  <c:v>5.3416064857300889E-2</c:v>
                </c:pt>
                <c:pt idx="52">
                  <c:v>4.9697197857332835E-2</c:v>
                </c:pt>
                <c:pt idx="53">
                  <c:v>4.5364006374740133E-2</c:v>
                </c:pt>
                <c:pt idx="54">
                  <c:v>4.3814872944769809E-2</c:v>
                </c:pt>
                <c:pt idx="55">
                  <c:v>9.9720103147929937E-3</c:v>
                </c:pt>
              </c:numCache>
            </c:numRef>
          </c:yVal>
          <c:smooth val="0"/>
          <c:extLst>
            <c:ext xmlns:c16="http://schemas.microsoft.com/office/drawing/2014/chart" uri="{C3380CC4-5D6E-409C-BE32-E72D297353CC}">
              <c16:uniqueId val="{00000001-E6EC-4CB3-AB11-BFDE47DB1AC1}"/>
            </c:ext>
          </c:extLst>
        </c:ser>
        <c:ser>
          <c:idx val="2"/>
          <c:order val="2"/>
          <c:tx>
            <c:strRef>
              <c:f>hGAST_vs_BeamDyn!$AX$5</c:f>
              <c:strCache>
                <c:ptCount val="1"/>
                <c:pt idx="0">
                  <c:v>Xsh</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hGAST_vs_BeamDyn!$AX$7:$AX$200</c:f>
              <c:numCache>
                <c:formatCode>0.00E+00</c:formatCode>
                <c:ptCount val="194"/>
                <c:pt idx="0">
                  <c:v>5.7935068215600322E-3</c:v>
                </c:pt>
                <c:pt idx="1">
                  <c:v>2.5997206128911218E-3</c:v>
                </c:pt>
                <c:pt idx="2">
                  <c:v>9.239445406530963E-4</c:v>
                </c:pt>
                <c:pt idx="3">
                  <c:v>3.4227846308052959E-3</c:v>
                </c:pt>
                <c:pt idx="4">
                  <c:v>5.2045700155371006E-3</c:v>
                </c:pt>
                <c:pt idx="5">
                  <c:v>6.8926454468046516E-3</c:v>
                </c:pt>
                <c:pt idx="6">
                  <c:v>1.1719190188422495E-2</c:v>
                </c:pt>
                <c:pt idx="7">
                  <c:v>2.2025945329288529E-2</c:v>
                </c:pt>
                <c:pt idx="8">
                  <c:v>4.4296005490346062E-2</c:v>
                </c:pt>
                <c:pt idx="9">
                  <c:v>6.5853684750425148E-2</c:v>
                </c:pt>
                <c:pt idx="10">
                  <c:v>7.4260670107513485E-2</c:v>
                </c:pt>
                <c:pt idx="11">
                  <c:v>7.7671929755767199E-2</c:v>
                </c:pt>
                <c:pt idx="12">
                  <c:v>7.0901042791019442E-2</c:v>
                </c:pt>
                <c:pt idx="13">
                  <c:v>6.0164154493409831E-2</c:v>
                </c:pt>
                <c:pt idx="14">
                  <c:v>4.9414648729645974E-2</c:v>
                </c:pt>
                <c:pt idx="15">
                  <c:v>4.0980723685961742E-2</c:v>
                </c:pt>
                <c:pt idx="16">
                  <c:v>3.9570371015924054E-2</c:v>
                </c:pt>
                <c:pt idx="17">
                  <c:v>4.2558861110377863E-2</c:v>
                </c:pt>
                <c:pt idx="18">
                  <c:v>4.5834109671996179E-2</c:v>
                </c:pt>
                <c:pt idx="19">
                  <c:v>4.7950233852067578E-2</c:v>
                </c:pt>
                <c:pt idx="20">
                  <c:v>4.9322992887118305E-2</c:v>
                </c:pt>
                <c:pt idx="21">
                  <c:v>4.7506785064403888E-2</c:v>
                </c:pt>
                <c:pt idx="22">
                  <c:v>4.4804219487629873E-2</c:v>
                </c:pt>
                <c:pt idx="23">
                  <c:v>4.1693887594550706E-2</c:v>
                </c:pt>
                <c:pt idx="24">
                  <c:v>3.906507980075033E-2</c:v>
                </c:pt>
                <c:pt idx="25">
                  <c:v>7.3917575122015491E-3</c:v>
                </c:pt>
              </c:numCache>
            </c:numRef>
          </c:yVal>
          <c:smooth val="0"/>
          <c:extLst>
            <c:ext xmlns:c16="http://schemas.microsoft.com/office/drawing/2014/chart" uri="{C3380CC4-5D6E-409C-BE32-E72D297353CC}">
              <c16:uniqueId val="{00000003-E6EC-4CB3-AB11-BFDE47DB1AC1}"/>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x_e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HAWC2_2_hGAST_noFPM!$CB$6:$CB$200</c:f>
              <c:numCache>
                <c:formatCode>0.00E+00</c:formatCode>
                <c:ptCount val="195"/>
                <c:pt idx="0">
                  <c:v>-2.1992307428859176E-2</c:v>
                </c:pt>
                <c:pt idx="1">
                  <c:v>1.2390629939431276E-2</c:v>
                </c:pt>
                <c:pt idx="2">
                  <c:v>4.6312782381618914E-2</c:v>
                </c:pt>
                <c:pt idx="3">
                  <c:v>6.5502261479021315E-2</c:v>
                </c:pt>
                <c:pt idx="4">
                  <c:v>8.3719851937433032E-2</c:v>
                </c:pt>
                <c:pt idx="5">
                  <c:v>0.10535787533472617</c:v>
                </c:pt>
                <c:pt idx="6">
                  <c:v>0.16226886512369096</c:v>
                </c:pt>
                <c:pt idx="7">
                  <c:v>0.2875621049535621</c:v>
                </c:pt>
                <c:pt idx="8">
                  <c:v>0.45127012854726867</c:v>
                </c:pt>
                <c:pt idx="9">
                  <c:v>0.43138446030031885</c:v>
                </c:pt>
                <c:pt idx="10">
                  <c:v>0.42725187774743928</c:v>
                </c:pt>
                <c:pt idx="11">
                  <c:v>0.38023648629904139</c:v>
                </c:pt>
                <c:pt idx="12">
                  <c:v>0.35657328635257468</c:v>
                </c:pt>
                <c:pt idx="13">
                  <c:v>0.31674694479236204</c:v>
                </c:pt>
                <c:pt idx="14">
                  <c:v>0.3053479073200383</c:v>
                </c:pt>
                <c:pt idx="15">
                  <c:v>0.27500817055622839</c:v>
                </c:pt>
                <c:pt idx="16">
                  <c:v>0.25967696536513607</c:v>
                </c:pt>
                <c:pt idx="17">
                  <c:v>0.18914868978933291</c:v>
                </c:pt>
                <c:pt idx="18">
                  <c:v>0.1107328052298728</c:v>
                </c:pt>
                <c:pt idx="19">
                  <c:v>7.1211507827787832E-2</c:v>
                </c:pt>
                <c:pt idx="20">
                  <c:v>5.6453922290397439E-2</c:v>
                </c:pt>
                <c:pt idx="21">
                  <c:v>4.8529377813354473E-2</c:v>
                </c:pt>
                <c:pt idx="22">
                  <c:v>5.8971121573931216E-2</c:v>
                </c:pt>
                <c:pt idx="23">
                  <c:v>6.9212403961415925E-2</c:v>
                </c:pt>
                <c:pt idx="24">
                  <c:v>0.11470920276824705</c:v>
                </c:pt>
                <c:pt idx="25">
                  <c:v>1.5959036466465181E-3</c:v>
                </c:pt>
                <c:pt idx="29" formatCode="General">
                  <c:v>0</c:v>
                </c:pt>
                <c:pt idx="30">
                  <c:v>-2.1992307428859176E-2</c:v>
                </c:pt>
                <c:pt idx="31">
                  <c:v>1.2390629939431276E-2</c:v>
                </c:pt>
                <c:pt idx="32">
                  <c:v>4.6312782381618914E-2</c:v>
                </c:pt>
                <c:pt idx="33">
                  <c:v>6.5502261479021315E-2</c:v>
                </c:pt>
                <c:pt idx="34">
                  <c:v>8.3719851937433032E-2</c:v>
                </c:pt>
                <c:pt idx="35">
                  <c:v>0.10535787533472617</c:v>
                </c:pt>
                <c:pt idx="36">
                  <c:v>0.16226886512369096</c:v>
                </c:pt>
                <c:pt idx="37">
                  <c:v>0.2875621049535621</c:v>
                </c:pt>
                <c:pt idx="38">
                  <c:v>0.45127012854726867</c:v>
                </c:pt>
                <c:pt idx="39">
                  <c:v>0.43138446030031885</c:v>
                </c:pt>
                <c:pt idx="40">
                  <c:v>0.42725187774743928</c:v>
                </c:pt>
                <c:pt idx="41">
                  <c:v>0.38023648629904139</c:v>
                </c:pt>
                <c:pt idx="42">
                  <c:v>0.35657328635257468</c:v>
                </c:pt>
                <c:pt idx="43">
                  <c:v>0.31674694479236204</c:v>
                </c:pt>
                <c:pt idx="44">
                  <c:v>0.3053479073200383</c:v>
                </c:pt>
                <c:pt idx="45">
                  <c:v>0.27500817055622839</c:v>
                </c:pt>
                <c:pt idx="46">
                  <c:v>0.25967696536513607</c:v>
                </c:pt>
                <c:pt idx="47">
                  <c:v>0.18914868978933291</c:v>
                </c:pt>
                <c:pt idx="48">
                  <c:v>0.1107328052298728</c:v>
                </c:pt>
                <c:pt idx="49">
                  <c:v>7.1211507827787832E-2</c:v>
                </c:pt>
                <c:pt idx="50">
                  <c:v>5.6453922290397439E-2</c:v>
                </c:pt>
                <c:pt idx="51">
                  <c:v>4.8529377813354473E-2</c:v>
                </c:pt>
                <c:pt idx="52">
                  <c:v>5.8971121573931216E-2</c:v>
                </c:pt>
                <c:pt idx="53">
                  <c:v>6.9212403961415925E-2</c:v>
                </c:pt>
                <c:pt idx="54">
                  <c:v>0.11470920276824705</c:v>
                </c:pt>
                <c:pt idx="55">
                  <c:v>1.5959036466465181E-3</c:v>
                </c:pt>
              </c:numCache>
            </c:numRef>
          </c:yVal>
          <c:smooth val="0"/>
          <c:extLst>
            <c:ext xmlns:c16="http://schemas.microsoft.com/office/drawing/2014/chart" uri="{C3380CC4-5D6E-409C-BE32-E72D297353CC}">
              <c16:uniqueId val="{00000000-63E2-4268-9A86-3BAA6660129B}"/>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HAWC2_2_hGAST_FPM!$CK$6:$CK$200</c:f>
              <c:numCache>
                <c:formatCode>0.00E+00</c:formatCode>
                <c:ptCount val="195"/>
                <c:pt idx="0">
                  <c:v>-2.1992307428859176E-2</c:v>
                </c:pt>
                <c:pt idx="1">
                  <c:v>1.2390629939431276E-2</c:v>
                </c:pt>
                <c:pt idx="2">
                  <c:v>4.6312782381618914E-2</c:v>
                </c:pt>
                <c:pt idx="3">
                  <c:v>6.5502261479021315E-2</c:v>
                </c:pt>
                <c:pt idx="4">
                  <c:v>8.3719851937433032E-2</c:v>
                </c:pt>
                <c:pt idx="5">
                  <c:v>0.10535787533472617</c:v>
                </c:pt>
                <c:pt idx="6">
                  <c:v>0.16226886512369096</c:v>
                </c:pt>
                <c:pt idx="7">
                  <c:v>0.2875621049535621</c:v>
                </c:pt>
                <c:pt idx="8">
                  <c:v>0.45127012854726867</c:v>
                </c:pt>
                <c:pt idx="9">
                  <c:v>0.43138446030031885</c:v>
                </c:pt>
                <c:pt idx="10">
                  <c:v>0.42725187774743928</c:v>
                </c:pt>
                <c:pt idx="11">
                  <c:v>0.38023648629904139</c:v>
                </c:pt>
                <c:pt idx="12">
                  <c:v>0.35657328635257468</c:v>
                </c:pt>
                <c:pt idx="13">
                  <c:v>0.31674694479236204</c:v>
                </c:pt>
                <c:pt idx="14">
                  <c:v>0.3053479073200383</c:v>
                </c:pt>
                <c:pt idx="15">
                  <c:v>0.27500817055622839</c:v>
                </c:pt>
                <c:pt idx="16">
                  <c:v>0.25967696536513607</c:v>
                </c:pt>
                <c:pt idx="17">
                  <c:v>0.18914868978933291</c:v>
                </c:pt>
                <c:pt idx="18">
                  <c:v>0.1107328052298728</c:v>
                </c:pt>
                <c:pt idx="19">
                  <c:v>7.1211507827787832E-2</c:v>
                </c:pt>
                <c:pt idx="20">
                  <c:v>5.6453922290397439E-2</c:v>
                </c:pt>
                <c:pt idx="21">
                  <c:v>4.8529377813354473E-2</c:v>
                </c:pt>
                <c:pt idx="22">
                  <c:v>5.8971121573931216E-2</c:v>
                </c:pt>
                <c:pt idx="23">
                  <c:v>6.9212403961415925E-2</c:v>
                </c:pt>
                <c:pt idx="24">
                  <c:v>0.11470920276824705</c:v>
                </c:pt>
                <c:pt idx="25">
                  <c:v>1.5959036466465181E-3</c:v>
                </c:pt>
                <c:pt idx="29" formatCode="General">
                  <c:v>0</c:v>
                </c:pt>
                <c:pt idx="30">
                  <c:v>-2.1992307428859176E-2</c:v>
                </c:pt>
                <c:pt idx="31">
                  <c:v>1.2390629939431276E-2</c:v>
                </c:pt>
                <c:pt idx="32">
                  <c:v>4.6312782381618914E-2</c:v>
                </c:pt>
                <c:pt idx="33">
                  <c:v>6.5502261479021315E-2</c:v>
                </c:pt>
                <c:pt idx="34">
                  <c:v>8.3719851937433032E-2</c:v>
                </c:pt>
                <c:pt idx="35">
                  <c:v>0.10535787533472617</c:v>
                </c:pt>
                <c:pt idx="36">
                  <c:v>0.16226886512369096</c:v>
                </c:pt>
                <c:pt idx="37">
                  <c:v>0.2875621049535621</c:v>
                </c:pt>
                <c:pt idx="38">
                  <c:v>0.45127012854726867</c:v>
                </c:pt>
                <c:pt idx="39">
                  <c:v>0.43138446030031885</c:v>
                </c:pt>
                <c:pt idx="40">
                  <c:v>0.42725187774743928</c:v>
                </c:pt>
                <c:pt idx="41">
                  <c:v>0.38023648629904139</c:v>
                </c:pt>
                <c:pt idx="42">
                  <c:v>0.35657328635257468</c:v>
                </c:pt>
                <c:pt idx="43">
                  <c:v>0.31674694479236204</c:v>
                </c:pt>
                <c:pt idx="44">
                  <c:v>0.3053479073200383</c:v>
                </c:pt>
                <c:pt idx="45">
                  <c:v>0.27500817055622839</c:v>
                </c:pt>
                <c:pt idx="46">
                  <c:v>0.25967696536513607</c:v>
                </c:pt>
                <c:pt idx="47">
                  <c:v>0.18914868978933291</c:v>
                </c:pt>
                <c:pt idx="48">
                  <c:v>0.1107328052298728</c:v>
                </c:pt>
                <c:pt idx="49">
                  <c:v>7.1211507827787832E-2</c:v>
                </c:pt>
                <c:pt idx="50">
                  <c:v>5.6453922290397439E-2</c:v>
                </c:pt>
                <c:pt idx="51">
                  <c:v>4.8529377813354473E-2</c:v>
                </c:pt>
                <c:pt idx="52">
                  <c:v>5.8971121573931216E-2</c:v>
                </c:pt>
                <c:pt idx="53">
                  <c:v>6.9212403961415925E-2</c:v>
                </c:pt>
                <c:pt idx="54">
                  <c:v>0.11470920276824705</c:v>
                </c:pt>
                <c:pt idx="55">
                  <c:v>1.5959036466465181E-3</c:v>
                </c:pt>
              </c:numCache>
            </c:numRef>
          </c:yVal>
          <c:smooth val="0"/>
          <c:extLst>
            <c:ext xmlns:c16="http://schemas.microsoft.com/office/drawing/2014/chart" uri="{C3380CC4-5D6E-409C-BE32-E72D297353CC}">
              <c16:uniqueId val="{00000001-63E2-4268-9A86-3BAA6660129B}"/>
            </c:ext>
          </c:extLst>
        </c:ser>
        <c:ser>
          <c:idx val="2"/>
          <c:order val="2"/>
          <c:tx>
            <c:strRef>
              <c:f>hGAST_vs_BeamDyn!$BA$5</c:f>
              <c:strCache>
                <c:ptCount val="1"/>
                <c:pt idx="0">
                  <c:v>Ye</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hGAST_vs_BeamDyn!$BA$7:$BA$200</c:f>
              <c:numCache>
                <c:formatCode>0.00E+00</c:formatCode>
                <c:ptCount val="194"/>
                <c:pt idx="0">
                  <c:v>-2.3723541426151993E-2</c:v>
                </c:pt>
                <c:pt idx="1">
                  <c:v>1.3316382623540374E-2</c:v>
                </c:pt>
                <c:pt idx="2">
                  <c:v>4.9833808878709168E-2</c:v>
                </c:pt>
                <c:pt idx="3">
                  <c:v>7.0845776857334494E-2</c:v>
                </c:pt>
                <c:pt idx="4">
                  <c:v>9.1858840675439521E-2</c:v>
                </c:pt>
                <c:pt idx="5">
                  <c:v>0.11619142647298707</c:v>
                </c:pt>
                <c:pt idx="6">
                  <c:v>0.17886833474267125</c:v>
                </c:pt>
                <c:pt idx="7">
                  <c:v>0.31162050669935965</c:v>
                </c:pt>
                <c:pt idx="8">
                  <c:v>0.47207357842548914</c:v>
                </c:pt>
                <c:pt idx="9">
                  <c:v>0.44872282792885204</c:v>
                </c:pt>
                <c:pt idx="10">
                  <c:v>0.43981123692592083</c:v>
                </c:pt>
                <c:pt idx="11">
                  <c:v>0.38875522645363902</c:v>
                </c:pt>
                <c:pt idx="12">
                  <c:v>0.36198249307572378</c:v>
                </c:pt>
                <c:pt idx="13">
                  <c:v>0.3197010190872645</c:v>
                </c:pt>
                <c:pt idx="14">
                  <c:v>0.30706317165373209</c:v>
                </c:pt>
                <c:pt idx="15">
                  <c:v>0.27658282108641358</c:v>
                </c:pt>
                <c:pt idx="16">
                  <c:v>0.2610188325243562</c:v>
                </c:pt>
                <c:pt idx="17">
                  <c:v>0.19044661485420006</c:v>
                </c:pt>
                <c:pt idx="18">
                  <c:v>0.11177803280873103</c:v>
                </c:pt>
                <c:pt idx="19">
                  <c:v>7.2075559771537998E-2</c:v>
                </c:pt>
                <c:pt idx="20">
                  <c:v>5.6823157949992847E-2</c:v>
                </c:pt>
                <c:pt idx="21">
                  <c:v>4.8449587315564681E-2</c:v>
                </c:pt>
                <c:pt idx="22">
                  <c:v>5.8852479778501061E-2</c:v>
                </c:pt>
                <c:pt idx="23">
                  <c:v>6.9064139400209903E-2</c:v>
                </c:pt>
                <c:pt idx="24">
                  <c:v>0.11416562095082271</c:v>
                </c:pt>
                <c:pt idx="25">
                  <c:v>9.8817594381216851E-3</c:v>
                </c:pt>
              </c:numCache>
            </c:numRef>
          </c:yVal>
          <c:smooth val="0"/>
          <c:extLst>
            <c:ext xmlns:c16="http://schemas.microsoft.com/office/drawing/2014/chart" uri="{C3380CC4-5D6E-409C-BE32-E72D297353CC}">
              <c16:uniqueId val="{00000002-63E2-4268-9A86-3BAA6660129B}"/>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y_e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HAWC2_2_hGAST_noFPM!$CC$6:$CC$200</c:f>
              <c:numCache>
                <c:formatCode>0.00E+00</c:formatCode>
                <c:ptCount val="195"/>
                <c:pt idx="0">
                  <c:v>-6.6330230230717806E-3</c:v>
                </c:pt>
                <c:pt idx="1">
                  <c:v>3.4059788835099206E-3</c:v>
                </c:pt>
                <c:pt idx="2">
                  <c:v>1.5270297906435245E-2</c:v>
                </c:pt>
                <c:pt idx="3">
                  <c:v>2.5317297645640384E-2</c:v>
                </c:pt>
                <c:pt idx="4">
                  <c:v>3.2257826670536956E-2</c:v>
                </c:pt>
                <c:pt idx="5">
                  <c:v>3.9316893313642812E-2</c:v>
                </c:pt>
                <c:pt idx="6">
                  <c:v>5.5691536971308346E-2</c:v>
                </c:pt>
                <c:pt idx="7">
                  <c:v>9.0302340665264005E-2</c:v>
                </c:pt>
                <c:pt idx="8">
                  <c:v>9.9115192543792335E-2</c:v>
                </c:pt>
                <c:pt idx="9">
                  <c:v>8.1570803395258587E-2</c:v>
                </c:pt>
                <c:pt idx="10">
                  <c:v>7.0770082749980978E-2</c:v>
                </c:pt>
                <c:pt idx="11">
                  <c:v>5.3087496816969372E-2</c:v>
                </c:pt>
                <c:pt idx="12">
                  <c:v>3.9283925297306184E-2</c:v>
                </c:pt>
                <c:pt idx="13">
                  <c:v>2.4801125066058697E-2</c:v>
                </c:pt>
                <c:pt idx="14">
                  <c:v>1.6671768086983511E-2</c:v>
                </c:pt>
                <c:pt idx="15">
                  <c:v>1.540201723896371E-2</c:v>
                </c:pt>
                <c:pt idx="16">
                  <c:v>1.6230161374448378E-2</c:v>
                </c:pt>
                <c:pt idx="17">
                  <c:v>1.8910701463488538E-2</c:v>
                </c:pt>
                <c:pt idx="18">
                  <c:v>2.2717689614499079E-2</c:v>
                </c:pt>
                <c:pt idx="19">
                  <c:v>2.8664087770098701E-2</c:v>
                </c:pt>
                <c:pt idx="20">
                  <c:v>3.3936902322498248E-2</c:v>
                </c:pt>
                <c:pt idx="21">
                  <c:v>3.4186962906416402E-2</c:v>
                </c:pt>
                <c:pt idx="22">
                  <c:v>3.0744088016617859E-2</c:v>
                </c:pt>
                <c:pt idx="23">
                  <c:v>2.738154166592419E-2</c:v>
                </c:pt>
                <c:pt idx="24">
                  <c:v>2.2958798617686405E-2</c:v>
                </c:pt>
                <c:pt idx="25">
                  <c:v>6.6303427724271943E-3</c:v>
                </c:pt>
                <c:pt idx="29" formatCode="General">
                  <c:v>0</c:v>
                </c:pt>
                <c:pt idx="30">
                  <c:v>-6.6330230230717806E-3</c:v>
                </c:pt>
                <c:pt idx="31">
                  <c:v>3.4059788835099206E-3</c:v>
                </c:pt>
                <c:pt idx="32">
                  <c:v>1.5270297906435245E-2</c:v>
                </c:pt>
                <c:pt idx="33">
                  <c:v>2.5317297645640384E-2</c:v>
                </c:pt>
                <c:pt idx="34">
                  <c:v>3.2257826670536956E-2</c:v>
                </c:pt>
                <c:pt idx="35">
                  <c:v>3.9316893313642812E-2</c:v>
                </c:pt>
                <c:pt idx="36">
                  <c:v>5.5691536971308346E-2</c:v>
                </c:pt>
                <c:pt idx="37">
                  <c:v>9.0302340665264005E-2</c:v>
                </c:pt>
                <c:pt idx="38">
                  <c:v>9.9115192543792335E-2</c:v>
                </c:pt>
                <c:pt idx="39">
                  <c:v>8.1570803395258587E-2</c:v>
                </c:pt>
                <c:pt idx="40">
                  <c:v>7.0770082749980978E-2</c:v>
                </c:pt>
                <c:pt idx="41">
                  <c:v>5.3087496816969372E-2</c:v>
                </c:pt>
                <c:pt idx="42">
                  <c:v>3.9283925297306184E-2</c:v>
                </c:pt>
                <c:pt idx="43">
                  <c:v>2.4801125066058697E-2</c:v>
                </c:pt>
                <c:pt idx="44">
                  <c:v>1.6671768086983511E-2</c:v>
                </c:pt>
                <c:pt idx="45">
                  <c:v>1.540201723896371E-2</c:v>
                </c:pt>
                <c:pt idx="46">
                  <c:v>1.6230161374448378E-2</c:v>
                </c:pt>
                <c:pt idx="47">
                  <c:v>1.8910701463488538E-2</c:v>
                </c:pt>
                <c:pt idx="48">
                  <c:v>2.2717689614499079E-2</c:v>
                </c:pt>
                <c:pt idx="49">
                  <c:v>2.8664087770098701E-2</c:v>
                </c:pt>
                <c:pt idx="50">
                  <c:v>3.3936902322498248E-2</c:v>
                </c:pt>
                <c:pt idx="51">
                  <c:v>3.4186962906416402E-2</c:v>
                </c:pt>
                <c:pt idx="52">
                  <c:v>3.0744088016617859E-2</c:v>
                </c:pt>
                <c:pt idx="53">
                  <c:v>2.738154166592419E-2</c:v>
                </c:pt>
                <c:pt idx="54">
                  <c:v>2.2958798617686405E-2</c:v>
                </c:pt>
                <c:pt idx="55">
                  <c:v>6.6303427724271943E-3</c:v>
                </c:pt>
              </c:numCache>
            </c:numRef>
          </c:yVal>
          <c:smooth val="0"/>
          <c:extLst>
            <c:ext xmlns:c16="http://schemas.microsoft.com/office/drawing/2014/chart" uri="{C3380CC4-5D6E-409C-BE32-E72D297353CC}">
              <c16:uniqueId val="{00000000-7E9D-4EF1-90FD-EEAFCE41D409}"/>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HAWC2_2_hGAST_FPM!$CL$6:$CL$200</c:f>
              <c:numCache>
                <c:formatCode>0.00E+00</c:formatCode>
                <c:ptCount val="195"/>
                <c:pt idx="0">
                  <c:v>-6.6330230230717806E-3</c:v>
                </c:pt>
                <c:pt idx="1">
                  <c:v>3.4059788835099206E-3</c:v>
                </c:pt>
                <c:pt idx="2">
                  <c:v>1.5270297906435245E-2</c:v>
                </c:pt>
                <c:pt idx="3">
                  <c:v>2.5317297645640384E-2</c:v>
                </c:pt>
                <c:pt idx="4">
                  <c:v>3.2257826670536956E-2</c:v>
                </c:pt>
                <c:pt idx="5">
                  <c:v>3.9316893313642812E-2</c:v>
                </c:pt>
                <c:pt idx="6">
                  <c:v>5.5691536971308346E-2</c:v>
                </c:pt>
                <c:pt idx="7">
                  <c:v>9.0302340665264005E-2</c:v>
                </c:pt>
                <c:pt idx="8">
                  <c:v>9.9115192543792335E-2</c:v>
                </c:pt>
                <c:pt idx="9">
                  <c:v>8.1570803395258587E-2</c:v>
                </c:pt>
                <c:pt idx="10">
                  <c:v>7.0770082749980978E-2</c:v>
                </c:pt>
                <c:pt idx="11">
                  <c:v>5.3087496816969372E-2</c:v>
                </c:pt>
                <c:pt idx="12">
                  <c:v>3.9283925297306184E-2</c:v>
                </c:pt>
                <c:pt idx="13">
                  <c:v>2.4801125066058697E-2</c:v>
                </c:pt>
                <c:pt idx="14">
                  <c:v>1.6671768086983511E-2</c:v>
                </c:pt>
                <c:pt idx="15">
                  <c:v>1.540201723896371E-2</c:v>
                </c:pt>
                <c:pt idx="16">
                  <c:v>1.6230161374448378E-2</c:v>
                </c:pt>
                <c:pt idx="17">
                  <c:v>1.8910701463488538E-2</c:v>
                </c:pt>
                <c:pt idx="18">
                  <c:v>2.2717689614499079E-2</c:v>
                </c:pt>
                <c:pt idx="19">
                  <c:v>2.8664087770098701E-2</c:v>
                </c:pt>
                <c:pt idx="20">
                  <c:v>3.3936902322498248E-2</c:v>
                </c:pt>
                <c:pt idx="21">
                  <c:v>3.4186962906416402E-2</c:v>
                </c:pt>
                <c:pt idx="22">
                  <c:v>3.0744088016617859E-2</c:v>
                </c:pt>
                <c:pt idx="23">
                  <c:v>2.738154166592419E-2</c:v>
                </c:pt>
                <c:pt idx="24">
                  <c:v>2.2958798617686405E-2</c:v>
                </c:pt>
                <c:pt idx="25">
                  <c:v>6.6303427724271943E-3</c:v>
                </c:pt>
                <c:pt idx="29" formatCode="General">
                  <c:v>0</c:v>
                </c:pt>
                <c:pt idx="30">
                  <c:v>-6.6330230230717806E-3</c:v>
                </c:pt>
                <c:pt idx="31">
                  <c:v>3.4059788835099206E-3</c:v>
                </c:pt>
                <c:pt idx="32">
                  <c:v>1.5270297906435245E-2</c:v>
                </c:pt>
                <c:pt idx="33">
                  <c:v>2.5317297645640384E-2</c:v>
                </c:pt>
                <c:pt idx="34">
                  <c:v>3.2257826670536956E-2</c:v>
                </c:pt>
                <c:pt idx="35">
                  <c:v>3.9316893313642812E-2</c:v>
                </c:pt>
                <c:pt idx="36">
                  <c:v>5.5691536971308346E-2</c:v>
                </c:pt>
                <c:pt idx="37">
                  <c:v>9.0302340665264005E-2</c:v>
                </c:pt>
                <c:pt idx="38">
                  <c:v>9.9115192543792335E-2</c:v>
                </c:pt>
                <c:pt idx="39">
                  <c:v>8.1570803395258587E-2</c:v>
                </c:pt>
                <c:pt idx="40">
                  <c:v>7.0770082749980978E-2</c:v>
                </c:pt>
                <c:pt idx="41">
                  <c:v>5.3087496816969372E-2</c:v>
                </c:pt>
                <c:pt idx="42">
                  <c:v>3.9283925297306184E-2</c:v>
                </c:pt>
                <c:pt idx="43">
                  <c:v>2.4801125066058697E-2</c:v>
                </c:pt>
                <c:pt idx="44">
                  <c:v>1.6671768086983511E-2</c:v>
                </c:pt>
                <c:pt idx="45">
                  <c:v>1.540201723896371E-2</c:v>
                </c:pt>
                <c:pt idx="46">
                  <c:v>1.6230161374448378E-2</c:v>
                </c:pt>
                <c:pt idx="47">
                  <c:v>1.8910701463488538E-2</c:v>
                </c:pt>
                <c:pt idx="48">
                  <c:v>2.2717689614499079E-2</c:v>
                </c:pt>
                <c:pt idx="49">
                  <c:v>2.8664087770098701E-2</c:v>
                </c:pt>
                <c:pt idx="50">
                  <c:v>3.3936902322498248E-2</c:v>
                </c:pt>
                <c:pt idx="51">
                  <c:v>3.4186962906416402E-2</c:v>
                </c:pt>
                <c:pt idx="52">
                  <c:v>3.0744088016617859E-2</c:v>
                </c:pt>
                <c:pt idx="53">
                  <c:v>2.738154166592419E-2</c:v>
                </c:pt>
                <c:pt idx="54">
                  <c:v>2.2958798617686405E-2</c:v>
                </c:pt>
                <c:pt idx="55">
                  <c:v>6.6303427724271943E-3</c:v>
                </c:pt>
              </c:numCache>
            </c:numRef>
          </c:yVal>
          <c:smooth val="0"/>
          <c:extLst>
            <c:ext xmlns:c16="http://schemas.microsoft.com/office/drawing/2014/chart" uri="{C3380CC4-5D6E-409C-BE32-E72D297353CC}">
              <c16:uniqueId val="{00000001-7E9D-4EF1-90FD-EEAFCE41D409}"/>
            </c:ext>
          </c:extLst>
        </c:ser>
        <c:ser>
          <c:idx val="2"/>
          <c:order val="2"/>
          <c:tx>
            <c:strRef>
              <c:f>hGAST_vs_BeamDyn!$AZ$5</c:f>
              <c:strCache>
                <c:ptCount val="1"/>
                <c:pt idx="0">
                  <c:v>Xe</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hGAST_vs_BeamDyn!$AZ$7:$AZ$200</c:f>
              <c:numCache>
                <c:formatCode>0.00E+00</c:formatCode>
                <c:ptCount val="194"/>
                <c:pt idx="0">
                  <c:v>-4.0887415989329721E-4</c:v>
                </c:pt>
                <c:pt idx="1">
                  <c:v>-7.6249275783255276E-5</c:v>
                </c:pt>
                <c:pt idx="2">
                  <c:v>9.5427939722819981E-4</c:v>
                </c:pt>
                <c:pt idx="3">
                  <c:v>3.5981573951616814E-3</c:v>
                </c:pt>
                <c:pt idx="4">
                  <c:v>5.6039266918656086E-3</c:v>
                </c:pt>
                <c:pt idx="5">
                  <c:v>7.3756086538862261E-3</c:v>
                </c:pt>
                <c:pt idx="6">
                  <c:v>1.0838720869537364E-2</c:v>
                </c:pt>
                <c:pt idx="7">
                  <c:v>1.895874712674717E-2</c:v>
                </c:pt>
                <c:pt idx="8">
                  <c:v>1.1133074747557356E-2</c:v>
                </c:pt>
                <c:pt idx="9">
                  <c:v>1.5559817337352727E-2</c:v>
                </c:pt>
                <c:pt idx="10">
                  <c:v>1.8090170212456482E-2</c:v>
                </c:pt>
                <c:pt idx="11">
                  <c:v>1.6342190152312572E-2</c:v>
                </c:pt>
                <c:pt idx="12">
                  <c:v>1.2941771925226811E-2</c:v>
                </c:pt>
                <c:pt idx="13">
                  <c:v>7.0054157893212681E-3</c:v>
                </c:pt>
                <c:pt idx="14">
                  <c:v>3.9442232915295637E-3</c:v>
                </c:pt>
                <c:pt idx="15">
                  <c:v>7.3176228077854125E-3</c:v>
                </c:pt>
                <c:pt idx="16">
                  <c:v>1.140129140456504E-2</c:v>
                </c:pt>
                <c:pt idx="17">
                  <c:v>1.7100734050246105E-2</c:v>
                </c:pt>
                <c:pt idx="18">
                  <c:v>2.2604542728953216E-2</c:v>
                </c:pt>
                <c:pt idx="19">
                  <c:v>2.9274445289053597E-2</c:v>
                </c:pt>
                <c:pt idx="20">
                  <c:v>3.513526295792109E-2</c:v>
                </c:pt>
                <c:pt idx="21">
                  <c:v>3.5745609945869575E-2</c:v>
                </c:pt>
                <c:pt idx="22">
                  <c:v>3.2902204359550796E-2</c:v>
                </c:pt>
                <c:pt idx="23">
                  <c:v>2.983704057549123E-2</c:v>
                </c:pt>
                <c:pt idx="24">
                  <c:v>2.6513282534859808E-2</c:v>
                </c:pt>
                <c:pt idx="25">
                  <c:v>6.7291216724623256E-3</c:v>
                </c:pt>
              </c:numCache>
            </c:numRef>
          </c:yVal>
          <c:smooth val="0"/>
          <c:extLst>
            <c:ext xmlns:c16="http://schemas.microsoft.com/office/drawing/2014/chart" uri="{C3380CC4-5D6E-409C-BE32-E72D297353CC}">
              <c16:uniqueId val="{00000002-7E9D-4EF1-90FD-EEAFCE41D409}"/>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GxzA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hGAST_comparison!$AX$6:$AX$200</c:f>
              <c:numCache>
                <c:formatCode>0.00E+00</c:formatCode>
                <c:ptCount val="195"/>
                <c:pt idx="0">
                  <c:v>-2402884.3563876529</c:v>
                </c:pt>
                <c:pt idx="1">
                  <c:v>-1174344.7650708584</c:v>
                </c:pt>
                <c:pt idx="2">
                  <c:v>-1959881.4807972899</c:v>
                </c:pt>
                <c:pt idx="3">
                  <c:v>94365905.811884478</c:v>
                </c:pt>
                <c:pt idx="4">
                  <c:v>176558738.19481191</c:v>
                </c:pt>
                <c:pt idx="5">
                  <c:v>245587149.08379027</c:v>
                </c:pt>
                <c:pt idx="6">
                  <c:v>365846533.4033733</c:v>
                </c:pt>
                <c:pt idx="7">
                  <c:v>455117288.33954537</c:v>
                </c:pt>
                <c:pt idx="8">
                  <c:v>334690159.09719539</c:v>
                </c:pt>
                <c:pt idx="9">
                  <c:v>123984443.86021814</c:v>
                </c:pt>
                <c:pt idx="10">
                  <c:v>42619432.249402672</c:v>
                </c:pt>
                <c:pt idx="11">
                  <c:v>15783525.346387655</c:v>
                </c:pt>
                <c:pt idx="12">
                  <c:v>7057923.9458465893</c:v>
                </c:pt>
                <c:pt idx="13">
                  <c:v>5451219.6080230791</c:v>
                </c:pt>
                <c:pt idx="14">
                  <c:v>4534851.4383364841</c:v>
                </c:pt>
                <c:pt idx="15">
                  <c:v>4052217.0278108926</c:v>
                </c:pt>
                <c:pt idx="16">
                  <c:v>2658395.99467227</c:v>
                </c:pt>
                <c:pt idx="17">
                  <c:v>2265017.9747184562</c:v>
                </c:pt>
                <c:pt idx="18">
                  <c:v>1451236.7206773567</c:v>
                </c:pt>
                <c:pt idx="19">
                  <c:v>-842089.42653111857</c:v>
                </c:pt>
                <c:pt idx="20">
                  <c:v>-5469411.9593161289</c:v>
                </c:pt>
                <c:pt idx="21">
                  <c:v>-9255341.104427265</c:v>
                </c:pt>
                <c:pt idx="22">
                  <c:v>-7052264.1012211032</c:v>
                </c:pt>
                <c:pt idx="23">
                  <c:v>-4037404.2559386739</c:v>
                </c:pt>
                <c:pt idx="24">
                  <c:v>-2133959.2690067082</c:v>
                </c:pt>
                <c:pt idx="25">
                  <c:v>-101883.66313498374</c:v>
                </c:pt>
              </c:numCache>
            </c:numRef>
          </c:yVal>
          <c:smooth val="0"/>
          <c:extLst>
            <c:ext xmlns:c16="http://schemas.microsoft.com/office/drawing/2014/chart" uri="{C3380CC4-5D6E-409C-BE32-E72D297353CC}">
              <c16:uniqueId val="{00000001-1771-4E22-8285-506B252FCE48}"/>
            </c:ext>
          </c:extLst>
        </c:ser>
        <c:ser>
          <c:idx val="2"/>
          <c:order val="2"/>
          <c:tx>
            <c:strRef>
              <c:f>hGAST_vs_BeamDyn!$Z$4</c:f>
              <c:strCache>
                <c:ptCount val="1"/>
                <c:pt idx="0">
                  <c:v>Shr_flp-edg</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hGAST_vs_BeamDyn!$Z$7:$Z$200</c:f>
              <c:numCache>
                <c:formatCode>0.00E+00</c:formatCode>
                <c:ptCount val="194"/>
                <c:pt idx="0">
                  <c:v>2653738.591926117</c:v>
                </c:pt>
                <c:pt idx="1">
                  <c:v>-376400.64743850258</c:v>
                </c:pt>
                <c:pt idx="2">
                  <c:v>-5351360.1271320609</c:v>
                </c:pt>
                <c:pt idx="3">
                  <c:v>2545105.37016225</c:v>
                </c:pt>
                <c:pt idx="4">
                  <c:v>6445969.8453484867</c:v>
                </c:pt>
                <c:pt idx="5">
                  <c:v>6455163.7023846591</c:v>
                </c:pt>
                <c:pt idx="6">
                  <c:v>-6056529.3700118037</c:v>
                </c:pt>
                <c:pt idx="7">
                  <c:v>113285786.0036097</c:v>
                </c:pt>
                <c:pt idx="8">
                  <c:v>80833117.672499001</c:v>
                </c:pt>
                <c:pt idx="9">
                  <c:v>50723215.963620208</c:v>
                </c:pt>
                <c:pt idx="10">
                  <c:v>19062499.890864979</c:v>
                </c:pt>
                <c:pt idx="11">
                  <c:v>4177613.4992410881</c:v>
                </c:pt>
                <c:pt idx="12">
                  <c:v>-2993741.656823819</c:v>
                </c:pt>
                <c:pt idx="13">
                  <c:v>-3309906.622644328</c:v>
                </c:pt>
                <c:pt idx="14">
                  <c:v>-2612569.6184869381</c:v>
                </c:pt>
                <c:pt idx="15">
                  <c:v>-1443459.8265431579</c:v>
                </c:pt>
                <c:pt idx="16">
                  <c:v>-997091.03811087587</c:v>
                </c:pt>
                <c:pt idx="17">
                  <c:v>122590.7089071907</c:v>
                </c:pt>
                <c:pt idx="18">
                  <c:v>1150059.0011940899</c:v>
                </c:pt>
                <c:pt idx="19">
                  <c:v>1941394.5823109569</c:v>
                </c:pt>
                <c:pt idx="20">
                  <c:v>2180662.5761736599</c:v>
                </c:pt>
                <c:pt idx="21">
                  <c:v>2151842.3143516462</c:v>
                </c:pt>
                <c:pt idx="22">
                  <c:v>993432.17181940586</c:v>
                </c:pt>
                <c:pt idx="23">
                  <c:v>510321.80041629571</c:v>
                </c:pt>
                <c:pt idx="24">
                  <c:v>307950.61736175843</c:v>
                </c:pt>
                <c:pt idx="25">
                  <c:v>232415.29456365181</c:v>
                </c:pt>
              </c:numCache>
            </c:numRef>
          </c:yVal>
          <c:smooth val="0"/>
          <c:extLst>
            <c:ext xmlns:c16="http://schemas.microsoft.com/office/drawing/2014/chart" uri="{C3380CC4-5D6E-409C-BE32-E72D297353CC}">
              <c16:uniqueId val="{00000004-1771-4E22-8285-506B252FCE48}"/>
            </c:ext>
          </c:extLst>
        </c:ser>
        <c:dLbls>
          <c:showLegendKey val="0"/>
          <c:showVal val="0"/>
          <c:showCatName val="0"/>
          <c:showSerName val="0"/>
          <c:showPercent val="0"/>
          <c:showBubbleSize val="0"/>
        </c:dLbls>
        <c:axId val="1404007295"/>
        <c:axId val="1404002015"/>
        <c:extLst>
          <c:ext xmlns:c15="http://schemas.microsoft.com/office/drawing/2012/chart" uri="{02D57815-91ED-43cb-92C2-25804820EDAC}">
            <c15:filteredScatterSeries>
              <c15:ser>
                <c:idx val="0"/>
                <c:order val="0"/>
                <c:tx>
                  <c:strRef>
                    <c:extLst>
                      <c:ext uri="{02D57815-91ED-43cb-92C2-25804820EDAC}">
                        <c15:formulaRef>
                          <c15:sqref>hGAST_comparison!$K$2</c15:sqref>
                        </c15:formulaRef>
                      </c:ext>
                    </c:extLst>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extLst>
                      <c:ext uri="{02D57815-91ED-43cb-92C2-25804820EDAC}">
                        <c15:formulaRef>
                          <c15:sqref>hGAST_comparison!$E$6:$E$31</c15:sqref>
                        </c15:formulaRef>
                      </c:ext>
                    </c:extLst>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c:ext uri="{02D57815-91ED-43cb-92C2-25804820EDAC}">
                        <c15:formulaRef>
                          <c15:sqref>hGAST_comparison!$W$6:$W$31</c15:sqref>
                        </c15:formulaRef>
                      </c:ext>
                    </c:extLst>
                    <c:numCache>
                      <c:formatCode>0.00E+00</c:formatCode>
                      <c:ptCount val="26"/>
                      <c:pt idx="0">
                        <c:v>-4287005.4344461709</c:v>
                      </c:pt>
                      <c:pt idx="1">
                        <c:v>301578.37171681994</c:v>
                      </c:pt>
                      <c:pt idx="2">
                        <c:v>754999.17270088661</c:v>
                      </c:pt>
                      <c:pt idx="3">
                        <c:v>165980452.35242203</c:v>
                      </c:pt>
                      <c:pt idx="4">
                        <c:v>289501423.40614152</c:v>
                      </c:pt>
                      <c:pt idx="5">
                        <c:v>411319908.0295375</c:v>
                      </c:pt>
                      <c:pt idx="6">
                        <c:v>699316565.35974705</c:v>
                      </c:pt>
                      <c:pt idx="7">
                        <c:v>689528206.31093049</c:v>
                      </c:pt>
                      <c:pt idx="8">
                        <c:v>502149208.43454838</c:v>
                      </c:pt>
                      <c:pt idx="9">
                        <c:v>177640221.50191873</c:v>
                      </c:pt>
                      <c:pt idx="10">
                        <c:v>40952110.425798908</c:v>
                      </c:pt>
                      <c:pt idx="11">
                        <c:v>15674854.297980141</c:v>
                      </c:pt>
                      <c:pt idx="12">
                        <c:v>9915025.2181666289</c:v>
                      </c:pt>
                      <c:pt idx="13">
                        <c:v>8233004.6443077102</c:v>
                      </c:pt>
                      <c:pt idx="14">
                        <c:v>6682270.2733318936</c:v>
                      </c:pt>
                      <c:pt idx="15">
                        <c:v>5260259.099280687</c:v>
                      </c:pt>
                      <c:pt idx="16">
                        <c:v>3345630.914516638</c:v>
                      </c:pt>
                      <c:pt idx="17">
                        <c:v>987008.93212014297</c:v>
                      </c:pt>
                      <c:pt idx="18">
                        <c:v>-3677914.6716239559</c:v>
                      </c:pt>
                      <c:pt idx="19">
                        <c:v>-6566433.5613623671</c:v>
                      </c:pt>
                      <c:pt idx="20">
                        <c:v>-9815937.9161947425</c:v>
                      </c:pt>
                      <c:pt idx="21">
                        <c:v>-14748080.550299557</c:v>
                      </c:pt>
                      <c:pt idx="22">
                        <c:v>-9969998.6558948085</c:v>
                      </c:pt>
                      <c:pt idx="23">
                        <c:v>-5127377.0746228406</c:v>
                      </c:pt>
                      <c:pt idx="24">
                        <c:v>-2475720.1793703297</c:v>
                      </c:pt>
                      <c:pt idx="25">
                        <c:v>-101775.99686250111</c:v>
                      </c:pt>
                    </c:numCache>
                  </c:numRef>
                </c:yVal>
                <c:smooth val="0"/>
                <c:extLst>
                  <c:ext xmlns:c16="http://schemas.microsoft.com/office/drawing/2014/chart" uri="{C3380CC4-5D6E-409C-BE32-E72D297353CC}">
                    <c16:uniqueId val="{00000000-1771-4E22-8285-506B252FCE48}"/>
                  </c:ext>
                </c:extLst>
              </c15:ser>
            </c15:filteredScatterSeries>
          </c:ext>
        </c:extLst>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Git [Nm^2]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hGAST_comparison!$T$6:$T$200</c:f>
              <c:numCache>
                <c:formatCode>0.00E+00</c:formatCode>
                <c:ptCount val="195"/>
                <c:pt idx="0">
                  <c:v>87412031645.663239</c:v>
                </c:pt>
                <c:pt idx="1">
                  <c:v>83204063903.041794</c:v>
                </c:pt>
                <c:pt idx="2">
                  <c:v>78929418567.731689</c:v>
                </c:pt>
                <c:pt idx="3">
                  <c:v>69914965295.374405</c:v>
                </c:pt>
                <c:pt idx="4">
                  <c:v>61467995492.322052</c:v>
                </c:pt>
                <c:pt idx="5">
                  <c:v>54063694485.969772</c:v>
                </c:pt>
                <c:pt idx="6">
                  <c:v>38365259850.259117</c:v>
                </c:pt>
                <c:pt idx="7">
                  <c:v>25411519302.458824</c:v>
                </c:pt>
                <c:pt idx="8">
                  <c:v>8075358885.5546999</c:v>
                </c:pt>
                <c:pt idx="9">
                  <c:v>2759034343.8498516</c:v>
                </c:pt>
                <c:pt idx="10">
                  <c:v>1017877207.3452502</c:v>
                </c:pt>
                <c:pt idx="11">
                  <c:v>622761261.17226601</c:v>
                </c:pt>
                <c:pt idx="12">
                  <c:v>458450338.63597113</c:v>
                </c:pt>
                <c:pt idx="13">
                  <c:v>362356032.64153761</c:v>
                </c:pt>
                <c:pt idx="14">
                  <c:v>284126949.72065514</c:v>
                </c:pt>
                <c:pt idx="15">
                  <c:v>219203779.28932115</c:v>
                </c:pt>
                <c:pt idx="16">
                  <c:v>166972507.81426692</c:v>
                </c:pt>
                <c:pt idx="17">
                  <c:v>126958400.74831855</c:v>
                </c:pt>
                <c:pt idx="18">
                  <c:v>93649914.99674885</c:v>
                </c:pt>
                <c:pt idx="19">
                  <c:v>69432734.628852144</c:v>
                </c:pt>
                <c:pt idx="20">
                  <c:v>50483031.897767052</c:v>
                </c:pt>
                <c:pt idx="21">
                  <c:v>36269952.243815504</c:v>
                </c:pt>
                <c:pt idx="22">
                  <c:v>22461540.012799889</c:v>
                </c:pt>
                <c:pt idx="23">
                  <c:v>13007385.879878281</c:v>
                </c:pt>
                <c:pt idx="24">
                  <c:v>6505044.6655939408</c:v>
                </c:pt>
                <c:pt idx="25">
                  <c:v>62120.087918870981</c:v>
                </c:pt>
              </c:numCache>
            </c:numRef>
          </c:yVal>
          <c:smooth val="0"/>
          <c:extLst>
            <c:ext xmlns:c16="http://schemas.microsoft.com/office/drawing/2014/chart" uri="{C3380CC4-5D6E-409C-BE32-E72D297353CC}">
              <c16:uniqueId val="{00000000-51BC-40FA-ADC2-C6C1FF892228}"/>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hGAST_comparison!$AU$6:$AU$200</c:f>
              <c:numCache>
                <c:formatCode>0.00E+00</c:formatCode>
                <c:ptCount val="195"/>
                <c:pt idx="0">
                  <c:v>87412309114.908005</c:v>
                </c:pt>
                <c:pt idx="1">
                  <c:v>83204121687.897003</c:v>
                </c:pt>
                <c:pt idx="2">
                  <c:v>78929419007.725006</c:v>
                </c:pt>
                <c:pt idx="3">
                  <c:v>69914968858.709</c:v>
                </c:pt>
                <c:pt idx="4">
                  <c:v>61468150997.336998</c:v>
                </c:pt>
                <c:pt idx="5">
                  <c:v>54064677693.170998</c:v>
                </c:pt>
                <c:pt idx="6">
                  <c:v>38377792142.102997</c:v>
                </c:pt>
                <c:pt idx="7">
                  <c:v>25515778796.923</c:v>
                </c:pt>
                <c:pt idx="8">
                  <c:v>8396818416.5444002</c:v>
                </c:pt>
                <c:pt idx="9">
                  <c:v>2895729606.3357</c:v>
                </c:pt>
                <c:pt idx="10">
                  <c:v>1113705030.322</c:v>
                </c:pt>
                <c:pt idx="11">
                  <c:v>677957551.57221997</c:v>
                </c:pt>
                <c:pt idx="12">
                  <c:v>496080767.57770997</c:v>
                </c:pt>
                <c:pt idx="13">
                  <c:v>390139396.20267999</c:v>
                </c:pt>
                <c:pt idx="14">
                  <c:v>304743971.56457001</c:v>
                </c:pt>
                <c:pt idx="15">
                  <c:v>234690717.36456999</c:v>
                </c:pt>
                <c:pt idx="16">
                  <c:v>178444694.19236001</c:v>
                </c:pt>
                <c:pt idx="17">
                  <c:v>133763636.89025</c:v>
                </c:pt>
                <c:pt idx="18">
                  <c:v>97556232.157782003</c:v>
                </c:pt>
                <c:pt idx="19">
                  <c:v>72175437.665371999</c:v>
                </c:pt>
                <c:pt idx="20">
                  <c:v>52575789.417029001</c:v>
                </c:pt>
                <c:pt idx="21">
                  <c:v>37986947.600749999</c:v>
                </c:pt>
                <c:pt idx="22">
                  <c:v>23374633.80737</c:v>
                </c:pt>
                <c:pt idx="23">
                  <c:v>13539191.430116</c:v>
                </c:pt>
                <c:pt idx="24">
                  <c:v>7097798.524681</c:v>
                </c:pt>
                <c:pt idx="25">
                  <c:v>75517.537958222994</c:v>
                </c:pt>
              </c:numCache>
            </c:numRef>
          </c:yVal>
          <c:smooth val="0"/>
          <c:extLst>
            <c:ext xmlns:c16="http://schemas.microsoft.com/office/drawing/2014/chart" uri="{C3380CC4-5D6E-409C-BE32-E72D297353CC}">
              <c16:uniqueId val="{00000001-51BC-40FA-ADC2-C6C1FF892228}"/>
            </c:ext>
          </c:extLst>
        </c:ser>
        <c:ser>
          <c:idx val="2"/>
          <c:order val="2"/>
          <c:tx>
            <c:strRef>
              <c:f>hGAST_vs_BeamDyn!$AS$4</c:f>
              <c:strCache>
                <c:ptCount val="1"/>
                <c:pt idx="0">
                  <c:v>Trs</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hGAST_vs_BeamDyn!$AS$7:$AS$200</c:f>
              <c:numCache>
                <c:formatCode>0.00E+00</c:formatCode>
                <c:ptCount val="194"/>
                <c:pt idx="0">
                  <c:v>87489183048.032883</c:v>
                </c:pt>
                <c:pt idx="1">
                  <c:v>83285587642.821625</c:v>
                </c:pt>
                <c:pt idx="2">
                  <c:v>79106159653.836395</c:v>
                </c:pt>
                <c:pt idx="3">
                  <c:v>69973323042.111694</c:v>
                </c:pt>
                <c:pt idx="4">
                  <c:v>61533150488.501068</c:v>
                </c:pt>
                <c:pt idx="5">
                  <c:v>54135840079.723602</c:v>
                </c:pt>
                <c:pt idx="6">
                  <c:v>38418612295.439537</c:v>
                </c:pt>
                <c:pt idx="7">
                  <c:v>25428346793.258492</c:v>
                </c:pt>
                <c:pt idx="8">
                  <c:v>8076640558.8584995</c:v>
                </c:pt>
                <c:pt idx="9">
                  <c:v>2768066330.9732542</c:v>
                </c:pt>
                <c:pt idx="10">
                  <c:v>1026128471.8607171</c:v>
                </c:pt>
                <c:pt idx="11">
                  <c:v>627053086.26900101</c:v>
                </c:pt>
                <c:pt idx="12">
                  <c:v>461211585.49078351</c:v>
                </c:pt>
                <c:pt idx="13">
                  <c:v>364794590.15720928</c:v>
                </c:pt>
                <c:pt idx="14">
                  <c:v>285660364.09887928</c:v>
                </c:pt>
                <c:pt idx="15">
                  <c:v>220544333.37495339</c:v>
                </c:pt>
                <c:pt idx="16">
                  <c:v>168037150.44173869</c:v>
                </c:pt>
                <c:pt idx="17">
                  <c:v>128226839.00696009</c:v>
                </c:pt>
                <c:pt idx="18">
                  <c:v>95377930.582010359</c:v>
                </c:pt>
                <c:pt idx="19">
                  <c:v>71456369.556008875</c:v>
                </c:pt>
                <c:pt idx="20">
                  <c:v>52519301.176315233</c:v>
                </c:pt>
                <c:pt idx="21">
                  <c:v>38106482.513744779</c:v>
                </c:pt>
                <c:pt idx="22">
                  <c:v>23330158.861795779</c:v>
                </c:pt>
                <c:pt idx="23">
                  <c:v>13417874.4621759</c:v>
                </c:pt>
                <c:pt idx="24">
                  <c:v>6805118.0907187276</c:v>
                </c:pt>
                <c:pt idx="25">
                  <c:v>71452.336313737367</c:v>
                </c:pt>
              </c:numCache>
            </c:numRef>
          </c:yVal>
          <c:smooth val="0"/>
          <c:extLst>
            <c:ext xmlns:c16="http://schemas.microsoft.com/office/drawing/2014/chart" uri="{C3380CC4-5D6E-409C-BE32-E72D297353CC}">
              <c16:uniqueId val="{00000002-51BC-40FA-ADC2-C6C1FF892228}"/>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GAxX [Nm]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manualLayout>
          <c:layoutTarget val="inner"/>
          <c:xMode val="edge"/>
          <c:yMode val="edge"/>
          <c:x val="0.16977271188934256"/>
          <c:y val="0.27015664720076227"/>
          <c:w val="0.74307509944658978"/>
          <c:h val="0.62532982185540265"/>
        </c:manualLayout>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hGAST_comparison!$X$6:$X$200</c:f>
              <c:numCache>
                <c:formatCode>0.00E+00</c:formatCode>
                <c:ptCount val="195"/>
                <c:pt idx="0">
                  <c:v>-1487395.7124506608</c:v>
                </c:pt>
                <c:pt idx="1">
                  <c:v>40552102.940046497</c:v>
                </c:pt>
                <c:pt idx="2">
                  <c:v>92034404.305922747</c:v>
                </c:pt>
                <c:pt idx="3">
                  <c:v>137689816.85769647</c:v>
                </c:pt>
                <c:pt idx="4">
                  <c:v>152673625.87666485</c:v>
                </c:pt>
                <c:pt idx="5">
                  <c:v>159163479.3655532</c:v>
                </c:pt>
                <c:pt idx="6">
                  <c:v>145261931.11525562</c:v>
                </c:pt>
                <c:pt idx="7">
                  <c:v>157664883.14396396</c:v>
                </c:pt>
                <c:pt idx="8">
                  <c:v>70747648.942351237</c:v>
                </c:pt>
                <c:pt idx="9">
                  <c:v>49934097.046665102</c:v>
                </c:pt>
                <c:pt idx="10">
                  <c:v>27908802.875946198</c:v>
                </c:pt>
                <c:pt idx="11">
                  <c:v>24084025.974012144</c:v>
                </c:pt>
                <c:pt idx="12">
                  <c:v>21962457.00818589</c:v>
                </c:pt>
                <c:pt idx="13">
                  <c:v>18522296.709281579</c:v>
                </c:pt>
                <c:pt idx="14">
                  <c:v>14999628.636932906</c:v>
                </c:pt>
                <c:pt idx="15">
                  <c:v>12225139.181598067</c:v>
                </c:pt>
                <c:pt idx="16">
                  <c:v>11497754.436830249</c:v>
                </c:pt>
                <c:pt idx="17">
                  <c:v>12661139.058573857</c:v>
                </c:pt>
                <c:pt idx="18">
                  <c:v>15165147.374279944</c:v>
                </c:pt>
                <c:pt idx="19">
                  <c:v>17820539.194679596</c:v>
                </c:pt>
                <c:pt idx="20">
                  <c:v>19338945.37639346</c:v>
                </c:pt>
                <c:pt idx="21">
                  <c:v>17680344.623732109</c:v>
                </c:pt>
                <c:pt idx="22">
                  <c:v>10748589.167848824</c:v>
                </c:pt>
                <c:pt idx="23">
                  <c:v>6040682.2964245025</c:v>
                </c:pt>
                <c:pt idx="24">
                  <c:v>3395872.0779260369</c:v>
                </c:pt>
                <c:pt idx="25">
                  <c:v>94570.164472139862</c:v>
                </c:pt>
              </c:numCache>
            </c:numRef>
          </c:yVal>
          <c:smooth val="0"/>
          <c:extLst>
            <c:ext xmlns:c16="http://schemas.microsoft.com/office/drawing/2014/chart" uri="{C3380CC4-5D6E-409C-BE32-E72D297353CC}">
              <c16:uniqueId val="{00000000-14C3-4A4C-B913-71014155C641}"/>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hGAST_comparison!$AY$6:$AY$200</c:f>
              <c:numCache>
                <c:formatCode>0.00E+00</c:formatCode>
                <c:ptCount val="195"/>
                <c:pt idx="0">
                  <c:v>-1491241.2255365252</c:v>
                </c:pt>
                <c:pt idx="1">
                  <c:v>40557873.869295053</c:v>
                </c:pt>
                <c:pt idx="2">
                  <c:v>92053283.903950214</c:v>
                </c:pt>
                <c:pt idx="3">
                  <c:v>137270161.01666316</c:v>
                </c:pt>
                <c:pt idx="4">
                  <c:v>152119919.38593939</c:v>
                </c:pt>
                <c:pt idx="5">
                  <c:v>158285080.32563737</c:v>
                </c:pt>
                <c:pt idx="6">
                  <c:v>142882754.26249</c:v>
                </c:pt>
                <c:pt idx="7">
                  <c:v>180739659.9662267</c:v>
                </c:pt>
                <c:pt idx="8">
                  <c:v>120589602.89254518</c:v>
                </c:pt>
                <c:pt idx="9">
                  <c:v>78176977.58782205</c:v>
                </c:pt>
                <c:pt idx="10">
                  <c:v>38665826.234181188</c:v>
                </c:pt>
                <c:pt idx="11">
                  <c:v>26087149.598824374</c:v>
                </c:pt>
                <c:pt idx="12">
                  <c:v>20653585.129836619</c:v>
                </c:pt>
                <c:pt idx="13">
                  <c:v>17178870.373916287</c:v>
                </c:pt>
                <c:pt idx="14">
                  <c:v>14009568.329320397</c:v>
                </c:pt>
                <c:pt idx="15">
                  <c:v>11706874.450864526</c:v>
                </c:pt>
                <c:pt idx="16">
                  <c:v>11161545.278542157</c:v>
                </c:pt>
                <c:pt idx="17">
                  <c:v>12707188.3349771</c:v>
                </c:pt>
                <c:pt idx="18">
                  <c:v>15439209.097919913</c:v>
                </c:pt>
                <c:pt idx="19">
                  <c:v>18242612.850079264</c:v>
                </c:pt>
                <c:pt idx="20">
                  <c:v>19800368.21746492</c:v>
                </c:pt>
                <c:pt idx="21">
                  <c:v>18139704.200288504</c:v>
                </c:pt>
                <c:pt idx="22">
                  <c:v>10927460.862030629</c:v>
                </c:pt>
                <c:pt idx="23">
                  <c:v>6122757.5265076924</c:v>
                </c:pt>
                <c:pt idx="24">
                  <c:v>3473127.3213130077</c:v>
                </c:pt>
                <c:pt idx="25">
                  <c:v>120856.34866280905</c:v>
                </c:pt>
              </c:numCache>
            </c:numRef>
          </c:yVal>
          <c:smooth val="0"/>
          <c:extLst>
            <c:ext xmlns:c16="http://schemas.microsoft.com/office/drawing/2014/chart" uri="{C3380CC4-5D6E-409C-BE32-E72D297353CC}">
              <c16:uniqueId val="{00000001-14C3-4A4C-B913-71014155C641}"/>
            </c:ext>
          </c:extLst>
        </c:ser>
        <c:ser>
          <c:idx val="2"/>
          <c:order val="2"/>
          <c:tx>
            <c:strRef>
              <c:f>hGAST_vs_BeamDyn!$AI$4</c:f>
              <c:strCache>
                <c:ptCount val="1"/>
                <c:pt idx="0">
                  <c:v>Shr_edg + Trs</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hGAST_vs_BeamDyn!$AI$7:$AI$200</c:f>
              <c:numCache>
                <c:formatCode>0.00E+00</c:formatCode>
                <c:ptCount val="194"/>
                <c:pt idx="0">
                  <c:v>38985021.665204242</c:v>
                </c:pt>
                <c:pt idx="1">
                  <c:v>16608264.935657751</c:v>
                </c:pt>
                <c:pt idx="2">
                  <c:v>5594870.1146779647</c:v>
                </c:pt>
                <c:pt idx="3">
                  <c:v>19709135.85390586</c:v>
                </c:pt>
                <c:pt idx="4">
                  <c:v>28462348.938376889</c:v>
                </c:pt>
                <c:pt idx="5">
                  <c:v>35814075.943787813</c:v>
                </c:pt>
                <c:pt idx="6">
                  <c:v>53346766.101965651</c:v>
                </c:pt>
                <c:pt idx="7">
                  <c:v>87781196.91790846</c:v>
                </c:pt>
                <c:pt idx="8">
                  <c:v>102518319.262035</c:v>
                </c:pt>
                <c:pt idx="9">
                  <c:v>63418511.854790866</c:v>
                </c:pt>
                <c:pt idx="10">
                  <c:v>35649958.001424432</c:v>
                </c:pt>
                <c:pt idx="11">
                  <c:v>26944490.48418257</c:v>
                </c:pt>
                <c:pt idx="12">
                  <c:v>22977520.676878668</c:v>
                </c:pt>
                <c:pt idx="13">
                  <c:v>19104038.486917809</c:v>
                </c:pt>
                <c:pt idx="14">
                  <c:v>15276680.60108261</c:v>
                </c:pt>
                <c:pt idx="15">
                  <c:v>12426129.21228211</c:v>
                </c:pt>
                <c:pt idx="16">
                  <c:v>11590547.025402419</c:v>
                </c:pt>
                <c:pt idx="17">
                  <c:v>12779793.365596211</c:v>
                </c:pt>
                <c:pt idx="18">
                  <c:v>15336313.590033069</c:v>
                </c:pt>
                <c:pt idx="19">
                  <c:v>18041654.77816448</c:v>
                </c:pt>
                <c:pt idx="20">
                  <c:v>19527620.33550413</c:v>
                </c:pt>
                <c:pt idx="21">
                  <c:v>17825049.817421898</c:v>
                </c:pt>
                <c:pt idx="22">
                  <c:v>10738401.632739769</c:v>
                </c:pt>
                <c:pt idx="23">
                  <c:v>6016948.8977332599</c:v>
                </c:pt>
                <c:pt idx="24">
                  <c:v>3396279.819524053</c:v>
                </c:pt>
                <c:pt idx="25">
                  <c:v>117375.66608143981</c:v>
                </c:pt>
              </c:numCache>
            </c:numRef>
          </c:yVal>
          <c:smooth val="0"/>
          <c:extLst>
            <c:ext xmlns:c16="http://schemas.microsoft.com/office/drawing/2014/chart" uri="{C3380CC4-5D6E-409C-BE32-E72D297353CC}">
              <c16:uniqueId val="{00000002-14C3-4A4C-B913-71014155C641}"/>
            </c:ext>
          </c:extLst>
        </c:ser>
        <c:dLbls>
          <c:showLegendKey val="0"/>
          <c:showVal val="0"/>
          <c:showCatName val="0"/>
          <c:showSerName val="0"/>
          <c:showPercent val="0"/>
          <c:showBubbleSize val="0"/>
        </c:dLbls>
        <c:axId val="1404007295"/>
        <c:axId val="1404002015"/>
        <c:extLst>
          <c:ext xmlns:c15="http://schemas.microsoft.com/office/drawing/2012/chart" uri="{02D57815-91ED-43cb-92C2-25804820EDAC}">
            <c15:filteredScatterSeries>
              <c15:ser>
                <c:idx val="3"/>
                <c:order val="3"/>
                <c:tx>
                  <c:strRef>
                    <c:extLst>
                      <c:ext uri="{02D57815-91ED-43cb-92C2-25804820EDAC}">
                        <c15:formulaRef>
                          <c15:sqref>HAWC2_2_hGAST_noFPM!$FH$2</c15:sqref>
                        </c15:formulaRef>
                      </c:ext>
                    </c:extLst>
                    <c:strCache>
                      <c:ptCount val="1"/>
                      <c:pt idx="0">
                        <c:v>Direct method</c:v>
                      </c:pt>
                    </c:strCache>
                  </c:strRef>
                </c:tx>
                <c:spPr>
                  <a:ln w="19050" cap="rnd">
                    <a:solidFill>
                      <a:schemeClr val="accent4"/>
                    </a:solidFill>
                    <a:round/>
                  </a:ln>
                  <a:effectLst/>
                </c:spPr>
                <c:marker>
                  <c:symbol val="x"/>
                  <c:size val="5"/>
                  <c:spPr>
                    <a:noFill/>
                    <a:ln w="9525">
                      <a:solidFill>
                        <a:schemeClr val="accent4"/>
                      </a:solidFill>
                    </a:ln>
                    <a:effectLst/>
                  </c:spPr>
                </c:marker>
                <c:xVal>
                  <c:numRef>
                    <c:extLst>
                      <c:ext uri="{02D57815-91ED-43cb-92C2-25804820EDAC}">
                        <c15:formulaRef>
                          <c15:sqref>HAWC2_2_hGAST_noFPM!$DM$6:$DM$200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c:ext uri="{02D57815-91ED-43cb-92C2-25804820EDAC}">
                        <c15:formulaRef>
                          <c15:sqref>HAWC2_2_hGAST_noFPM!$FJ$6:$FJ$200</c15:sqref>
                        </c15:formulaRef>
                      </c:ext>
                    </c:extLst>
                    <c:numCache>
                      <c:formatCode>0.00E+00</c:formatCode>
                      <c:ptCount val="195"/>
                      <c:pt idx="0">
                        <c:v>-1417675.323841797</c:v>
                      </c:pt>
                      <c:pt idx="1">
                        <c:v>40571442.439985812</c:v>
                      </c:pt>
                      <c:pt idx="2">
                        <c:v>92476983.741700456</c:v>
                      </c:pt>
                      <c:pt idx="3">
                        <c:v>141126690.20284453</c:v>
                      </c:pt>
                      <c:pt idx="4">
                        <c:v>161859089.05852231</c:v>
                      </c:pt>
                      <c:pt idx="5">
                        <c:v>174017014.66526175</c:v>
                      </c:pt>
                      <c:pt idx="6">
                        <c:v>166066210.23904309</c:v>
                      </c:pt>
                      <c:pt idx="7">
                        <c:v>173283899.53525919</c:v>
                      </c:pt>
                      <c:pt idx="8">
                        <c:v>39018493.925680295</c:v>
                      </c:pt>
                      <c:pt idx="9">
                        <c:v>41064163.668218702</c:v>
                      </c:pt>
                      <c:pt idx="10">
                        <c:v>24038223.194542389</c:v>
                      </c:pt>
                      <c:pt idx="11">
                        <c:v>22720947.603466135</c:v>
                      </c:pt>
                      <c:pt idx="12">
                        <c:v>21075879.841179017</c:v>
                      </c:pt>
                      <c:pt idx="13">
                        <c:v>17700122.74718266</c:v>
                      </c:pt>
                      <c:pt idx="14">
                        <c:v>14448454.797899293</c:v>
                      </c:pt>
                      <c:pt idx="15">
                        <c:v>11750452.530771974</c:v>
                      </c:pt>
                      <c:pt idx="16">
                        <c:v>11203824.869656606</c:v>
                      </c:pt>
                      <c:pt idx="17">
                        <c:v>12459813.4281021</c:v>
                      </c:pt>
                      <c:pt idx="18">
                        <c:v>15128393.448111</c:v>
                      </c:pt>
                      <c:pt idx="19">
                        <c:v>18221352.547048282</c:v>
                      </c:pt>
                      <c:pt idx="20">
                        <c:v>20516244.129769813</c:v>
                      </c:pt>
                      <c:pt idx="21">
                        <c:v>19542100.39928674</c:v>
                      </c:pt>
                      <c:pt idx="22">
                        <c:v>11705147.010327643</c:v>
                      </c:pt>
                      <c:pt idx="23">
                        <c:v>6452634.8122385778</c:v>
                      </c:pt>
                      <c:pt idx="24">
                        <c:v>3727033.7934709061</c:v>
                      </c:pt>
                      <c:pt idx="25">
                        <c:v>132449.37536646929</c:v>
                      </c:pt>
                      <c:pt idx="50" formatCode="0.00000E+00">
                        <c:v>0</c:v>
                      </c:pt>
                    </c:numCache>
                  </c:numRef>
                </c:yVal>
                <c:smooth val="0"/>
                <c:extLst>
                  <c:ext xmlns:c16="http://schemas.microsoft.com/office/drawing/2014/chart" uri="{C3380CC4-5D6E-409C-BE32-E72D297353CC}">
                    <c16:uniqueId val="{00000000-6C16-4DF2-ACE0-AF7A069F7B1D}"/>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HAWC2_2_hGAST_FPM!$GA$2</c15:sqref>
                        </c15:formulaRef>
                      </c:ext>
                    </c:extLst>
                    <c:strCache>
                      <c:ptCount val="1"/>
                      <c:pt idx="0">
                        <c:v>Direct method</c:v>
                      </c:pt>
                    </c:strCache>
                  </c:strRef>
                </c:tx>
                <c:spPr>
                  <a:ln w="19050" cap="rnd">
                    <a:solidFill>
                      <a:schemeClr val="accent5"/>
                    </a:solidFill>
                    <a:round/>
                  </a:ln>
                  <a:effectLst/>
                </c:spPr>
                <c:marker>
                  <c:symbol val="plus"/>
                  <c:size val="5"/>
                  <c:spPr>
                    <a:no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HAWC2_2_hGAST_FPM!$EF$6:$EF$31</c15:sqref>
                        </c15:formulaRef>
                      </c:ext>
                    </c:extLst>
                    <c:numCache>
                      <c:formatCode>0.00</c:formatCode>
                      <c:ptCount val="26"/>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xmlns:c15="http://schemas.microsoft.com/office/drawing/2012/chart">
                      <c:ext xmlns:c15="http://schemas.microsoft.com/office/drawing/2012/chart" uri="{02D57815-91ED-43cb-92C2-25804820EDAC}">
                        <c15:formulaRef>
                          <c15:sqref>HAWC2_2_hGAST_FPM!$GC$6:$GC$31</c15:sqref>
                        </c15:formulaRef>
                      </c:ext>
                    </c:extLst>
                    <c:numCache>
                      <c:formatCode>0.00E+00</c:formatCode>
                      <c:ptCount val="26"/>
                      <c:pt idx="0">
                        <c:v>-1420521.5674662245</c:v>
                      </c:pt>
                      <c:pt idx="1">
                        <c:v>40574250.413550273</c:v>
                      </c:pt>
                      <c:pt idx="2">
                        <c:v>92478042.041278526</c:v>
                      </c:pt>
                      <c:pt idx="3">
                        <c:v>143233265.75467169</c:v>
                      </c:pt>
                      <c:pt idx="4">
                        <c:v>165449373.00136051</c:v>
                      </c:pt>
                      <c:pt idx="5">
                        <c:v>180016816.24145284</c:v>
                      </c:pt>
                      <c:pt idx="6">
                        <c:v>180096974.46868965</c:v>
                      </c:pt>
                      <c:pt idx="7">
                        <c:v>207438137.60418829</c:v>
                      </c:pt>
                      <c:pt idx="8">
                        <c:v>85300025.548228189</c:v>
                      </c:pt>
                      <c:pt idx="9">
                        <c:v>68368580.523079515</c:v>
                      </c:pt>
                      <c:pt idx="10">
                        <c:v>34531764.809949435</c:v>
                      </c:pt>
                      <c:pt idx="11">
                        <c:v>24698684.272883043</c:v>
                      </c:pt>
                      <c:pt idx="12">
                        <c:v>19805962.989503827</c:v>
                      </c:pt>
                      <c:pt idx="13">
                        <c:v>16385050.909845313</c:v>
                      </c:pt>
                      <c:pt idx="14">
                        <c:v>13473495.605514923</c:v>
                      </c:pt>
                      <c:pt idx="15">
                        <c:v>11237439.125139149</c:v>
                      </c:pt>
                      <c:pt idx="16">
                        <c:v>10869699.367435375</c:v>
                      </c:pt>
                      <c:pt idx="17">
                        <c:v>12504723.568007154</c:v>
                      </c:pt>
                      <c:pt idx="18">
                        <c:v>15401804.795639327</c:v>
                      </c:pt>
                      <c:pt idx="19">
                        <c:v>18650069.38877093</c:v>
                      </c:pt>
                      <c:pt idx="20">
                        <c:v>20992344.749230735</c:v>
                      </c:pt>
                      <c:pt idx="21">
                        <c:v>20027960.262871582</c:v>
                      </c:pt>
                      <c:pt idx="22">
                        <c:v>11898151.483888784</c:v>
                      </c:pt>
                      <c:pt idx="23">
                        <c:v>6539566.1855072174</c:v>
                      </c:pt>
                      <c:pt idx="24">
                        <c:v>3806138.2778306259</c:v>
                      </c:pt>
                      <c:pt idx="25">
                        <c:v>158674.51087342526</c:v>
                      </c:pt>
                    </c:numCache>
                  </c:numRef>
                </c:yVal>
                <c:smooth val="0"/>
                <c:extLst xmlns:c15="http://schemas.microsoft.com/office/drawing/2012/chart">
                  <c:ext xmlns:c16="http://schemas.microsoft.com/office/drawing/2014/chart" uri="{C3380CC4-5D6E-409C-BE32-E72D297353CC}">
                    <c16:uniqueId val="{00000001-6C16-4DF2-ACE0-AF7A069F7B1D}"/>
                  </c:ext>
                </c:extLst>
              </c15:ser>
            </c15:filteredScatterSeries>
          </c:ext>
        </c:extLst>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GxA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hGAST_comparison!$U$6:$U$200</c:f>
              <c:numCache>
                <c:formatCode>0.00E+00</c:formatCode>
                <c:ptCount val="195"/>
                <c:pt idx="0">
                  <c:v>6728275792.5090923</c:v>
                </c:pt>
                <c:pt idx="1">
                  <c:v>6387054986.2899933</c:v>
                </c:pt>
                <c:pt idx="2">
                  <c:v>6058020392.0256271</c:v>
                </c:pt>
                <c:pt idx="3">
                  <c:v>5646831974.5918427</c:v>
                </c:pt>
                <c:pt idx="4">
                  <c:v>5301520006.2748804</c:v>
                </c:pt>
                <c:pt idx="5">
                  <c:v>4958580427.9817629</c:v>
                </c:pt>
                <c:pt idx="6">
                  <c:v>4101525111.3901424</c:v>
                </c:pt>
                <c:pt idx="7">
                  <c:v>3588974167.51192</c:v>
                </c:pt>
                <c:pt idx="8">
                  <c:v>2103884075.7796829</c:v>
                </c:pt>
                <c:pt idx="9">
                  <c:v>896546747.79936886</c:v>
                </c:pt>
                <c:pt idx="10">
                  <c:v>473216593.85909373</c:v>
                </c:pt>
                <c:pt idx="11">
                  <c:v>345001763.63906837</c:v>
                </c:pt>
                <c:pt idx="12">
                  <c:v>323412036.12366986</c:v>
                </c:pt>
                <c:pt idx="13">
                  <c:v>317160721.34155083</c:v>
                </c:pt>
                <c:pt idx="14">
                  <c:v>308922183.02482539</c:v>
                </c:pt>
                <c:pt idx="15">
                  <c:v>303070574.12143105</c:v>
                </c:pt>
                <c:pt idx="16">
                  <c:v>292842667.61641103</c:v>
                </c:pt>
                <c:pt idx="17">
                  <c:v>300235253.59223413</c:v>
                </c:pt>
                <c:pt idx="18">
                  <c:v>334563139.4248603</c:v>
                </c:pt>
                <c:pt idx="19">
                  <c:v>376178396.72447664</c:v>
                </c:pt>
                <c:pt idx="20">
                  <c:v>395708304.7846067</c:v>
                </c:pt>
                <c:pt idx="21">
                  <c:v>374552333.98567772</c:v>
                </c:pt>
                <c:pt idx="22">
                  <c:v>239178280.92313486</c:v>
                </c:pt>
                <c:pt idx="23">
                  <c:v>144077165.16564953</c:v>
                </c:pt>
                <c:pt idx="24">
                  <c:v>86848336.677076012</c:v>
                </c:pt>
                <c:pt idx="25">
                  <c:v>15911989.707849778</c:v>
                </c:pt>
              </c:numCache>
            </c:numRef>
          </c:yVal>
          <c:smooth val="0"/>
          <c:extLst>
            <c:ext xmlns:c16="http://schemas.microsoft.com/office/drawing/2014/chart" uri="{C3380CC4-5D6E-409C-BE32-E72D297353CC}">
              <c16:uniqueId val="{00000000-DB23-4B29-B34C-5A12034EAE12}"/>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hGAST_comparison!$AV$6:$AV$200</c:f>
              <c:numCache>
                <c:formatCode>0.00E+00</c:formatCode>
                <c:ptCount val="195"/>
                <c:pt idx="0">
                  <c:v>6727058130.9526806</c:v>
                </c:pt>
                <c:pt idx="1">
                  <c:v>6386790264.2727871</c:v>
                </c:pt>
                <c:pt idx="2">
                  <c:v>6057927887.6734085</c:v>
                </c:pt>
                <c:pt idx="3">
                  <c:v>5731051816.1673899</c:v>
                </c:pt>
                <c:pt idx="4">
                  <c:v>5418041808.250247</c:v>
                </c:pt>
                <c:pt idx="5">
                  <c:v>5127162471.5173903</c:v>
                </c:pt>
                <c:pt idx="6">
                  <c:v>4458771890.0592613</c:v>
                </c:pt>
                <c:pt idx="7">
                  <c:v>3848609916.7303486</c:v>
                </c:pt>
                <c:pt idx="8">
                  <c:v>2232854404.1732125</c:v>
                </c:pt>
                <c:pt idx="9">
                  <c:v>935957053.42117679</c:v>
                </c:pt>
                <c:pt idx="10">
                  <c:v>472460665.24425042</c:v>
                </c:pt>
                <c:pt idx="11">
                  <c:v>344972894.45329171</c:v>
                </c:pt>
                <c:pt idx="12">
                  <c:v>323770138.12324774</c:v>
                </c:pt>
                <c:pt idx="13">
                  <c:v>317405630.10452533</c:v>
                </c:pt>
                <c:pt idx="14">
                  <c:v>309063150.02945364</c:v>
                </c:pt>
                <c:pt idx="15">
                  <c:v>303130929.90174401</c:v>
                </c:pt>
                <c:pt idx="16">
                  <c:v>292863785.77873957</c:v>
                </c:pt>
                <c:pt idx="17">
                  <c:v>300216262.37369192</c:v>
                </c:pt>
                <c:pt idx="18">
                  <c:v>334605838.36984468</c:v>
                </c:pt>
                <c:pt idx="19">
                  <c:v>376310663.61612809</c:v>
                </c:pt>
                <c:pt idx="20">
                  <c:v>395897781.59800416</c:v>
                </c:pt>
                <c:pt idx="21">
                  <c:v>374942637.88198483</c:v>
                </c:pt>
                <c:pt idx="22">
                  <c:v>239412924.60885113</c:v>
                </c:pt>
                <c:pt idx="23">
                  <c:v>144157597.79869485</c:v>
                </c:pt>
                <c:pt idx="24">
                  <c:v>86868636.652864367</c:v>
                </c:pt>
                <c:pt idx="25">
                  <c:v>15911988.241532333</c:v>
                </c:pt>
              </c:numCache>
            </c:numRef>
          </c:yVal>
          <c:smooth val="0"/>
          <c:extLst>
            <c:ext xmlns:c16="http://schemas.microsoft.com/office/drawing/2014/chart" uri="{C3380CC4-5D6E-409C-BE32-E72D297353CC}">
              <c16:uniqueId val="{00000001-DB23-4B29-B34C-5A12034EAE12}"/>
            </c:ext>
          </c:extLst>
        </c:ser>
        <c:ser>
          <c:idx val="2"/>
          <c:order val="2"/>
          <c:tx>
            <c:strRef>
              <c:f>hGAST_vs_BeamDyn!$AE$4</c:f>
              <c:strCache>
                <c:ptCount val="1"/>
                <c:pt idx="0">
                  <c:v>Shr_edg</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hGAST_vs_BeamDyn!$AE$7:$AE$200</c:f>
              <c:numCache>
                <c:formatCode>0.00E+00</c:formatCode>
                <c:ptCount val="194"/>
                <c:pt idx="0">
                  <c:v>6729088765.3959208</c:v>
                </c:pt>
                <c:pt idx="1">
                  <c:v>6388480690.3107462</c:v>
                </c:pt>
                <c:pt idx="2">
                  <c:v>6055417688.5153666</c:v>
                </c:pt>
                <c:pt idx="3">
                  <c:v>5758216767.8685617</c:v>
                </c:pt>
                <c:pt idx="4">
                  <c:v>5468722459.9551544</c:v>
                </c:pt>
                <c:pt idx="5">
                  <c:v>5195984070.2949247</c:v>
                </c:pt>
                <c:pt idx="6">
                  <c:v>4552086385.1725397</c:v>
                </c:pt>
                <c:pt idx="7">
                  <c:v>3985354344.868154</c:v>
                </c:pt>
                <c:pt idx="8">
                  <c:v>2314391966.6611471</c:v>
                </c:pt>
                <c:pt idx="9">
                  <c:v>963021463.34160042</c:v>
                </c:pt>
                <c:pt idx="10">
                  <c:v>480065126.665447</c:v>
                </c:pt>
                <c:pt idx="11">
                  <c:v>346901262.38535899</c:v>
                </c:pt>
                <c:pt idx="12">
                  <c:v>324078740.90942252</c:v>
                </c:pt>
                <c:pt idx="13">
                  <c:v>317531903.30316031</c:v>
                </c:pt>
                <c:pt idx="14">
                  <c:v>309152872.55532938</c:v>
                </c:pt>
                <c:pt idx="15">
                  <c:v>303218881.82122988</c:v>
                </c:pt>
                <c:pt idx="16">
                  <c:v>292909738.469172</c:v>
                </c:pt>
                <c:pt idx="17">
                  <c:v>300285135.27303702</c:v>
                </c:pt>
                <c:pt idx="18">
                  <c:v>334604810.69196558</c:v>
                </c:pt>
                <c:pt idx="19">
                  <c:v>376257910.10373849</c:v>
                </c:pt>
                <c:pt idx="20">
                  <c:v>395913126.76818848</c:v>
                </c:pt>
                <c:pt idx="21">
                  <c:v>375210610.3003366</c:v>
                </c:pt>
                <c:pt idx="22">
                  <c:v>239673891.33303761</c:v>
                </c:pt>
                <c:pt idx="23">
                  <c:v>144312493.8658793</c:v>
                </c:pt>
                <c:pt idx="24">
                  <c:v>86939021.674770012</c:v>
                </c:pt>
                <c:pt idx="25">
                  <c:v>15879263.61054028</c:v>
                </c:pt>
              </c:numCache>
            </c:numRef>
          </c:yVal>
          <c:smooth val="0"/>
          <c:extLst>
            <c:ext xmlns:c16="http://schemas.microsoft.com/office/drawing/2014/chart" uri="{C3380CC4-5D6E-409C-BE32-E72D297353CC}">
              <c16:uniqueId val="{00000002-DB23-4B29-B34C-5A12034EAE12}"/>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GzA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hGAST_comparison!$V$6:$V$200</c:f>
              <c:numCache>
                <c:formatCode>0.00E+00</c:formatCode>
                <c:ptCount val="195"/>
                <c:pt idx="0">
                  <c:v>6737409580.6707706</c:v>
                </c:pt>
                <c:pt idx="1">
                  <c:v>6381924269.2502441</c:v>
                </c:pt>
                <c:pt idx="2">
                  <c:v>6022566181.4916191</c:v>
                </c:pt>
                <c:pt idx="3">
                  <c:v>5509671841.6322422</c:v>
                </c:pt>
                <c:pt idx="4">
                  <c:v>4966297282.9436865</c:v>
                </c:pt>
                <c:pt idx="5">
                  <c:v>4481358110.2515097</c:v>
                </c:pt>
                <c:pt idx="6">
                  <c:v>3464501279.9592214</c:v>
                </c:pt>
                <c:pt idx="7">
                  <c:v>2815172102.5589008</c:v>
                </c:pt>
                <c:pt idx="8">
                  <c:v>1146276377.5433156</c:v>
                </c:pt>
                <c:pt idx="9">
                  <c:v>525305430.17918134</c:v>
                </c:pt>
                <c:pt idx="10">
                  <c:v>288130221.6109578</c:v>
                </c:pt>
                <c:pt idx="11">
                  <c:v>226555453.75349659</c:v>
                </c:pt>
                <c:pt idx="12">
                  <c:v>188352199.35249755</c:v>
                </c:pt>
                <c:pt idx="13">
                  <c:v>161973991.81332445</c:v>
                </c:pt>
                <c:pt idx="14">
                  <c:v>138187287.96686366</c:v>
                </c:pt>
                <c:pt idx="15">
                  <c:v>116738460.25088656</c:v>
                </c:pt>
                <c:pt idx="16">
                  <c:v>97478558.316875607</c:v>
                </c:pt>
                <c:pt idx="17">
                  <c:v>81371968.085942522</c:v>
                </c:pt>
                <c:pt idx="18">
                  <c:v>67129245.788563892</c:v>
                </c:pt>
                <c:pt idx="19">
                  <c:v>55679139.084487319</c:v>
                </c:pt>
                <c:pt idx="20">
                  <c:v>45257675.299941264</c:v>
                </c:pt>
                <c:pt idx="21">
                  <c:v>37142933.075867675</c:v>
                </c:pt>
                <c:pt idx="22">
                  <c:v>27745416.516253531</c:v>
                </c:pt>
                <c:pt idx="23">
                  <c:v>19962203.946021132</c:v>
                </c:pt>
                <c:pt idx="24">
                  <c:v>9262226.614155991</c:v>
                </c:pt>
                <c:pt idx="25">
                  <c:v>958008.25047139102</c:v>
                </c:pt>
              </c:numCache>
            </c:numRef>
          </c:yVal>
          <c:smooth val="0"/>
          <c:extLst>
            <c:ext xmlns:c16="http://schemas.microsoft.com/office/drawing/2014/chart" uri="{C3380CC4-5D6E-409C-BE32-E72D297353CC}">
              <c16:uniqueId val="{00000000-2D11-4DDF-8DA0-541A2B424229}"/>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hGAST_comparison!$AW$6:$AW$200</c:f>
              <c:numCache>
                <c:formatCode>0.00E+00</c:formatCode>
                <c:ptCount val="195"/>
                <c:pt idx="0">
                  <c:v>6738627242.2271194</c:v>
                </c:pt>
                <c:pt idx="1">
                  <c:v>6382188991.2675114</c:v>
                </c:pt>
                <c:pt idx="2">
                  <c:v>6022658685.8436909</c:v>
                </c:pt>
                <c:pt idx="3">
                  <c:v>5425452000.0566092</c:v>
                </c:pt>
                <c:pt idx="4">
                  <c:v>4849775480.9683542</c:v>
                </c:pt>
                <c:pt idx="5">
                  <c:v>4312776066.715909</c:v>
                </c:pt>
                <c:pt idx="6">
                  <c:v>3107254501.2900395</c:v>
                </c:pt>
                <c:pt idx="7">
                  <c:v>2555536353.3404512</c:v>
                </c:pt>
                <c:pt idx="8">
                  <c:v>1017306049.1496879</c:v>
                </c:pt>
                <c:pt idx="9">
                  <c:v>485895124.55736315</c:v>
                </c:pt>
                <c:pt idx="10">
                  <c:v>288886150.22580957</c:v>
                </c:pt>
                <c:pt idx="11">
                  <c:v>226584322.9392783</c:v>
                </c:pt>
                <c:pt idx="12">
                  <c:v>187994097.35293236</c:v>
                </c:pt>
                <c:pt idx="13">
                  <c:v>161729083.05035463</c:v>
                </c:pt>
                <c:pt idx="14">
                  <c:v>138046320.96222642</c:v>
                </c:pt>
                <c:pt idx="15">
                  <c:v>116678104.47057594</c:v>
                </c:pt>
                <c:pt idx="16">
                  <c:v>97457440.154537454</c:v>
                </c:pt>
                <c:pt idx="17">
                  <c:v>81390959.304495096</c:v>
                </c:pt>
                <c:pt idx="18">
                  <c:v>67086546.843575351</c:v>
                </c:pt>
                <c:pt idx="19">
                  <c:v>55546872.192838959</c:v>
                </c:pt>
                <c:pt idx="20">
                  <c:v>45068198.486533798</c:v>
                </c:pt>
                <c:pt idx="21">
                  <c:v>36752629.179556064</c:v>
                </c:pt>
                <c:pt idx="22">
                  <c:v>27510772.830537882</c:v>
                </c:pt>
                <c:pt idx="23">
                  <c:v>19881771.312977206</c:v>
                </c:pt>
                <c:pt idx="24">
                  <c:v>9241926.6383680236</c:v>
                </c:pt>
                <c:pt idx="25">
                  <c:v>958009.71678847936</c:v>
                </c:pt>
              </c:numCache>
            </c:numRef>
          </c:yVal>
          <c:smooth val="0"/>
          <c:extLst>
            <c:ext xmlns:c16="http://schemas.microsoft.com/office/drawing/2014/chart" uri="{C3380CC4-5D6E-409C-BE32-E72D297353CC}">
              <c16:uniqueId val="{00000001-2D11-4DDF-8DA0-541A2B424229}"/>
            </c:ext>
          </c:extLst>
        </c:ser>
        <c:ser>
          <c:idx val="2"/>
          <c:order val="2"/>
          <c:tx>
            <c:strRef>
              <c:f>hGAST_vs_BeamDyn!$Y$4</c:f>
              <c:strCache>
                <c:ptCount val="1"/>
                <c:pt idx="0">
                  <c:v>Shr_flp</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hGAST_vs_BeamDyn!$Y$7:$Y$200</c:f>
              <c:numCache>
                <c:formatCode>0.00E+00</c:formatCode>
                <c:ptCount val="194"/>
                <c:pt idx="0">
                  <c:v>6740375994.2007923</c:v>
                </c:pt>
                <c:pt idx="1">
                  <c:v>6384592445.5101681</c:v>
                </c:pt>
                <c:pt idx="2">
                  <c:v>6033428473.0283155</c:v>
                </c:pt>
                <c:pt idx="3">
                  <c:v>5399937528.5606775</c:v>
                </c:pt>
                <c:pt idx="4">
                  <c:v>4800672070.8923912</c:v>
                </c:pt>
                <c:pt idx="5">
                  <c:v>4245595846.6038599</c:v>
                </c:pt>
                <c:pt idx="6">
                  <c:v>3015180949.074769</c:v>
                </c:pt>
                <c:pt idx="7">
                  <c:v>2419253237.9808798</c:v>
                </c:pt>
                <c:pt idx="8">
                  <c:v>936314786.89682031</c:v>
                </c:pt>
                <c:pt idx="9">
                  <c:v>459476847.22473937</c:v>
                </c:pt>
                <c:pt idx="10">
                  <c:v>281350049.44871998</c:v>
                </c:pt>
                <c:pt idx="11">
                  <c:v>224644322.01692379</c:v>
                </c:pt>
                <c:pt idx="12">
                  <c:v>187672692.57290959</c:v>
                </c:pt>
                <c:pt idx="13">
                  <c:v>161609316.90177181</c:v>
                </c:pt>
                <c:pt idx="14">
                  <c:v>137969183.99018729</c:v>
                </c:pt>
                <c:pt idx="15">
                  <c:v>116600478.4523859</c:v>
                </c:pt>
                <c:pt idx="16">
                  <c:v>97422515.983343348</c:v>
                </c:pt>
                <c:pt idx="17">
                  <c:v>81358328.958519563</c:v>
                </c:pt>
                <c:pt idx="18">
                  <c:v>67080158.824242547</c:v>
                </c:pt>
                <c:pt idx="19">
                  <c:v>55553240.583667353</c:v>
                </c:pt>
                <c:pt idx="20">
                  <c:v>44994384.568667337</c:v>
                </c:pt>
                <c:pt idx="21">
                  <c:v>36509915.383292601</c:v>
                </c:pt>
                <c:pt idx="22">
                  <c:v>27272722.33611301</c:v>
                </c:pt>
                <c:pt idx="23">
                  <c:v>19745236.354008209</c:v>
                </c:pt>
                <c:pt idx="24">
                  <c:v>9179700.6756811421</c:v>
                </c:pt>
                <c:pt idx="25">
                  <c:v>931474.1817045894</c:v>
                </c:pt>
              </c:numCache>
            </c:numRef>
          </c:yVal>
          <c:smooth val="0"/>
          <c:extLst>
            <c:ext xmlns:c16="http://schemas.microsoft.com/office/drawing/2014/chart" uri="{C3380CC4-5D6E-409C-BE32-E72D297353CC}">
              <c16:uniqueId val="{00000002-2D11-4DDF-8DA0-541A2B424229}"/>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Eixx [Nm^2]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hGAST_comparison!$Q$6:$Q$200</c:f>
              <c:numCache>
                <c:formatCode>0.00E+00</c:formatCode>
                <c:ptCount val="195"/>
                <c:pt idx="0">
                  <c:v>149598155194.90933</c:v>
                </c:pt>
                <c:pt idx="1">
                  <c:v>143052167476.36395</c:v>
                </c:pt>
                <c:pt idx="2">
                  <c:v>136789480968.40216</c:v>
                </c:pt>
                <c:pt idx="3">
                  <c:v>120407127192.11246</c:v>
                </c:pt>
                <c:pt idx="4">
                  <c:v>105936193255.38731</c:v>
                </c:pt>
                <c:pt idx="5">
                  <c:v>94114052168.191055</c:v>
                </c:pt>
                <c:pt idx="6">
                  <c:v>71791981922.179703</c:v>
                </c:pt>
                <c:pt idx="7">
                  <c:v>56052690274.003342</c:v>
                </c:pt>
                <c:pt idx="8">
                  <c:v>30712461612.020027</c:v>
                </c:pt>
                <c:pt idx="9">
                  <c:v>23184302347.895439</c:v>
                </c:pt>
                <c:pt idx="10">
                  <c:v>16270034546.869917</c:v>
                </c:pt>
                <c:pt idx="11">
                  <c:v>13644810530.172188</c:v>
                </c:pt>
                <c:pt idx="12">
                  <c:v>10762771268.261194</c:v>
                </c:pt>
                <c:pt idx="13">
                  <c:v>8582088087.4962473</c:v>
                </c:pt>
                <c:pt idx="14">
                  <c:v>6570150342.9285164</c:v>
                </c:pt>
                <c:pt idx="15">
                  <c:v>4904202534.5263996</c:v>
                </c:pt>
                <c:pt idx="16">
                  <c:v>3608879389.4869957</c:v>
                </c:pt>
                <c:pt idx="17">
                  <c:v>2656285466.2419763</c:v>
                </c:pt>
                <c:pt idx="18">
                  <c:v>1918289659.4027317</c:v>
                </c:pt>
                <c:pt idx="19">
                  <c:v>1352414126.0602138</c:v>
                </c:pt>
                <c:pt idx="20">
                  <c:v>838074855.20380306</c:v>
                </c:pt>
                <c:pt idx="21">
                  <c:v>466861630.57382149</c:v>
                </c:pt>
                <c:pt idx="22">
                  <c:v>243502667.55684361</c:v>
                </c:pt>
                <c:pt idx="23">
                  <c:v>113413978.63180947</c:v>
                </c:pt>
                <c:pt idx="24">
                  <c:v>36364481.634179868</c:v>
                </c:pt>
                <c:pt idx="25">
                  <c:v>194771.59888698554</c:v>
                </c:pt>
              </c:numCache>
            </c:numRef>
          </c:yVal>
          <c:smooth val="0"/>
          <c:extLst>
            <c:ext xmlns:c16="http://schemas.microsoft.com/office/drawing/2014/chart" uri="{C3380CC4-5D6E-409C-BE32-E72D297353CC}">
              <c16:uniqueId val="{00000000-8DF8-41F1-9DAA-89F40FB85F01}"/>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hGAST_comparison!$AR$6:$AR$200</c:f>
              <c:numCache>
                <c:formatCode>0.00E+00</c:formatCode>
                <c:ptCount val="195"/>
                <c:pt idx="0">
                  <c:v>149598182171.06451</c:v>
                </c:pt>
                <c:pt idx="1">
                  <c:v>143052173998.80219</c:v>
                </c:pt>
                <c:pt idx="2">
                  <c:v>136789613318.41946</c:v>
                </c:pt>
                <c:pt idx="3">
                  <c:v>120407025519.03941</c:v>
                </c:pt>
                <c:pt idx="4">
                  <c:v>105935498636.92912</c:v>
                </c:pt>
                <c:pt idx="5">
                  <c:v>94112692532.869614</c:v>
                </c:pt>
                <c:pt idx="6">
                  <c:v>71788094314.25853</c:v>
                </c:pt>
                <c:pt idx="7">
                  <c:v>56058941948.358154</c:v>
                </c:pt>
                <c:pt idx="8">
                  <c:v>30722370085.684341</c:v>
                </c:pt>
                <c:pt idx="9">
                  <c:v>23187009431.754322</c:v>
                </c:pt>
                <c:pt idx="10">
                  <c:v>16270004257.972363</c:v>
                </c:pt>
                <c:pt idx="11">
                  <c:v>13644137392.952864</c:v>
                </c:pt>
                <c:pt idx="12">
                  <c:v>10761974463.680868</c:v>
                </c:pt>
                <c:pt idx="13">
                  <c:v>8581703946.163847</c:v>
                </c:pt>
                <c:pt idx="14">
                  <c:v>6569985037.392458</c:v>
                </c:pt>
                <c:pt idx="15">
                  <c:v>4904143891.9751282</c:v>
                </c:pt>
                <c:pt idx="16">
                  <c:v>3608848578.1239467</c:v>
                </c:pt>
                <c:pt idx="17">
                  <c:v>2656175598.9701605</c:v>
                </c:pt>
                <c:pt idx="18">
                  <c:v>1917973975.2879376</c:v>
                </c:pt>
                <c:pt idx="19">
                  <c:v>1351901685.0523536</c:v>
                </c:pt>
                <c:pt idx="20">
                  <c:v>837964634.02234769</c:v>
                </c:pt>
                <c:pt idx="21">
                  <c:v>466609579.59317839</c:v>
                </c:pt>
                <c:pt idx="22">
                  <c:v>243465774.00009483</c:v>
                </c:pt>
                <c:pt idx="23">
                  <c:v>113441443.35364081</c:v>
                </c:pt>
                <c:pt idx="24">
                  <c:v>36391664.066369534</c:v>
                </c:pt>
                <c:pt idx="25">
                  <c:v>194347.71260808324</c:v>
                </c:pt>
              </c:numCache>
            </c:numRef>
          </c:yVal>
          <c:smooth val="0"/>
          <c:extLst>
            <c:ext xmlns:c16="http://schemas.microsoft.com/office/drawing/2014/chart" uri="{C3380CC4-5D6E-409C-BE32-E72D297353CC}">
              <c16:uniqueId val="{00000001-8DF8-41F1-9DAA-89F40FB85F01}"/>
            </c:ext>
          </c:extLst>
        </c:ser>
        <c:ser>
          <c:idx val="2"/>
          <c:order val="2"/>
          <c:tx>
            <c:strRef>
              <c:f>hGAST_vs_BeamDyn!$AQ$4</c:f>
              <c:strCache>
                <c:ptCount val="1"/>
                <c:pt idx="0">
                  <c:v>Bnd_flp</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hGAST_vs_BeamDyn!$AQ$7:$AQ$200</c:f>
              <c:numCache>
                <c:formatCode>0.00E+00</c:formatCode>
                <c:ptCount val="194"/>
                <c:pt idx="0">
                  <c:v>149729095916.41461</c:v>
                </c:pt>
                <c:pt idx="1">
                  <c:v>143137826352.79651</c:v>
                </c:pt>
                <c:pt idx="2">
                  <c:v>137008541712.70959</c:v>
                </c:pt>
                <c:pt idx="3">
                  <c:v>119514275124.8942</c:v>
                </c:pt>
                <c:pt idx="4">
                  <c:v>104365370041.9754</c:v>
                </c:pt>
                <c:pt idx="5">
                  <c:v>91978034767.206161</c:v>
                </c:pt>
                <c:pt idx="6">
                  <c:v>68686121530.687447</c:v>
                </c:pt>
                <c:pt idx="7">
                  <c:v>52263394041.374657</c:v>
                </c:pt>
                <c:pt idx="8">
                  <c:v>27988353518.859661</c:v>
                </c:pt>
                <c:pt idx="9">
                  <c:v>21820483410.157719</c:v>
                </c:pt>
                <c:pt idx="10">
                  <c:v>15615256841.106359</c:v>
                </c:pt>
                <c:pt idx="11">
                  <c:v>13362814423.387621</c:v>
                </c:pt>
                <c:pt idx="12">
                  <c:v>10663481378.13921</c:v>
                </c:pt>
                <c:pt idx="13">
                  <c:v>8537806429.681531</c:v>
                </c:pt>
                <c:pt idx="14">
                  <c:v>6549534664.5338326</c:v>
                </c:pt>
                <c:pt idx="15">
                  <c:v>4893346064.3230906</c:v>
                </c:pt>
                <c:pt idx="16">
                  <c:v>3604017503.6991739</c:v>
                </c:pt>
                <c:pt idx="17">
                  <c:v>2655217532.0577302</c:v>
                </c:pt>
                <c:pt idx="18">
                  <c:v>1917970315.4393301</c:v>
                </c:pt>
                <c:pt idx="19">
                  <c:v>1351951128.692934</c:v>
                </c:pt>
                <c:pt idx="20">
                  <c:v>838106592.74152005</c:v>
                </c:pt>
                <c:pt idx="21">
                  <c:v>466233432.88131791</c:v>
                </c:pt>
                <c:pt idx="22">
                  <c:v>243066553.44047251</c:v>
                </c:pt>
                <c:pt idx="23">
                  <c:v>113253467.9700581</c:v>
                </c:pt>
                <c:pt idx="24">
                  <c:v>36395660.020903483</c:v>
                </c:pt>
                <c:pt idx="25">
                  <c:v>186239.91293931671</c:v>
                </c:pt>
              </c:numCache>
            </c:numRef>
          </c:yVal>
          <c:smooth val="0"/>
          <c:extLst>
            <c:ext xmlns:c16="http://schemas.microsoft.com/office/drawing/2014/chart" uri="{C3380CC4-5D6E-409C-BE32-E72D297353CC}">
              <c16:uniqueId val="{00000002-8DF8-41F1-9DAA-89F40FB85F01}"/>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Eizz [Nm^2]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hGAST_comparison!$K$2</c:f>
              <c:strCache>
                <c:ptCount val="1"/>
                <c:pt idx="0">
                  <c:v>no_FPM</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hGAST_comparison!$E$6:$E$200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hGAST_comparison!$R$6:$R$200</c:f>
              <c:numCache>
                <c:formatCode>0.00E+00</c:formatCode>
                <c:ptCount val="195"/>
                <c:pt idx="0">
                  <c:v>149506085413.59738</c:v>
                </c:pt>
                <c:pt idx="1">
                  <c:v>142139385948.04761</c:v>
                </c:pt>
                <c:pt idx="2">
                  <c:v>134867563052.77463</c:v>
                </c:pt>
                <c:pt idx="3">
                  <c:v>122260563107.63058</c:v>
                </c:pt>
                <c:pt idx="4">
                  <c:v>110502256931.39595</c:v>
                </c:pt>
                <c:pt idx="5">
                  <c:v>100368379897.80595</c:v>
                </c:pt>
                <c:pt idx="6">
                  <c:v>79132022321.78215</c:v>
                </c:pt>
                <c:pt idx="7">
                  <c:v>68543485028.673233</c:v>
                </c:pt>
                <c:pt idx="8">
                  <c:v>50981304576.319954</c:v>
                </c:pt>
                <c:pt idx="9">
                  <c:v>37409768931.082993</c:v>
                </c:pt>
                <c:pt idx="10">
                  <c:v>34500586800.092484</c:v>
                </c:pt>
                <c:pt idx="11">
                  <c:v>30719228149.329548</c:v>
                </c:pt>
                <c:pt idx="12">
                  <c:v>25999720207.181221</c:v>
                </c:pt>
                <c:pt idx="13">
                  <c:v>22205031707.317619</c:v>
                </c:pt>
                <c:pt idx="14">
                  <c:v>18732050411.848106</c:v>
                </c:pt>
                <c:pt idx="15">
                  <c:v>15577606079.811682</c:v>
                </c:pt>
                <c:pt idx="16">
                  <c:v>12728768698.297533</c:v>
                </c:pt>
                <c:pt idx="17">
                  <c:v>8378093266.6891146</c:v>
                </c:pt>
                <c:pt idx="18">
                  <c:v>4638867411.9352026</c:v>
                </c:pt>
                <c:pt idx="19">
                  <c:v>2888729179.8004618</c:v>
                </c:pt>
                <c:pt idx="20">
                  <c:v>1875514184.3195486</c:v>
                </c:pt>
                <c:pt idx="21">
                  <c:v>1099044997.389189</c:v>
                </c:pt>
                <c:pt idx="22">
                  <c:v>682861357.88126552</c:v>
                </c:pt>
                <c:pt idx="23">
                  <c:v>419715565.12647861</c:v>
                </c:pt>
                <c:pt idx="24">
                  <c:v>230845423.69810176</c:v>
                </c:pt>
                <c:pt idx="25">
                  <c:v>1384475.6430847861</c:v>
                </c:pt>
              </c:numCache>
            </c:numRef>
          </c:yVal>
          <c:smooth val="0"/>
          <c:extLst>
            <c:ext xmlns:c16="http://schemas.microsoft.com/office/drawing/2014/chart" uri="{C3380CC4-5D6E-409C-BE32-E72D297353CC}">
              <c16:uniqueId val="{00000000-A046-4D23-88BA-6503354F543C}"/>
            </c:ext>
          </c:extLst>
        </c:ser>
        <c:ser>
          <c:idx val="1"/>
          <c:order val="1"/>
          <c:tx>
            <c:strRef>
              <c:f>hGAST_comparison!$AL$2:$AQ$2</c:f>
              <c:strCache>
                <c:ptCount val="1"/>
                <c:pt idx="0">
                  <c:v>FPM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hGAST_comparison!$AF$6:$AF$200</c:f>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f>hGAST_comparison!$AS$6:$AS$200</c:f>
              <c:numCache>
                <c:formatCode>0.00E+00</c:formatCode>
                <c:ptCount val="195"/>
                <c:pt idx="0">
                  <c:v>149506381960.88202</c:v>
                </c:pt>
                <c:pt idx="1">
                  <c:v>142139472268.02142</c:v>
                </c:pt>
                <c:pt idx="2">
                  <c:v>134868780423.41867</c:v>
                </c:pt>
                <c:pt idx="3">
                  <c:v>122259882520.27309</c:v>
                </c:pt>
                <c:pt idx="4">
                  <c:v>110497578147.15529</c:v>
                </c:pt>
                <c:pt idx="5">
                  <c:v>100358616565.77034</c:v>
                </c:pt>
                <c:pt idx="6">
                  <c:v>79099017723.570816</c:v>
                </c:pt>
                <c:pt idx="7">
                  <c:v>68606880997.146179</c:v>
                </c:pt>
                <c:pt idx="8">
                  <c:v>51186704117.335968</c:v>
                </c:pt>
                <c:pt idx="9">
                  <c:v>37485480321.697945</c:v>
                </c:pt>
                <c:pt idx="10">
                  <c:v>34499482843.421806</c:v>
                </c:pt>
                <c:pt idx="11">
                  <c:v>30684695755.563824</c:v>
                </c:pt>
                <c:pt idx="12">
                  <c:v>25934072481.966896</c:v>
                </c:pt>
                <c:pt idx="13">
                  <c:v>22142374195.811085</c:v>
                </c:pt>
                <c:pt idx="14">
                  <c:v>18676598825.677029</c:v>
                </c:pt>
                <c:pt idx="15">
                  <c:v>15558910060.187824</c:v>
                </c:pt>
                <c:pt idx="16">
                  <c:v>12720881307.353893</c:v>
                </c:pt>
                <c:pt idx="17">
                  <c:v>8367101696.4960594</c:v>
                </c:pt>
                <c:pt idx="18">
                  <c:v>4631367139.9973812</c:v>
                </c:pt>
                <c:pt idx="19">
                  <c:v>2885566407.0357571</c:v>
                </c:pt>
                <c:pt idx="20">
                  <c:v>1875209177.9511538</c:v>
                </c:pt>
                <c:pt idx="21">
                  <c:v>1098537099.0454309</c:v>
                </c:pt>
                <c:pt idx="22">
                  <c:v>682725618.43552613</c:v>
                </c:pt>
                <c:pt idx="23">
                  <c:v>419891044.98646802</c:v>
                </c:pt>
                <c:pt idx="24">
                  <c:v>231523980.98484296</c:v>
                </c:pt>
                <c:pt idx="25">
                  <c:v>1384451.0852127599</c:v>
                </c:pt>
              </c:numCache>
            </c:numRef>
          </c:yVal>
          <c:smooth val="0"/>
          <c:extLst>
            <c:ext xmlns:c16="http://schemas.microsoft.com/office/drawing/2014/chart" uri="{C3380CC4-5D6E-409C-BE32-E72D297353CC}">
              <c16:uniqueId val="{00000001-A046-4D23-88BA-6503354F543C}"/>
            </c:ext>
          </c:extLst>
        </c:ser>
        <c:ser>
          <c:idx val="2"/>
          <c:order val="2"/>
          <c:tx>
            <c:strRef>
              <c:f>hGAST_vs_BeamDyn!$AN$4</c:f>
              <c:strCache>
                <c:ptCount val="1"/>
                <c:pt idx="0">
                  <c:v>Bnd_edg</c:v>
                </c:pt>
              </c:strCache>
            </c:strRef>
          </c:tx>
          <c:spPr>
            <a:ln w="19050" cap="rnd">
              <a:solidFill>
                <a:srgbClr val="FF0000"/>
              </a:solidFill>
              <a:round/>
            </a:ln>
            <a:effectLst/>
          </c:spPr>
          <c:marker>
            <c:symbol val="dash"/>
            <c:size val="5"/>
            <c:spPr>
              <a:solidFill>
                <a:srgbClr val="FF0000"/>
              </a:solidFill>
              <a:ln w="9525">
                <a:solidFill>
                  <a:srgbClr val="FF0000"/>
                </a:solidFill>
              </a:ln>
              <a:effectLst/>
            </c:spPr>
          </c:marker>
          <c:xVal>
            <c:numRef>
              <c:f>hGAST_vs_BeamDyn!$A$7:$A$200</c:f>
              <c:numCache>
                <c:formatCode>0.00</c:formatCode>
                <c:ptCount val="194"/>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hGAST_vs_BeamDyn!$AN$7:$AN$200</c:f>
              <c:numCache>
                <c:formatCode>0.00E+00</c:formatCode>
                <c:ptCount val="194"/>
                <c:pt idx="0">
                  <c:v>149629012637.96591</c:v>
                </c:pt>
                <c:pt idx="1">
                  <c:v>142328864112.50159</c:v>
                </c:pt>
                <c:pt idx="2">
                  <c:v>135212838311.3875</c:v>
                </c:pt>
                <c:pt idx="3">
                  <c:v>123284345388.3974</c:v>
                </c:pt>
                <c:pt idx="4">
                  <c:v>112223397786.614</c:v>
                </c:pt>
                <c:pt idx="5">
                  <c:v>102686583994.1113</c:v>
                </c:pt>
                <c:pt idx="6">
                  <c:v>82456226297.969574</c:v>
                </c:pt>
                <c:pt idx="7">
                  <c:v>72781368868.397186</c:v>
                </c:pt>
                <c:pt idx="8">
                  <c:v>54125167812.039307</c:v>
                </c:pt>
                <c:pt idx="9">
                  <c:v>39196915729.859039</c:v>
                </c:pt>
                <c:pt idx="10">
                  <c:v>35299428705.267319</c:v>
                </c:pt>
                <c:pt idx="11">
                  <c:v>31051165577.55735</c:v>
                </c:pt>
                <c:pt idx="12">
                  <c:v>26088284004.549469</c:v>
                </c:pt>
                <c:pt idx="13">
                  <c:v>22217425410.95908</c:v>
                </c:pt>
                <c:pt idx="14">
                  <c:v>18717308525.793579</c:v>
                </c:pt>
                <c:pt idx="15">
                  <c:v>15586807919.093889</c:v>
                </c:pt>
                <c:pt idx="16">
                  <c:v>12739863625.745159</c:v>
                </c:pt>
                <c:pt idx="17">
                  <c:v>8379809772.7362871</c:v>
                </c:pt>
                <c:pt idx="18">
                  <c:v>4637021573.4687881</c:v>
                </c:pt>
                <c:pt idx="19">
                  <c:v>2889083609.8505788</c:v>
                </c:pt>
                <c:pt idx="20">
                  <c:v>1877272361.936434</c:v>
                </c:pt>
                <c:pt idx="21">
                  <c:v>1099701983.6863489</c:v>
                </c:pt>
                <c:pt idx="22">
                  <c:v>683571619.67711568</c:v>
                </c:pt>
                <c:pt idx="23">
                  <c:v>420297066.76729822</c:v>
                </c:pt>
                <c:pt idx="24">
                  <c:v>231512293.70712501</c:v>
                </c:pt>
                <c:pt idx="25">
                  <c:v>1384839.769935495</c:v>
                </c:pt>
              </c:numCache>
            </c:numRef>
          </c:yVal>
          <c:smooth val="0"/>
          <c:extLst>
            <c:ext xmlns:c16="http://schemas.microsoft.com/office/drawing/2014/chart" uri="{C3380CC4-5D6E-409C-BE32-E72D297353CC}">
              <c16:uniqueId val="{00000002-A046-4D23-88BA-6503354F543C}"/>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06537785542342"/>
          <c:y val="0.11690477783666682"/>
          <c:w val="0.77359504485958319"/>
          <c:h val="0.83363550846320489"/>
        </c:manualLayout>
      </c:layout>
      <c:scatterChart>
        <c:scatterStyle val="lineMarker"/>
        <c:varyColors val="0"/>
        <c:ser>
          <c:idx val="1"/>
          <c:order val="0"/>
          <c:tx>
            <c:strRef>
              <c:f>BeamDyn_2_hGAST!$M$5</c:f>
              <c:strCache>
                <c:ptCount val="1"/>
                <c:pt idx="0">
                  <c:v> (-) x_[m]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BeamDyn_2_hGAST!$X$6:$X$200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BeamDyn_2_hGAST!$M$6:$M$200</c:f>
              <c:numCache>
                <c:formatCode>0.00</c:formatCode>
                <c:ptCount val="195"/>
                <c:pt idx="0">
                  <c:v>0</c:v>
                </c:pt>
                <c:pt idx="1">
                  <c:v>-9.015963918293542E-3</c:v>
                </c:pt>
                <c:pt idx="2">
                  <c:v>-1.8031927836587084E-2</c:v>
                </c:pt>
                <c:pt idx="3">
                  <c:v>-2.9609663124917578E-2</c:v>
                </c:pt>
                <c:pt idx="4">
                  <c:v>-4.1296452859411366E-2</c:v>
                </c:pt>
                <c:pt idx="5">
                  <c:v>-5.534200023716896E-2</c:v>
                </c:pt>
                <c:pt idx="6">
                  <c:v>-9.3126822464668024E-2</c:v>
                </c:pt>
                <c:pt idx="7">
                  <c:v>-0.13364300043085811</c:v>
                </c:pt>
                <c:pt idx="8">
                  <c:v>-0.20712912002457806</c:v>
                </c:pt>
                <c:pt idx="9">
                  <c:v>-0.24719929127000553</c:v>
                </c:pt>
                <c:pt idx="10">
                  <c:v>-0.24895114187110809</c:v>
                </c:pt>
                <c:pt idx="11">
                  <c:v>-0.24235748356228182</c:v>
                </c:pt>
                <c:pt idx="12">
                  <c:v>-0.23135708910091798</c:v>
                </c:pt>
                <c:pt idx="13">
                  <c:v>-0.19614776364610029</c:v>
                </c:pt>
                <c:pt idx="14">
                  <c:v>-9.5613066361880772E-2</c:v>
                </c:pt>
                <c:pt idx="15">
                  <c:v>5.5578217943720996E-2</c:v>
                </c:pt>
                <c:pt idx="16">
                  <c:v>0.23663624812545817</c:v>
                </c:pt>
                <c:pt idx="17">
                  <c:v>0.49536089978945863</c:v>
                </c:pt>
                <c:pt idx="18">
                  <c:v>0.81190305323812229</c:v>
                </c:pt>
                <c:pt idx="19">
                  <c:v>1.1528706686832724</c:v>
                </c:pt>
                <c:pt idx="20">
                  <c:v>1.5325220167004527</c:v>
                </c:pt>
                <c:pt idx="21">
                  <c:v>1.9555281019960979</c:v>
                </c:pt>
                <c:pt idx="22">
                  <c:v>2.4090640358781208</c:v>
                </c:pt>
                <c:pt idx="23">
                  <c:v>2.8993811499836712</c:v>
                </c:pt>
                <c:pt idx="24">
                  <c:v>3.4322695292504877</c:v>
                </c:pt>
                <c:pt idx="25">
                  <c:v>3.9999119057840766</c:v>
                </c:pt>
              </c:numCache>
            </c:numRef>
          </c:yVal>
          <c:smooth val="0"/>
          <c:extLst>
            <c:ext xmlns:c16="http://schemas.microsoft.com/office/drawing/2014/chart" uri="{C3380CC4-5D6E-409C-BE32-E72D297353CC}">
              <c16:uniqueId val="{00000000-8C80-4CEE-A3BB-B2C71AFA7F85}"/>
            </c:ext>
          </c:extLst>
        </c:ser>
        <c:ser>
          <c:idx val="0"/>
          <c:order val="1"/>
          <c:tx>
            <c:strRef>
              <c:f>BeamDyn_2_hGAST!$G$4</c:f>
              <c:strCache>
                <c:ptCount val="1"/>
                <c:pt idx="0">
                  <c:v>Prebend [m]</c:v>
                </c:pt>
              </c:strCache>
            </c:strRef>
          </c:tx>
          <c:spPr>
            <a:ln w="19050" cap="rnd">
              <a:solidFill>
                <a:schemeClr val="accent1"/>
              </a:solidFill>
              <a:round/>
            </a:ln>
            <a:effectLst/>
          </c:spPr>
          <c:marker>
            <c:symbol val="triangle"/>
            <c:size val="3"/>
            <c:spPr>
              <a:solidFill>
                <a:schemeClr val="accent1"/>
              </a:solidFill>
              <a:ln w="9525">
                <a:solidFill>
                  <a:schemeClr val="accent1"/>
                </a:solidFill>
              </a:ln>
              <a:effectLst/>
            </c:spPr>
          </c:marker>
          <c:xVal>
            <c:numRef>
              <c:f>BeamDyn_2_hGAST!$F$5:$F$200</c:f>
              <c:numCache>
                <c:formatCode>General</c:formatCode>
                <c:ptCount val="196"/>
                <c:pt idx="0">
                  <c:v>0</c:v>
                </c:pt>
                <c:pt idx="1">
                  <c:v>2.3877551020408161</c:v>
                </c:pt>
                <c:pt idx="2">
                  <c:v>4.7755102040816322</c:v>
                </c:pt>
                <c:pt idx="3">
                  <c:v>7.1632653061224474</c:v>
                </c:pt>
                <c:pt idx="4">
                  <c:v>9.5510204081632661</c:v>
                </c:pt>
                <c:pt idx="5">
                  <c:v>11.93877551020408</c:v>
                </c:pt>
                <c:pt idx="6">
                  <c:v>14.3265306122449</c:v>
                </c:pt>
                <c:pt idx="7">
                  <c:v>16.714285714285719</c:v>
                </c:pt>
                <c:pt idx="8">
                  <c:v>19.102040816326529</c:v>
                </c:pt>
                <c:pt idx="9">
                  <c:v>21.489795918367349</c:v>
                </c:pt>
                <c:pt idx="10">
                  <c:v>23.87755102040817</c:v>
                </c:pt>
                <c:pt idx="11">
                  <c:v>26.26530612244898</c:v>
                </c:pt>
                <c:pt idx="12">
                  <c:v>28.6530612244898</c:v>
                </c:pt>
                <c:pt idx="13">
                  <c:v>31.04081632653061</c:v>
                </c:pt>
                <c:pt idx="14">
                  <c:v>33.428571428571431</c:v>
                </c:pt>
                <c:pt idx="15">
                  <c:v>35.81632653061223</c:v>
                </c:pt>
                <c:pt idx="16">
                  <c:v>38.204081632653057</c:v>
                </c:pt>
                <c:pt idx="17">
                  <c:v>40.591836734693892</c:v>
                </c:pt>
                <c:pt idx="18">
                  <c:v>42.979591836734677</c:v>
                </c:pt>
                <c:pt idx="19">
                  <c:v>45.367346938775512</c:v>
                </c:pt>
                <c:pt idx="20">
                  <c:v>47.755102040816318</c:v>
                </c:pt>
                <c:pt idx="21">
                  <c:v>50.142857142857153</c:v>
                </c:pt>
                <c:pt idx="22">
                  <c:v>52.530612244897952</c:v>
                </c:pt>
                <c:pt idx="23">
                  <c:v>54.91836734693878</c:v>
                </c:pt>
                <c:pt idx="24">
                  <c:v>57.306122448979593</c:v>
                </c:pt>
                <c:pt idx="25">
                  <c:v>59.6938775510204</c:v>
                </c:pt>
                <c:pt idx="26">
                  <c:v>62.081632653061213</c:v>
                </c:pt>
                <c:pt idx="27">
                  <c:v>64.469387755102048</c:v>
                </c:pt>
                <c:pt idx="28">
                  <c:v>66.857142857142847</c:v>
                </c:pt>
                <c:pt idx="29">
                  <c:v>69.244897959183675</c:v>
                </c:pt>
                <c:pt idx="30">
                  <c:v>71.632653061224474</c:v>
                </c:pt>
                <c:pt idx="31">
                  <c:v>74.020408163265301</c:v>
                </c:pt>
                <c:pt idx="32">
                  <c:v>76.408163265306115</c:v>
                </c:pt>
                <c:pt idx="33">
                  <c:v>78.795918367346928</c:v>
                </c:pt>
                <c:pt idx="34">
                  <c:v>81.183673469387756</c:v>
                </c:pt>
                <c:pt idx="35">
                  <c:v>83.571428571428569</c:v>
                </c:pt>
                <c:pt idx="36">
                  <c:v>85.959183673469397</c:v>
                </c:pt>
                <c:pt idx="37">
                  <c:v>88.34693877551021</c:v>
                </c:pt>
                <c:pt idx="38">
                  <c:v>90.734693877551024</c:v>
                </c:pt>
                <c:pt idx="39">
                  <c:v>93.122448979591823</c:v>
                </c:pt>
                <c:pt idx="40">
                  <c:v>95.510204081632651</c:v>
                </c:pt>
                <c:pt idx="41">
                  <c:v>97.89795918367345</c:v>
                </c:pt>
                <c:pt idx="42">
                  <c:v>100.28571428571431</c:v>
                </c:pt>
                <c:pt idx="43">
                  <c:v>102.67346938775511</c:v>
                </c:pt>
                <c:pt idx="44">
                  <c:v>105.0612244897959</c:v>
                </c:pt>
                <c:pt idx="45">
                  <c:v>107.4489795918367</c:v>
                </c:pt>
                <c:pt idx="46">
                  <c:v>109.8367346938775</c:v>
                </c:pt>
                <c:pt idx="47">
                  <c:v>112.2244897959184</c:v>
                </c:pt>
                <c:pt idx="48">
                  <c:v>114.6122448979592</c:v>
                </c:pt>
                <c:pt idx="49">
                  <c:v>115.245</c:v>
                </c:pt>
                <c:pt idx="50">
                  <c:v>115.83</c:v>
                </c:pt>
                <c:pt idx="51">
                  <c:v>116.41500000000001</c:v>
                </c:pt>
                <c:pt idx="52">
                  <c:v>117</c:v>
                </c:pt>
              </c:numCache>
            </c:numRef>
          </c:xVal>
          <c:yVal>
            <c:numRef>
              <c:f>BeamDyn_2_hGAST!$G$5:$G$200</c:f>
              <c:numCache>
                <c:formatCode>General</c:formatCode>
                <c:ptCount val="196"/>
                <c:pt idx="0">
                  <c:v>0</c:v>
                </c:pt>
                <c:pt idx="1">
                  <c:v>-1.840006526650623E-2</c:v>
                </c:pt>
                <c:pt idx="2">
                  <c:v>-4.2250836611576227E-2</c:v>
                </c:pt>
                <c:pt idx="3">
                  <c:v>-7.1343507051830596E-2</c:v>
                </c:pt>
                <c:pt idx="4">
                  <c:v>-0.1036164118664373</c:v>
                </c:pt>
                <c:pt idx="5">
                  <c:v>-0.13698065932882639</c:v>
                </c:pt>
                <c:pt idx="6">
                  <c:v>-0.1694776190250627</c:v>
                </c:pt>
                <c:pt idx="7">
                  <c:v>-0.1985081071671127</c:v>
                </c:pt>
                <c:pt idx="8">
                  <c:v>-0.22314347791028569</c:v>
                </c:pt>
                <c:pt idx="9">
                  <c:v>-0.2405355856565585</c:v>
                </c:pt>
                <c:pt idx="10">
                  <c:v>-0.2488659880324553</c:v>
                </c:pt>
                <c:pt idx="11">
                  <c:v>-0.25024703724876951</c:v>
                </c:pt>
                <c:pt idx="12">
                  <c:v>-0.2494125774476143</c:v>
                </c:pt>
                <c:pt idx="13">
                  <c:v>-0.24756615214432301</c:v>
                </c:pt>
                <c:pt idx="14">
                  <c:v>-0.24481686563607899</c:v>
                </c:pt>
                <c:pt idx="15">
                  <c:v>-0.2413029056067397</c:v>
                </c:pt>
                <c:pt idx="16">
                  <c:v>-0.23698965095246979</c:v>
                </c:pt>
                <c:pt idx="17">
                  <c:v>-0.23242285078249261</c:v>
                </c:pt>
                <c:pt idx="18">
                  <c:v>-0.22531163517427791</c:v>
                </c:pt>
                <c:pt idx="19">
                  <c:v>-0.21101345488822221</c:v>
                </c:pt>
                <c:pt idx="20">
                  <c:v>-0.1862311914711772</c:v>
                </c:pt>
                <c:pt idx="21">
                  <c:v>-0.1479307251853749</c:v>
                </c:pt>
                <c:pt idx="22">
                  <c:v>-9.8471314575693164E-2</c:v>
                </c:pt>
                <c:pt idx="23">
                  <c:v>-4.1115405471326652E-2</c:v>
                </c:pt>
                <c:pt idx="24">
                  <c:v>2.2339528942196749E-2</c:v>
                </c:pt>
                <c:pt idx="25">
                  <c:v>8.8841506190386554E-2</c:v>
                </c:pt>
                <c:pt idx="26">
                  <c:v>0.1589196662009639</c:v>
                </c:pt>
                <c:pt idx="27">
                  <c:v>0.24074411758077821</c:v>
                </c:pt>
                <c:pt idx="28">
                  <c:v>0.33664304727309069</c:v>
                </c:pt>
                <c:pt idx="29">
                  <c:v>0.44693576549987818</c:v>
                </c:pt>
                <c:pt idx="30">
                  <c:v>0.56806581067680928</c:v>
                </c:pt>
                <c:pt idx="31">
                  <c:v>0.6975208703059097</c:v>
                </c:pt>
                <c:pt idx="32">
                  <c:v>0.83212621969984091</c:v>
                </c:pt>
                <c:pt idx="33">
                  <c:v>0.96996533686980224</c:v>
                </c:pt>
                <c:pt idx="34">
                  <c:v>1.1090930486685819</c:v>
                </c:pt>
                <c:pt idx="35">
                  <c:v>1.2551445065700331</c:v>
                </c:pt>
                <c:pt idx="36">
                  <c:v>1.4103667735456451</c:v>
                </c:pt>
                <c:pt idx="37">
                  <c:v>1.573300700746276</c:v>
                </c:pt>
                <c:pt idx="38">
                  <c:v>1.7434963771088461</c:v>
                </c:pt>
                <c:pt idx="39">
                  <c:v>1.91945426090288</c:v>
                </c:pt>
                <c:pt idx="40">
                  <c:v>2.100090737879527</c:v>
                </c:pt>
                <c:pt idx="41">
                  <c:v>2.2855019614999419</c:v>
                </c:pt>
                <c:pt idx="42">
                  <c:v>2.475689457773631</c:v>
                </c:pt>
                <c:pt idx="43">
                  <c:v>2.6734165188032688</c:v>
                </c:pt>
                <c:pt idx="44">
                  <c:v>2.878270102530454</c:v>
                </c:pt>
                <c:pt idx="45">
                  <c:v>3.0900857371862078</c:v>
                </c:pt>
                <c:pt idx="46">
                  <c:v>3.3084591272465351</c:v>
                </c:pt>
                <c:pt idx="47">
                  <c:v>3.5337128687409409</c:v>
                </c:pt>
                <c:pt idx="48">
                  <c:v>3.7641269864926339</c:v>
                </c:pt>
                <c:pt idx="49">
                  <c:v>3.8260605167254789</c:v>
                </c:pt>
                <c:pt idx="50">
                  <c:v>3.8836770513052601</c:v>
                </c:pt>
                <c:pt idx="51">
                  <c:v>3.9416519620913979</c:v>
                </c:pt>
                <c:pt idx="52">
                  <c:v>4</c:v>
                </c:pt>
              </c:numCache>
            </c:numRef>
          </c:yVal>
          <c:smooth val="0"/>
          <c:extLst>
            <c:ext xmlns:c16="http://schemas.microsoft.com/office/drawing/2014/chart" uri="{C3380CC4-5D6E-409C-BE32-E72D297353CC}">
              <c16:uniqueId val="{00000001-8C80-4CEE-A3BB-B2C71AFA7F85}"/>
            </c:ext>
          </c:extLst>
        </c:ser>
        <c:dLbls>
          <c:showLegendKey val="0"/>
          <c:showVal val="0"/>
          <c:showCatName val="0"/>
          <c:showSerName val="0"/>
          <c:showPercent val="0"/>
          <c:showBubbleSize val="0"/>
        </c:dLbls>
        <c:axId val="859056800"/>
        <c:axId val="859054400"/>
      </c:scatterChart>
      <c:valAx>
        <c:axId val="8590568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4400"/>
        <c:crosses val="autoZero"/>
        <c:crossBetween val="midCat"/>
      </c:valAx>
      <c:valAx>
        <c:axId val="859054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68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06537785542342"/>
          <c:y val="0.1191502624671916"/>
          <c:w val="0.77082249519119406"/>
          <c:h val="0.79659849810440364"/>
        </c:manualLayout>
      </c:layout>
      <c:scatterChart>
        <c:scatterStyle val="lineMarker"/>
        <c:varyColors val="0"/>
        <c:ser>
          <c:idx val="1"/>
          <c:order val="0"/>
          <c:tx>
            <c:strRef>
              <c:f>BeamDyn_2_hGAST!$O$5</c:f>
              <c:strCache>
                <c:ptCount val="1"/>
                <c:pt idx="0">
                  <c:v>z_[m]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BeamDyn_2_hGAST!$X$6:$X$200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BeamDyn_2_hGAST!$O$6:$O$200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yVal>
          <c:smooth val="0"/>
          <c:extLst>
            <c:ext xmlns:c16="http://schemas.microsoft.com/office/drawing/2014/chart" uri="{C3380CC4-5D6E-409C-BE32-E72D297353CC}">
              <c16:uniqueId val="{00000000-5411-475D-9B0C-BAE207263435}"/>
            </c:ext>
          </c:extLst>
        </c:ser>
        <c:ser>
          <c:idx val="0"/>
          <c:order val="1"/>
          <c:tx>
            <c:strRef>
              <c:f>BeamDyn_2_hGAST!$F$4</c:f>
              <c:strCache>
                <c:ptCount val="1"/>
                <c:pt idx="0">
                  <c:v>Span [m]</c:v>
                </c:pt>
              </c:strCache>
            </c:strRef>
          </c:tx>
          <c:spPr>
            <a:ln w="19050" cap="rnd">
              <a:solidFill>
                <a:schemeClr val="accent1"/>
              </a:solidFill>
              <a:round/>
            </a:ln>
            <a:effectLst/>
          </c:spPr>
          <c:marker>
            <c:symbol val="triangle"/>
            <c:size val="3"/>
            <c:spPr>
              <a:solidFill>
                <a:schemeClr val="accent1"/>
              </a:solidFill>
              <a:ln w="9525">
                <a:solidFill>
                  <a:schemeClr val="accent1"/>
                </a:solidFill>
              </a:ln>
              <a:effectLst/>
            </c:spPr>
          </c:marker>
          <c:xVal>
            <c:numRef>
              <c:f>BeamDyn_2_hGAST!$F$5:$F$200</c:f>
              <c:numCache>
                <c:formatCode>General</c:formatCode>
                <c:ptCount val="196"/>
                <c:pt idx="0">
                  <c:v>0</c:v>
                </c:pt>
                <c:pt idx="1">
                  <c:v>2.3877551020408161</c:v>
                </c:pt>
                <c:pt idx="2">
                  <c:v>4.7755102040816322</c:v>
                </c:pt>
                <c:pt idx="3">
                  <c:v>7.1632653061224474</c:v>
                </c:pt>
                <c:pt idx="4">
                  <c:v>9.5510204081632661</c:v>
                </c:pt>
                <c:pt idx="5">
                  <c:v>11.93877551020408</c:v>
                </c:pt>
                <c:pt idx="6">
                  <c:v>14.3265306122449</c:v>
                </c:pt>
                <c:pt idx="7">
                  <c:v>16.714285714285719</c:v>
                </c:pt>
                <c:pt idx="8">
                  <c:v>19.102040816326529</c:v>
                </c:pt>
                <c:pt idx="9">
                  <c:v>21.489795918367349</c:v>
                </c:pt>
                <c:pt idx="10">
                  <c:v>23.87755102040817</c:v>
                </c:pt>
                <c:pt idx="11">
                  <c:v>26.26530612244898</c:v>
                </c:pt>
                <c:pt idx="12">
                  <c:v>28.6530612244898</c:v>
                </c:pt>
                <c:pt idx="13">
                  <c:v>31.04081632653061</c:v>
                </c:pt>
                <c:pt idx="14">
                  <c:v>33.428571428571431</c:v>
                </c:pt>
                <c:pt idx="15">
                  <c:v>35.81632653061223</c:v>
                </c:pt>
                <c:pt idx="16">
                  <c:v>38.204081632653057</c:v>
                </c:pt>
                <c:pt idx="17">
                  <c:v>40.591836734693892</c:v>
                </c:pt>
                <c:pt idx="18">
                  <c:v>42.979591836734677</c:v>
                </c:pt>
                <c:pt idx="19">
                  <c:v>45.367346938775512</c:v>
                </c:pt>
                <c:pt idx="20">
                  <c:v>47.755102040816318</c:v>
                </c:pt>
                <c:pt idx="21">
                  <c:v>50.142857142857153</c:v>
                </c:pt>
                <c:pt idx="22">
                  <c:v>52.530612244897952</c:v>
                </c:pt>
                <c:pt idx="23">
                  <c:v>54.91836734693878</c:v>
                </c:pt>
                <c:pt idx="24">
                  <c:v>57.306122448979593</c:v>
                </c:pt>
                <c:pt idx="25">
                  <c:v>59.6938775510204</c:v>
                </c:pt>
                <c:pt idx="26">
                  <c:v>62.081632653061213</c:v>
                </c:pt>
                <c:pt idx="27">
                  <c:v>64.469387755102048</c:v>
                </c:pt>
                <c:pt idx="28">
                  <c:v>66.857142857142847</c:v>
                </c:pt>
                <c:pt idx="29">
                  <c:v>69.244897959183675</c:v>
                </c:pt>
                <c:pt idx="30">
                  <c:v>71.632653061224474</c:v>
                </c:pt>
                <c:pt idx="31">
                  <c:v>74.020408163265301</c:v>
                </c:pt>
                <c:pt idx="32">
                  <c:v>76.408163265306115</c:v>
                </c:pt>
                <c:pt idx="33">
                  <c:v>78.795918367346928</c:v>
                </c:pt>
                <c:pt idx="34">
                  <c:v>81.183673469387756</c:v>
                </c:pt>
                <c:pt idx="35">
                  <c:v>83.571428571428569</c:v>
                </c:pt>
                <c:pt idx="36">
                  <c:v>85.959183673469397</c:v>
                </c:pt>
                <c:pt idx="37">
                  <c:v>88.34693877551021</c:v>
                </c:pt>
                <c:pt idx="38">
                  <c:v>90.734693877551024</c:v>
                </c:pt>
                <c:pt idx="39">
                  <c:v>93.122448979591823</c:v>
                </c:pt>
                <c:pt idx="40">
                  <c:v>95.510204081632651</c:v>
                </c:pt>
                <c:pt idx="41">
                  <c:v>97.89795918367345</c:v>
                </c:pt>
                <c:pt idx="42">
                  <c:v>100.28571428571431</c:v>
                </c:pt>
                <c:pt idx="43">
                  <c:v>102.67346938775511</c:v>
                </c:pt>
                <c:pt idx="44">
                  <c:v>105.0612244897959</c:v>
                </c:pt>
                <c:pt idx="45">
                  <c:v>107.4489795918367</c:v>
                </c:pt>
                <c:pt idx="46">
                  <c:v>109.8367346938775</c:v>
                </c:pt>
                <c:pt idx="47">
                  <c:v>112.2244897959184</c:v>
                </c:pt>
                <c:pt idx="48">
                  <c:v>114.6122448979592</c:v>
                </c:pt>
                <c:pt idx="49">
                  <c:v>115.245</c:v>
                </c:pt>
                <c:pt idx="50">
                  <c:v>115.83</c:v>
                </c:pt>
                <c:pt idx="51">
                  <c:v>116.41500000000001</c:v>
                </c:pt>
                <c:pt idx="52">
                  <c:v>117</c:v>
                </c:pt>
              </c:numCache>
            </c:numRef>
          </c:xVal>
          <c:yVal>
            <c:numRef>
              <c:f>BeamDyn_2_hGAST!$F$5:$F$200</c:f>
              <c:numCache>
                <c:formatCode>General</c:formatCode>
                <c:ptCount val="196"/>
                <c:pt idx="0">
                  <c:v>0</c:v>
                </c:pt>
                <c:pt idx="1">
                  <c:v>2.3877551020408161</c:v>
                </c:pt>
                <c:pt idx="2">
                  <c:v>4.7755102040816322</c:v>
                </c:pt>
                <c:pt idx="3">
                  <c:v>7.1632653061224474</c:v>
                </c:pt>
                <c:pt idx="4">
                  <c:v>9.5510204081632661</c:v>
                </c:pt>
                <c:pt idx="5">
                  <c:v>11.93877551020408</c:v>
                </c:pt>
                <c:pt idx="6">
                  <c:v>14.3265306122449</c:v>
                </c:pt>
                <c:pt idx="7">
                  <c:v>16.714285714285719</c:v>
                </c:pt>
                <c:pt idx="8">
                  <c:v>19.102040816326529</c:v>
                </c:pt>
                <c:pt idx="9">
                  <c:v>21.489795918367349</c:v>
                </c:pt>
                <c:pt idx="10">
                  <c:v>23.87755102040817</c:v>
                </c:pt>
                <c:pt idx="11">
                  <c:v>26.26530612244898</c:v>
                </c:pt>
                <c:pt idx="12">
                  <c:v>28.6530612244898</c:v>
                </c:pt>
                <c:pt idx="13">
                  <c:v>31.04081632653061</c:v>
                </c:pt>
                <c:pt idx="14">
                  <c:v>33.428571428571431</c:v>
                </c:pt>
                <c:pt idx="15">
                  <c:v>35.81632653061223</c:v>
                </c:pt>
                <c:pt idx="16">
                  <c:v>38.204081632653057</c:v>
                </c:pt>
                <c:pt idx="17">
                  <c:v>40.591836734693892</c:v>
                </c:pt>
                <c:pt idx="18">
                  <c:v>42.979591836734677</c:v>
                </c:pt>
                <c:pt idx="19">
                  <c:v>45.367346938775512</c:v>
                </c:pt>
                <c:pt idx="20">
                  <c:v>47.755102040816318</c:v>
                </c:pt>
                <c:pt idx="21">
                  <c:v>50.142857142857153</c:v>
                </c:pt>
                <c:pt idx="22">
                  <c:v>52.530612244897952</c:v>
                </c:pt>
                <c:pt idx="23">
                  <c:v>54.91836734693878</c:v>
                </c:pt>
                <c:pt idx="24">
                  <c:v>57.306122448979593</c:v>
                </c:pt>
                <c:pt idx="25">
                  <c:v>59.6938775510204</c:v>
                </c:pt>
                <c:pt idx="26">
                  <c:v>62.081632653061213</c:v>
                </c:pt>
                <c:pt idx="27">
                  <c:v>64.469387755102048</c:v>
                </c:pt>
                <c:pt idx="28">
                  <c:v>66.857142857142847</c:v>
                </c:pt>
                <c:pt idx="29">
                  <c:v>69.244897959183675</c:v>
                </c:pt>
                <c:pt idx="30">
                  <c:v>71.632653061224474</c:v>
                </c:pt>
                <c:pt idx="31">
                  <c:v>74.020408163265301</c:v>
                </c:pt>
                <c:pt idx="32">
                  <c:v>76.408163265306115</c:v>
                </c:pt>
                <c:pt idx="33">
                  <c:v>78.795918367346928</c:v>
                </c:pt>
                <c:pt idx="34">
                  <c:v>81.183673469387756</c:v>
                </c:pt>
                <c:pt idx="35">
                  <c:v>83.571428571428569</c:v>
                </c:pt>
                <c:pt idx="36">
                  <c:v>85.959183673469397</c:v>
                </c:pt>
                <c:pt idx="37">
                  <c:v>88.34693877551021</c:v>
                </c:pt>
                <c:pt idx="38">
                  <c:v>90.734693877551024</c:v>
                </c:pt>
                <c:pt idx="39">
                  <c:v>93.122448979591823</c:v>
                </c:pt>
                <c:pt idx="40">
                  <c:v>95.510204081632651</c:v>
                </c:pt>
                <c:pt idx="41">
                  <c:v>97.89795918367345</c:v>
                </c:pt>
                <c:pt idx="42">
                  <c:v>100.28571428571431</c:v>
                </c:pt>
                <c:pt idx="43">
                  <c:v>102.67346938775511</c:v>
                </c:pt>
                <c:pt idx="44">
                  <c:v>105.0612244897959</c:v>
                </c:pt>
                <c:pt idx="45">
                  <c:v>107.4489795918367</c:v>
                </c:pt>
                <c:pt idx="46">
                  <c:v>109.8367346938775</c:v>
                </c:pt>
                <c:pt idx="47">
                  <c:v>112.2244897959184</c:v>
                </c:pt>
                <c:pt idx="48">
                  <c:v>114.6122448979592</c:v>
                </c:pt>
                <c:pt idx="49">
                  <c:v>115.245</c:v>
                </c:pt>
                <c:pt idx="50">
                  <c:v>115.83</c:v>
                </c:pt>
                <c:pt idx="51">
                  <c:v>116.41500000000001</c:v>
                </c:pt>
                <c:pt idx="52">
                  <c:v>117</c:v>
                </c:pt>
              </c:numCache>
            </c:numRef>
          </c:yVal>
          <c:smooth val="0"/>
          <c:extLst>
            <c:ext xmlns:c16="http://schemas.microsoft.com/office/drawing/2014/chart" uri="{C3380CC4-5D6E-409C-BE32-E72D297353CC}">
              <c16:uniqueId val="{00000001-5411-475D-9B0C-BAE207263435}"/>
            </c:ext>
          </c:extLst>
        </c:ser>
        <c:dLbls>
          <c:showLegendKey val="0"/>
          <c:showVal val="0"/>
          <c:showCatName val="0"/>
          <c:showSerName val="0"/>
          <c:showPercent val="0"/>
          <c:showBubbleSize val="0"/>
        </c:dLbls>
        <c:axId val="859056800"/>
        <c:axId val="859054400"/>
      </c:scatterChart>
      <c:valAx>
        <c:axId val="8590568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4400"/>
        <c:crosses val="autoZero"/>
        <c:crossBetween val="midCat"/>
      </c:valAx>
      <c:valAx>
        <c:axId val="859054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68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06537785542342"/>
          <c:y val="0.11690477783666682"/>
          <c:w val="0.77359504485958319"/>
          <c:h val="0.83363550846320489"/>
        </c:manualLayout>
      </c:layout>
      <c:scatterChart>
        <c:scatterStyle val="lineMarker"/>
        <c:varyColors val="0"/>
        <c:ser>
          <c:idx val="1"/>
          <c:order val="0"/>
          <c:tx>
            <c:strRef>
              <c:f>BeamDyn_2_hGAST!$P$5</c:f>
              <c:strCache>
                <c:ptCount val="1"/>
                <c:pt idx="0">
                  <c:v>θt_[deg]</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BeamDyn_2_hGAST!$X$6:$X$200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BeamDyn_2_hGAST!$P$6:$P$200</c:f>
              <c:numCache>
                <c:formatCode>0.00</c:formatCode>
                <c:ptCount val="195"/>
                <c:pt idx="0">
                  <c:v>15.594553019711716</c:v>
                </c:pt>
                <c:pt idx="1">
                  <c:v>15.591213985026391</c:v>
                </c:pt>
                <c:pt idx="2">
                  <c:v>15.587874950341066</c:v>
                </c:pt>
                <c:pt idx="3">
                  <c:v>15.50459572638181</c:v>
                </c:pt>
                <c:pt idx="4">
                  <c:v>15.417913453591019</c:v>
                </c:pt>
                <c:pt idx="5">
                  <c:v>15.202817658873469</c:v>
                </c:pt>
                <c:pt idx="6">
                  <c:v>14.482756721121744</c:v>
                </c:pt>
                <c:pt idx="7">
                  <c:v>13.483304814395449</c:v>
                </c:pt>
                <c:pt idx="8">
                  <c:v>11.036369779880948</c:v>
                </c:pt>
                <c:pt idx="9">
                  <c:v>8.7220808026284082</c:v>
                </c:pt>
                <c:pt idx="10">
                  <c:v>7.0314826533488732</c:v>
                </c:pt>
                <c:pt idx="11">
                  <c:v>5.5225266802625264</c:v>
                </c:pt>
                <c:pt idx="12">
                  <c:v>4.2292060203384665</c:v>
                </c:pt>
                <c:pt idx="13">
                  <c:v>3.2243396815744365</c:v>
                </c:pt>
                <c:pt idx="14">
                  <c:v>2.3972575066968265</c:v>
                </c:pt>
                <c:pt idx="15">
                  <c:v>1.6936398033190778</c:v>
                </c:pt>
                <c:pt idx="16">
                  <c:v>1.0763762681709319</c:v>
                </c:pt>
                <c:pt idx="17">
                  <c:v>0.55679435727014126</c:v>
                </c:pt>
                <c:pt idx="18">
                  <c:v>6.9722636222213502E-2</c:v>
                </c:pt>
                <c:pt idx="19">
                  <c:v>-0.48900120187547447</c:v>
                </c:pt>
                <c:pt idx="20">
                  <c:v>-1.240128225962795</c:v>
                </c:pt>
                <c:pt idx="21">
                  <c:v>-1.9246808003109106</c:v>
                </c:pt>
                <c:pt idx="22">
                  <c:v>-2.1716924049218598</c:v>
                </c:pt>
                <c:pt idx="23">
                  <c:v>-2.0944870450076287</c:v>
                </c:pt>
                <c:pt idx="24">
                  <c:v>-1.8019742045088256</c:v>
                </c:pt>
                <c:pt idx="25">
                  <c:v>-1.242493800709628</c:v>
                </c:pt>
              </c:numCache>
            </c:numRef>
          </c:yVal>
          <c:smooth val="0"/>
          <c:extLst>
            <c:ext xmlns:c16="http://schemas.microsoft.com/office/drawing/2014/chart" uri="{C3380CC4-5D6E-409C-BE32-E72D297353CC}">
              <c16:uniqueId val="{00000000-659A-4B8F-B837-385E16813D29}"/>
            </c:ext>
          </c:extLst>
        </c:ser>
        <c:ser>
          <c:idx val="0"/>
          <c:order val="1"/>
          <c:tx>
            <c:strRef>
              <c:f>BeamDyn_2_hGAST!$D$4</c:f>
              <c:strCache>
                <c:ptCount val="1"/>
                <c:pt idx="0">
                  <c:v>Twist [deg]</c:v>
                </c:pt>
              </c:strCache>
            </c:strRef>
          </c:tx>
          <c:spPr>
            <a:ln w="19050" cap="rnd">
              <a:solidFill>
                <a:schemeClr val="accent1"/>
              </a:solidFill>
              <a:round/>
            </a:ln>
            <a:effectLst/>
          </c:spPr>
          <c:marker>
            <c:symbol val="triangle"/>
            <c:size val="3"/>
            <c:spPr>
              <a:solidFill>
                <a:schemeClr val="accent1"/>
              </a:solidFill>
              <a:ln w="9525">
                <a:solidFill>
                  <a:schemeClr val="accent1"/>
                </a:solidFill>
              </a:ln>
              <a:effectLst/>
            </c:spPr>
          </c:marker>
          <c:xVal>
            <c:numRef>
              <c:f>BeamDyn_2_hGAST!$F$5:$F$200</c:f>
              <c:numCache>
                <c:formatCode>General</c:formatCode>
                <c:ptCount val="196"/>
                <c:pt idx="0">
                  <c:v>0</c:v>
                </c:pt>
                <c:pt idx="1">
                  <c:v>2.3877551020408161</c:v>
                </c:pt>
                <c:pt idx="2">
                  <c:v>4.7755102040816322</c:v>
                </c:pt>
                <c:pt idx="3">
                  <c:v>7.1632653061224474</c:v>
                </c:pt>
                <c:pt idx="4">
                  <c:v>9.5510204081632661</c:v>
                </c:pt>
                <c:pt idx="5">
                  <c:v>11.93877551020408</c:v>
                </c:pt>
                <c:pt idx="6">
                  <c:v>14.3265306122449</c:v>
                </c:pt>
                <c:pt idx="7">
                  <c:v>16.714285714285719</c:v>
                </c:pt>
                <c:pt idx="8">
                  <c:v>19.102040816326529</c:v>
                </c:pt>
                <c:pt idx="9">
                  <c:v>21.489795918367349</c:v>
                </c:pt>
                <c:pt idx="10">
                  <c:v>23.87755102040817</c:v>
                </c:pt>
                <c:pt idx="11">
                  <c:v>26.26530612244898</c:v>
                </c:pt>
                <c:pt idx="12">
                  <c:v>28.6530612244898</c:v>
                </c:pt>
                <c:pt idx="13">
                  <c:v>31.04081632653061</c:v>
                </c:pt>
                <c:pt idx="14">
                  <c:v>33.428571428571431</c:v>
                </c:pt>
                <c:pt idx="15">
                  <c:v>35.81632653061223</c:v>
                </c:pt>
                <c:pt idx="16">
                  <c:v>38.204081632653057</c:v>
                </c:pt>
                <c:pt idx="17">
                  <c:v>40.591836734693892</c:v>
                </c:pt>
                <c:pt idx="18">
                  <c:v>42.979591836734677</c:v>
                </c:pt>
                <c:pt idx="19">
                  <c:v>45.367346938775512</c:v>
                </c:pt>
                <c:pt idx="20">
                  <c:v>47.755102040816318</c:v>
                </c:pt>
                <c:pt idx="21">
                  <c:v>50.142857142857153</c:v>
                </c:pt>
                <c:pt idx="22">
                  <c:v>52.530612244897952</c:v>
                </c:pt>
                <c:pt idx="23">
                  <c:v>54.91836734693878</c:v>
                </c:pt>
                <c:pt idx="24">
                  <c:v>57.306122448979593</c:v>
                </c:pt>
                <c:pt idx="25">
                  <c:v>59.6938775510204</c:v>
                </c:pt>
                <c:pt idx="26">
                  <c:v>62.081632653061213</c:v>
                </c:pt>
                <c:pt idx="27">
                  <c:v>64.469387755102048</c:v>
                </c:pt>
                <c:pt idx="28">
                  <c:v>66.857142857142847</c:v>
                </c:pt>
                <c:pt idx="29">
                  <c:v>69.244897959183675</c:v>
                </c:pt>
                <c:pt idx="30">
                  <c:v>71.632653061224474</c:v>
                </c:pt>
                <c:pt idx="31">
                  <c:v>74.020408163265301</c:v>
                </c:pt>
                <c:pt idx="32">
                  <c:v>76.408163265306115</c:v>
                </c:pt>
                <c:pt idx="33">
                  <c:v>78.795918367346928</c:v>
                </c:pt>
                <c:pt idx="34">
                  <c:v>81.183673469387756</c:v>
                </c:pt>
                <c:pt idx="35">
                  <c:v>83.571428571428569</c:v>
                </c:pt>
                <c:pt idx="36">
                  <c:v>85.959183673469397</c:v>
                </c:pt>
                <c:pt idx="37">
                  <c:v>88.34693877551021</c:v>
                </c:pt>
                <c:pt idx="38">
                  <c:v>90.734693877551024</c:v>
                </c:pt>
                <c:pt idx="39">
                  <c:v>93.122448979591823</c:v>
                </c:pt>
                <c:pt idx="40">
                  <c:v>95.510204081632651</c:v>
                </c:pt>
                <c:pt idx="41">
                  <c:v>97.89795918367345</c:v>
                </c:pt>
                <c:pt idx="42">
                  <c:v>100.28571428571431</c:v>
                </c:pt>
                <c:pt idx="43">
                  <c:v>102.67346938775511</c:v>
                </c:pt>
                <c:pt idx="44">
                  <c:v>105.0612244897959</c:v>
                </c:pt>
                <c:pt idx="45">
                  <c:v>107.4489795918367</c:v>
                </c:pt>
                <c:pt idx="46">
                  <c:v>109.8367346938775</c:v>
                </c:pt>
                <c:pt idx="47">
                  <c:v>112.2244897959184</c:v>
                </c:pt>
                <c:pt idx="48">
                  <c:v>114.6122448979592</c:v>
                </c:pt>
                <c:pt idx="49">
                  <c:v>115.245</c:v>
                </c:pt>
                <c:pt idx="50">
                  <c:v>115.83</c:v>
                </c:pt>
                <c:pt idx="51">
                  <c:v>116.41500000000001</c:v>
                </c:pt>
                <c:pt idx="52">
                  <c:v>117</c:v>
                </c:pt>
              </c:numCache>
            </c:numRef>
          </c:xVal>
          <c:yVal>
            <c:numRef>
              <c:f>BeamDyn_2_hGAST!$D$5:$D$200</c:f>
              <c:numCache>
                <c:formatCode>General</c:formatCode>
                <c:ptCount val="196"/>
                <c:pt idx="0">
                  <c:v>15.594553019711716</c:v>
                </c:pt>
                <c:pt idx="1">
                  <c:v>15.587738611768884</c:v>
                </c:pt>
                <c:pt idx="2">
                  <c:v>15.410834678783591</c:v>
                </c:pt>
                <c:pt idx="3">
                  <c:v>14.948555634743684</c:v>
                </c:pt>
                <c:pt idx="4">
                  <c:v>14.258454806785743</c:v>
                </c:pt>
                <c:pt idx="5">
                  <c:v>13.397141637256269</c:v>
                </c:pt>
                <c:pt idx="6">
                  <c:v>12.42201947682708</c:v>
                </c:pt>
                <c:pt idx="7">
                  <c:v>11.394571316280789</c:v>
                </c:pt>
                <c:pt idx="8">
                  <c:v>10.370976084968406</c:v>
                </c:pt>
                <c:pt idx="9">
                  <c:v>9.4039998748230538</c:v>
                </c:pt>
                <c:pt idx="10">
                  <c:v>8.5515222011820793</c:v>
                </c:pt>
                <c:pt idx="11">
                  <c:v>7.8331530396272475</c:v>
                </c:pt>
                <c:pt idx="12">
                  <c:v>7.1913549720965024</c:v>
                </c:pt>
                <c:pt idx="13">
                  <c:v>6.5516290609161469</c:v>
                </c:pt>
                <c:pt idx="14">
                  <c:v>5.933995702189943</c:v>
                </c:pt>
                <c:pt idx="15">
                  <c:v>5.3460896131893483</c:v>
                </c:pt>
                <c:pt idx="16">
                  <c:v>4.7963339470195949</c:v>
                </c:pt>
                <c:pt idx="17">
                  <c:v>4.2965935627254179</c:v>
                </c:pt>
                <c:pt idx="18">
                  <c:v>3.8469551946867853</c:v>
                </c:pt>
                <c:pt idx="19">
                  <c:v>3.4453420567977457</c:v>
                </c:pt>
                <c:pt idx="20">
                  <c:v>3.0769139097730203</c:v>
                </c:pt>
                <c:pt idx="21">
                  <c:v>2.7335624574258417</c:v>
                </c:pt>
                <c:pt idx="22">
                  <c:v>2.4122346744420375</c:v>
                </c:pt>
                <c:pt idx="23">
                  <c:v>2.1116907721721296</c:v>
                </c:pt>
                <c:pt idx="24">
                  <c:v>1.8283964552355059</c:v>
                </c:pt>
                <c:pt idx="25">
                  <c:v>1.5587834208773343</c:v>
                </c:pt>
                <c:pt idx="26">
                  <c:v>1.3024368697197133</c:v>
                </c:pt>
                <c:pt idx="27">
                  <c:v>1.0644273710738397</c:v>
                </c:pt>
                <c:pt idx="28">
                  <c:v>0.84344616624116697</c:v>
                </c:pt>
                <c:pt idx="29">
                  <c:v>0.63656418684178884</c:v>
                </c:pt>
                <c:pt idx="30">
                  <c:v>0.43702890002176165</c:v>
                </c:pt>
                <c:pt idx="31">
                  <c:v>0.239656793338798</c:v>
                </c:pt>
                <c:pt idx="32">
                  <c:v>3.9677688147239196E-2</c:v>
                </c:pt>
                <c:pt idx="33">
                  <c:v>-0.17282812434797473</c:v>
                </c:pt>
                <c:pt idx="34">
                  <c:v>-0.40708383138202181</c:v>
                </c:pt>
                <c:pt idx="35">
                  <c:v>-0.68037761446130407</c:v>
                </c:pt>
                <c:pt idx="36">
                  <c:v>-0.99929361042764919</c:v>
                </c:pt>
                <c:pt idx="37">
                  <c:v>-1.3205252555177114</c:v>
                </c:pt>
                <c:pt idx="38">
                  <c:v>-1.6232987620657153</c:v>
                </c:pt>
                <c:pt idx="39">
                  <c:v>-1.884368146311783</c:v>
                </c:pt>
                <c:pt idx="40">
                  <c:v>-2.086230093232373</c:v>
                </c:pt>
                <c:pt idx="41">
                  <c:v>-2.1639982017058386</c:v>
                </c:pt>
                <c:pt idx="42">
                  <c:v>-2.1758411660849997</c:v>
                </c:pt>
                <c:pt idx="43">
                  <c:v>-2.1553037749751889</c:v>
                </c:pt>
                <c:pt idx="44">
                  <c:v>-2.1029095219584666</c:v>
                </c:pt>
                <c:pt idx="45">
                  <c:v>-2.0184034213176245</c:v>
                </c:pt>
                <c:pt idx="46">
                  <c:v>-1.8967432139727696</c:v>
                </c:pt>
                <c:pt idx="47">
                  <c:v>-1.7243257626604747</c:v>
                </c:pt>
                <c:pt idx="48">
                  <c:v>-1.5081251144016246</c:v>
                </c:pt>
                <c:pt idx="49">
                  <c:v>-1.442971488892697</c:v>
                </c:pt>
                <c:pt idx="50">
                  <c:v>-1.3794663874944824</c:v>
                </c:pt>
                <c:pt idx="51">
                  <c:v>-1.3126579521359671</c:v>
                </c:pt>
                <c:pt idx="52">
                  <c:v>-1.2423877062729698</c:v>
                </c:pt>
              </c:numCache>
            </c:numRef>
          </c:yVal>
          <c:smooth val="0"/>
          <c:extLst>
            <c:ext xmlns:c16="http://schemas.microsoft.com/office/drawing/2014/chart" uri="{C3380CC4-5D6E-409C-BE32-E72D297353CC}">
              <c16:uniqueId val="{00000001-659A-4B8F-B837-385E16813D29}"/>
            </c:ext>
          </c:extLst>
        </c:ser>
        <c:dLbls>
          <c:showLegendKey val="0"/>
          <c:showVal val="0"/>
          <c:showCatName val="0"/>
          <c:showSerName val="0"/>
          <c:showPercent val="0"/>
          <c:showBubbleSize val="0"/>
        </c:dLbls>
        <c:axId val="859056800"/>
        <c:axId val="859054400"/>
      </c:scatterChart>
      <c:valAx>
        <c:axId val="8590568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4400"/>
        <c:crosses val="autoZero"/>
        <c:crossBetween val="midCat"/>
      </c:valAx>
      <c:valAx>
        <c:axId val="859054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68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406537785542342"/>
          <c:y val="0.11924393236953654"/>
          <c:w val="0.78404614625943203"/>
          <c:h val="0.79667166670971823"/>
        </c:manualLayout>
      </c:layout>
      <c:scatterChart>
        <c:scatterStyle val="lineMarker"/>
        <c:varyColors val="0"/>
        <c:ser>
          <c:idx val="1"/>
          <c:order val="0"/>
          <c:tx>
            <c:strRef>
              <c:f>BeamDyn_2_hGAST!$S$5</c:f>
              <c:strCache>
                <c:ptCount val="1"/>
                <c:pt idx="0">
                  <c:v>c_ [m]</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BeamDyn_2_hGAST!$X$6:$X$200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BeamDyn_2_hGAST!$S$6:$S$200</c:f>
              <c:numCache>
                <c:formatCode>0.00E+00</c:formatCode>
                <c:ptCount val="195"/>
                <c:pt idx="0">
                  <c:v>5.2</c:v>
                </c:pt>
                <c:pt idx="1">
                  <c:v>5.204331538674805</c:v>
                </c:pt>
                <c:pt idx="2">
                  <c:v>5.2086630773496099</c:v>
                </c:pt>
                <c:pt idx="3">
                  <c:v>5.2224917800624757</c:v>
                </c:pt>
                <c:pt idx="4">
                  <c:v>5.2367247764513536</c:v>
                </c:pt>
                <c:pt idx="5">
                  <c:v>5.2628332664307003</c:v>
                </c:pt>
                <c:pt idx="6">
                  <c:v>5.3432830754876877</c:v>
                </c:pt>
                <c:pt idx="7">
                  <c:v>5.4436142662574625</c:v>
                </c:pt>
                <c:pt idx="8">
                  <c:v>5.646567757879378</c:v>
                </c:pt>
                <c:pt idx="9">
                  <c:v>5.7603899954777136</c:v>
                </c:pt>
                <c:pt idx="10">
                  <c:v>5.6785019916439872</c:v>
                </c:pt>
                <c:pt idx="11">
                  <c:v>5.3674288582683589</c:v>
                </c:pt>
                <c:pt idx="12">
                  <c:v>4.9993966099035925</c:v>
                </c:pt>
                <c:pt idx="13">
                  <c:v>4.69994029565206</c:v>
                </c:pt>
                <c:pt idx="14">
                  <c:v>4.4226332552719043</c:v>
                </c:pt>
                <c:pt idx="15">
                  <c:v>4.1547831096193271</c:v>
                </c:pt>
                <c:pt idx="16">
                  <c:v>3.9043940619820541</c:v>
                </c:pt>
                <c:pt idx="17">
                  <c:v>3.6724988490734249</c:v>
                </c:pt>
                <c:pt idx="18">
                  <c:v>3.447837520220058</c:v>
                </c:pt>
                <c:pt idx="19">
                  <c:v>3.2209317864018137</c:v>
                </c:pt>
                <c:pt idx="20">
                  <c:v>2.9959148953121946</c:v>
                </c:pt>
                <c:pt idx="21">
                  <c:v>2.7678100793662095</c:v>
                </c:pt>
                <c:pt idx="22">
                  <c:v>2.5252805878410682</c:v>
                </c:pt>
                <c:pt idx="23">
                  <c:v>2.2649148803043477</c:v>
                </c:pt>
                <c:pt idx="24">
                  <c:v>1.9894859836799048</c:v>
                </c:pt>
                <c:pt idx="25">
                  <c:v>0.50146826014520074</c:v>
                </c:pt>
              </c:numCache>
            </c:numRef>
          </c:yVal>
          <c:smooth val="0"/>
          <c:extLst>
            <c:ext xmlns:c16="http://schemas.microsoft.com/office/drawing/2014/chart" uri="{C3380CC4-5D6E-409C-BE32-E72D297353CC}">
              <c16:uniqueId val="{00000000-E872-4B78-88D9-E3171F589C46}"/>
            </c:ext>
          </c:extLst>
        </c:ser>
        <c:ser>
          <c:idx val="0"/>
          <c:order val="1"/>
          <c:tx>
            <c:strRef>
              <c:f>BeamDyn_2_hGAST!$B$4</c:f>
              <c:strCache>
                <c:ptCount val="1"/>
                <c:pt idx="0">
                  <c:v>Chord [m]</c:v>
                </c:pt>
              </c:strCache>
            </c:strRef>
          </c:tx>
          <c:spPr>
            <a:ln w="19050" cap="rnd">
              <a:solidFill>
                <a:schemeClr val="accent1"/>
              </a:solidFill>
              <a:round/>
            </a:ln>
            <a:effectLst/>
          </c:spPr>
          <c:marker>
            <c:symbol val="triangle"/>
            <c:size val="3"/>
            <c:spPr>
              <a:solidFill>
                <a:schemeClr val="accent1"/>
              </a:solidFill>
              <a:ln w="9525">
                <a:solidFill>
                  <a:schemeClr val="accent1"/>
                </a:solidFill>
              </a:ln>
              <a:effectLst/>
            </c:spPr>
          </c:marker>
          <c:xVal>
            <c:numRef>
              <c:f>BeamDyn_2_hGAST!$F$5:$F$200</c:f>
              <c:numCache>
                <c:formatCode>General</c:formatCode>
                <c:ptCount val="196"/>
                <c:pt idx="0">
                  <c:v>0</c:v>
                </c:pt>
                <c:pt idx="1">
                  <c:v>2.3877551020408161</c:v>
                </c:pt>
                <c:pt idx="2">
                  <c:v>4.7755102040816322</c:v>
                </c:pt>
                <c:pt idx="3">
                  <c:v>7.1632653061224474</c:v>
                </c:pt>
                <c:pt idx="4">
                  <c:v>9.5510204081632661</c:v>
                </c:pt>
                <c:pt idx="5">
                  <c:v>11.93877551020408</c:v>
                </c:pt>
                <c:pt idx="6">
                  <c:v>14.3265306122449</c:v>
                </c:pt>
                <c:pt idx="7">
                  <c:v>16.714285714285719</c:v>
                </c:pt>
                <c:pt idx="8">
                  <c:v>19.102040816326529</c:v>
                </c:pt>
                <c:pt idx="9">
                  <c:v>21.489795918367349</c:v>
                </c:pt>
                <c:pt idx="10">
                  <c:v>23.87755102040817</c:v>
                </c:pt>
                <c:pt idx="11">
                  <c:v>26.26530612244898</c:v>
                </c:pt>
                <c:pt idx="12">
                  <c:v>28.6530612244898</c:v>
                </c:pt>
                <c:pt idx="13">
                  <c:v>31.04081632653061</c:v>
                </c:pt>
                <c:pt idx="14">
                  <c:v>33.428571428571431</c:v>
                </c:pt>
                <c:pt idx="15">
                  <c:v>35.81632653061223</c:v>
                </c:pt>
                <c:pt idx="16">
                  <c:v>38.204081632653057</c:v>
                </c:pt>
                <c:pt idx="17">
                  <c:v>40.591836734693892</c:v>
                </c:pt>
                <c:pt idx="18">
                  <c:v>42.979591836734677</c:v>
                </c:pt>
                <c:pt idx="19">
                  <c:v>45.367346938775512</c:v>
                </c:pt>
                <c:pt idx="20">
                  <c:v>47.755102040816318</c:v>
                </c:pt>
                <c:pt idx="21">
                  <c:v>50.142857142857153</c:v>
                </c:pt>
                <c:pt idx="22">
                  <c:v>52.530612244897952</c:v>
                </c:pt>
                <c:pt idx="23">
                  <c:v>54.91836734693878</c:v>
                </c:pt>
                <c:pt idx="24">
                  <c:v>57.306122448979593</c:v>
                </c:pt>
                <c:pt idx="25">
                  <c:v>59.6938775510204</c:v>
                </c:pt>
                <c:pt idx="26">
                  <c:v>62.081632653061213</c:v>
                </c:pt>
                <c:pt idx="27">
                  <c:v>64.469387755102048</c:v>
                </c:pt>
                <c:pt idx="28">
                  <c:v>66.857142857142847</c:v>
                </c:pt>
                <c:pt idx="29">
                  <c:v>69.244897959183675</c:v>
                </c:pt>
                <c:pt idx="30">
                  <c:v>71.632653061224474</c:v>
                </c:pt>
                <c:pt idx="31">
                  <c:v>74.020408163265301</c:v>
                </c:pt>
                <c:pt idx="32">
                  <c:v>76.408163265306115</c:v>
                </c:pt>
                <c:pt idx="33">
                  <c:v>78.795918367346928</c:v>
                </c:pt>
                <c:pt idx="34">
                  <c:v>81.183673469387756</c:v>
                </c:pt>
                <c:pt idx="35">
                  <c:v>83.571428571428569</c:v>
                </c:pt>
                <c:pt idx="36">
                  <c:v>85.959183673469397</c:v>
                </c:pt>
                <c:pt idx="37">
                  <c:v>88.34693877551021</c:v>
                </c:pt>
                <c:pt idx="38">
                  <c:v>90.734693877551024</c:v>
                </c:pt>
                <c:pt idx="39">
                  <c:v>93.122448979591823</c:v>
                </c:pt>
                <c:pt idx="40">
                  <c:v>95.510204081632651</c:v>
                </c:pt>
                <c:pt idx="41">
                  <c:v>97.89795918367345</c:v>
                </c:pt>
                <c:pt idx="42">
                  <c:v>100.28571428571431</c:v>
                </c:pt>
                <c:pt idx="43">
                  <c:v>102.67346938775511</c:v>
                </c:pt>
                <c:pt idx="44">
                  <c:v>105.0612244897959</c:v>
                </c:pt>
                <c:pt idx="45">
                  <c:v>107.4489795918367</c:v>
                </c:pt>
                <c:pt idx="46">
                  <c:v>109.8367346938775</c:v>
                </c:pt>
                <c:pt idx="47">
                  <c:v>112.2244897959184</c:v>
                </c:pt>
                <c:pt idx="48">
                  <c:v>114.6122448979592</c:v>
                </c:pt>
                <c:pt idx="49">
                  <c:v>115.245</c:v>
                </c:pt>
                <c:pt idx="50">
                  <c:v>115.83</c:v>
                </c:pt>
                <c:pt idx="51">
                  <c:v>116.41500000000001</c:v>
                </c:pt>
                <c:pt idx="52">
                  <c:v>117</c:v>
                </c:pt>
              </c:numCache>
            </c:numRef>
          </c:xVal>
          <c:yVal>
            <c:numRef>
              <c:f>BeamDyn_2_hGAST!$B$5:$B$200</c:f>
              <c:numCache>
                <c:formatCode>General</c:formatCode>
                <c:ptCount val="196"/>
                <c:pt idx="0">
                  <c:v>5.2</c:v>
                </c:pt>
                <c:pt idx="1">
                  <c:v>5.2088399415795239</c:v>
                </c:pt>
                <c:pt idx="2">
                  <c:v>5.237887092263203</c:v>
                </c:pt>
                <c:pt idx="3">
                  <c:v>5.2933253133836971</c:v>
                </c:pt>
                <c:pt idx="4">
                  <c:v>5.3673398548149196</c:v>
                </c:pt>
                <c:pt idx="5">
                  <c:v>5.4520926842266668</c:v>
                </c:pt>
                <c:pt idx="6">
                  <c:v>5.5400317285038474</c:v>
                </c:pt>
                <c:pt idx="7">
                  <c:v>5.6218242611943809</c:v>
                </c:pt>
                <c:pt idx="8">
                  <c:v>5.6925311751493384</c:v>
                </c:pt>
                <c:pt idx="9">
                  <c:v>5.7426108907269704</c:v>
                </c:pt>
                <c:pt idx="10">
                  <c:v>5.764836827022541</c:v>
                </c:pt>
                <c:pt idx="11">
                  <c:v>5.7561195298525281</c:v>
                </c:pt>
                <c:pt idx="12">
                  <c:v>5.7030985127506497</c:v>
                </c:pt>
                <c:pt idx="13">
                  <c:v>5.6046760216021623</c:v>
                </c:pt>
                <c:pt idx="14">
                  <c:v>5.4715591266605239</c:v>
                </c:pt>
                <c:pt idx="15">
                  <c:v>5.3227780141717718</c:v>
                </c:pt>
                <c:pt idx="16">
                  <c:v>5.1664822881670496</c:v>
                </c:pt>
                <c:pt idx="17">
                  <c:v>5.0194213273102024</c:v>
                </c:pt>
                <c:pt idx="18">
                  <c:v>4.885807888739599</c:v>
                </c:pt>
                <c:pt idx="19">
                  <c:v>4.7679596751217952</c:v>
                </c:pt>
                <c:pt idx="20">
                  <c:v>4.6545660796254378</c:v>
                </c:pt>
                <c:pt idx="21">
                  <c:v>4.5410310517119097</c:v>
                </c:pt>
                <c:pt idx="22">
                  <c:v>4.4281755776247298</c:v>
                </c:pt>
                <c:pt idx="23">
                  <c:v>4.316958876583997</c:v>
                </c:pt>
                <c:pt idx="24">
                  <c:v>4.2078807357900487</c:v>
                </c:pt>
                <c:pt idx="25">
                  <c:v>4.1016461870274226</c:v>
                </c:pt>
                <c:pt idx="26">
                  <c:v>3.9987123353123559</c:v>
                </c:pt>
                <c:pt idx="27">
                  <c:v>3.8994086760515652</c:v>
                </c:pt>
                <c:pt idx="28">
                  <c:v>3.8031725436812951</c:v>
                </c:pt>
                <c:pt idx="29">
                  <c:v>3.7093894536544259</c:v>
                </c:pt>
                <c:pt idx="30">
                  <c:v>3.6171117415725318</c:v>
                </c:pt>
                <c:pt idx="31">
                  <c:v>3.5256349181776572</c:v>
                </c:pt>
                <c:pt idx="32">
                  <c:v>3.4340826705673151</c:v>
                </c:pt>
                <c:pt idx="33">
                  <c:v>3.3419331114575961</c:v>
                </c:pt>
                <c:pt idx="34">
                  <c:v>3.2486784477614128</c:v>
                </c:pt>
                <c:pt idx="35">
                  <c:v>3.1561096799273591</c:v>
                </c:pt>
                <c:pt idx="36">
                  <c:v>3.0645800048338341</c:v>
                </c:pt>
                <c:pt idx="37">
                  <c:v>2.9729926470824868</c:v>
                </c:pt>
                <c:pt idx="38">
                  <c:v>2.8807051066906171</c:v>
                </c:pt>
                <c:pt idx="39">
                  <c:v>2.7869693766865171</c:v>
                </c:pt>
                <c:pt idx="40">
                  <c:v>2.691030938627057</c:v>
                </c:pt>
                <c:pt idx="41">
                  <c:v>2.591965555977676</c:v>
                </c:pt>
                <c:pt idx="42">
                  <c:v>2.4893236475052172</c:v>
                </c:pt>
                <c:pt idx="43">
                  <c:v>2.3839172310973411</c:v>
                </c:pt>
                <c:pt idx="44">
                  <c:v>2.2759238162069981</c:v>
                </c:pt>
                <c:pt idx="45">
                  <c:v>2.1654667320536962</c:v>
                </c:pt>
                <c:pt idx="46">
                  <c:v>2.0526250825584822</c:v>
                </c:pt>
                <c:pt idx="47">
                  <c:v>1.937753326819164</c:v>
                </c:pt>
                <c:pt idx="48">
                  <c:v>1.8196629673361631</c:v>
                </c:pt>
                <c:pt idx="49">
                  <c:v>1.779921672866807</c:v>
                </c:pt>
                <c:pt idx="50">
                  <c:v>1.7077871948468319</c:v>
                </c:pt>
                <c:pt idx="51">
                  <c:v>1.4724826733979679</c:v>
                </c:pt>
                <c:pt idx="52">
                  <c:v>0.50000000000000011</c:v>
                </c:pt>
              </c:numCache>
            </c:numRef>
          </c:yVal>
          <c:smooth val="0"/>
          <c:extLst>
            <c:ext xmlns:c16="http://schemas.microsoft.com/office/drawing/2014/chart" uri="{C3380CC4-5D6E-409C-BE32-E72D297353CC}">
              <c16:uniqueId val="{00000001-E872-4B78-88D9-E3171F589C46}"/>
            </c:ext>
          </c:extLst>
        </c:ser>
        <c:dLbls>
          <c:showLegendKey val="0"/>
          <c:showVal val="0"/>
          <c:showCatName val="0"/>
          <c:showSerName val="0"/>
          <c:showPercent val="0"/>
          <c:showBubbleSize val="0"/>
        </c:dLbls>
        <c:axId val="859056800"/>
        <c:axId val="859054400"/>
      </c:scatterChart>
      <c:valAx>
        <c:axId val="8590568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4400"/>
        <c:crosses val="autoZero"/>
        <c:crossBetween val="midCat"/>
      </c:valAx>
      <c:valAx>
        <c:axId val="859054400"/>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590568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449701288724963E-2"/>
          <c:y val="0.16905291922128804"/>
          <c:w val="0.89109339130069731"/>
          <c:h val="0.66937713591262349"/>
        </c:manualLayout>
      </c:layout>
      <c:scatterChart>
        <c:scatterStyle val="lineMarker"/>
        <c:varyColors val="0"/>
        <c:ser>
          <c:idx val="0"/>
          <c:order val="0"/>
          <c:tx>
            <c:v>cg_l</c:v>
          </c:tx>
          <c:spPr>
            <a:ln w="19050">
              <a:noFill/>
            </a:ln>
          </c:spPr>
          <c:marker>
            <c:symbol val="circle"/>
            <c:size val="5"/>
            <c:spPr>
              <a:solidFill>
                <a:schemeClr val="accent1"/>
              </a:solidFill>
              <a:ln w="9525">
                <a:solidFill>
                  <a:schemeClr val="accent1"/>
                </a:solidFill>
              </a:ln>
              <a:effectLst/>
            </c:spPr>
          </c:marker>
          <c:xVal>
            <c:numRef>
              <c:f>BeamDyn_2_hGAST!$CI$18</c:f>
              <c:numCache>
                <c:formatCode>0.00E+00</c:formatCode>
                <c:ptCount val="1"/>
                <c:pt idx="0">
                  <c:v>0.8470018645515045</c:v>
                </c:pt>
              </c:numCache>
            </c:numRef>
          </c:xVal>
          <c:yVal>
            <c:numRef>
              <c:f>BeamDyn_2_hGAST!$CJ$18</c:f>
              <c:numCache>
                <c:formatCode>0.00E+00</c:formatCode>
                <c:ptCount val="1"/>
                <c:pt idx="0">
                  <c:v>2.7378252129363633E-2</c:v>
                </c:pt>
              </c:numCache>
            </c:numRef>
          </c:yVal>
          <c:smooth val="0"/>
          <c:extLst>
            <c:ext xmlns:c16="http://schemas.microsoft.com/office/drawing/2014/chart" uri="{C3380CC4-5D6E-409C-BE32-E72D297353CC}">
              <c16:uniqueId val="{00000001-AD2A-4D0B-B89A-15BE98A1C02A}"/>
            </c:ext>
          </c:extLst>
        </c:ser>
        <c:ser>
          <c:idx val="3"/>
          <c:order val="1"/>
          <c:tx>
            <c:v>cg_G</c:v>
          </c:tx>
          <c:spPr>
            <a:ln w="25400">
              <a:noFill/>
            </a:ln>
          </c:spPr>
          <c:xVal>
            <c:numRef>
              <c:f>BeamDyn_2_hGAST!$CR$18</c:f>
              <c:numCache>
                <c:formatCode>0.00E+00</c:formatCode>
                <c:ptCount val="1"/>
                <c:pt idx="0">
                  <c:v>0.8426764393786097</c:v>
                </c:pt>
              </c:numCache>
            </c:numRef>
          </c:xVal>
          <c:yVal>
            <c:numRef>
              <c:f>BeamDyn_2_hGAST!$CS$18</c:f>
              <c:numCache>
                <c:formatCode>0.00E+00</c:formatCode>
                <c:ptCount val="1"/>
                <c:pt idx="0">
                  <c:v>8.9767175290150061E-2</c:v>
                </c:pt>
              </c:numCache>
            </c:numRef>
          </c:yVal>
          <c:smooth val="0"/>
          <c:extLst>
            <c:ext xmlns:c16="http://schemas.microsoft.com/office/drawing/2014/chart" uri="{C3380CC4-5D6E-409C-BE32-E72D297353CC}">
              <c16:uniqueId val="{00000002-AD2A-4D0B-B89A-15BE98A1C02A}"/>
            </c:ext>
          </c:extLst>
        </c:ser>
        <c:ser>
          <c:idx val="1"/>
          <c:order val="2"/>
          <c:tx>
            <c:v>sh_l</c:v>
          </c:tx>
          <c:spPr>
            <a:ln w="19050">
              <a:noFill/>
            </a:ln>
          </c:spPr>
          <c:marker>
            <c:symbol val="circle"/>
            <c:size val="5"/>
            <c:spPr>
              <a:solidFill>
                <a:schemeClr val="accent2"/>
              </a:solidFill>
              <a:ln w="9525">
                <a:solidFill>
                  <a:schemeClr val="accent2"/>
                </a:solidFill>
              </a:ln>
              <a:effectLst/>
            </c:spPr>
          </c:marker>
          <c:xVal>
            <c:numRef>
              <c:f>BeamDyn_2_hGAST!$CK$18</c:f>
              <c:numCache>
                <c:formatCode>0.00E+00</c:formatCode>
                <c:ptCount val="1"/>
                <c:pt idx="0">
                  <c:v>-7.8952629985029096E-2</c:v>
                </c:pt>
              </c:numCache>
            </c:numRef>
          </c:xVal>
          <c:yVal>
            <c:numRef>
              <c:f>BeamDyn_2_hGAST!$CL$18</c:f>
              <c:numCache>
                <c:formatCode>0.00E+00</c:formatCode>
                <c:ptCount val="1"/>
                <c:pt idx="0">
                  <c:v>7.0901042791019442E-2</c:v>
                </c:pt>
              </c:numCache>
            </c:numRef>
          </c:yVal>
          <c:smooth val="0"/>
          <c:extLst>
            <c:ext xmlns:c16="http://schemas.microsoft.com/office/drawing/2014/chart" uri="{C3380CC4-5D6E-409C-BE32-E72D297353CC}">
              <c16:uniqueId val="{00000004-AD2A-4D0B-B89A-15BE98A1C02A}"/>
            </c:ext>
          </c:extLst>
        </c:ser>
        <c:ser>
          <c:idx val="4"/>
          <c:order val="3"/>
          <c:tx>
            <c:v>sh_G</c:v>
          </c:tx>
          <c:spPr>
            <a:ln w="25400">
              <a:noFill/>
            </a:ln>
          </c:spPr>
          <c:xVal>
            <c:numRef>
              <c:f>BeamDyn_2_hGAST!$CT$18</c:f>
              <c:numCache>
                <c:formatCode>0.00E+00</c:formatCode>
                <c:ptCount val="1"/>
                <c:pt idx="0">
                  <c:v>-8.3966351166192291E-2</c:v>
                </c:pt>
              </c:numCache>
            </c:numRef>
          </c:xVal>
          <c:yVal>
            <c:numRef>
              <c:f>BeamDyn_2_hGAST!$CU$18</c:f>
              <c:numCache>
                <c:formatCode>0.00E+00</c:formatCode>
                <c:ptCount val="1"/>
                <c:pt idx="0">
                  <c:v>6.4885495468884002E-2</c:v>
                </c:pt>
              </c:numCache>
            </c:numRef>
          </c:yVal>
          <c:smooth val="0"/>
          <c:extLst>
            <c:ext xmlns:c16="http://schemas.microsoft.com/office/drawing/2014/chart" uri="{C3380CC4-5D6E-409C-BE32-E72D297353CC}">
              <c16:uniqueId val="{00000005-AD2A-4D0B-B89A-15BE98A1C02A}"/>
            </c:ext>
          </c:extLst>
        </c:ser>
        <c:ser>
          <c:idx val="2"/>
          <c:order val="4"/>
          <c:tx>
            <c:v>e_l</c:v>
          </c:tx>
          <c:spPr>
            <a:ln w="19050">
              <a:noFill/>
            </a:ln>
          </c:spPr>
          <c:marker>
            <c:symbol val="circle"/>
            <c:size val="10"/>
            <c:spPr>
              <a:solidFill>
                <a:schemeClr val="accent3"/>
              </a:solidFill>
              <a:ln w="9525">
                <a:solidFill>
                  <a:schemeClr val="accent3"/>
                </a:solidFill>
              </a:ln>
              <a:effectLst/>
            </c:spPr>
          </c:marker>
          <c:xVal>
            <c:numRef>
              <c:f>BeamDyn_2_hGAST!$CM$18</c:f>
              <c:numCache>
                <c:formatCode>0.00E+00</c:formatCode>
                <c:ptCount val="1"/>
                <c:pt idx="0">
                  <c:v>0.36198249307572378</c:v>
                </c:pt>
              </c:numCache>
            </c:numRef>
          </c:xVal>
          <c:yVal>
            <c:numRef>
              <c:f>BeamDyn_2_hGAST!$CN$18</c:f>
              <c:numCache>
                <c:formatCode>0.00E+00</c:formatCode>
                <c:ptCount val="1"/>
                <c:pt idx="0">
                  <c:v>1.2941771925226811E-2</c:v>
                </c:pt>
              </c:numCache>
            </c:numRef>
          </c:yVal>
          <c:smooth val="0"/>
          <c:extLst>
            <c:ext xmlns:c16="http://schemas.microsoft.com/office/drawing/2014/chart" uri="{C3380CC4-5D6E-409C-BE32-E72D297353CC}">
              <c16:uniqueId val="{00000006-AD2A-4D0B-B89A-15BE98A1C02A}"/>
            </c:ext>
          </c:extLst>
        </c:ser>
        <c:ser>
          <c:idx val="5"/>
          <c:order val="5"/>
          <c:tx>
            <c:v>e_G</c:v>
          </c:tx>
          <c:spPr>
            <a:ln w="25400">
              <a:noFill/>
            </a:ln>
          </c:spPr>
          <c:dPt>
            <c:idx val="0"/>
            <c:marker>
              <c:symbol val="plus"/>
              <c:size val="7"/>
            </c:marker>
            <c:bubble3D val="0"/>
            <c:extLst>
              <c:ext xmlns:c16="http://schemas.microsoft.com/office/drawing/2014/chart" uri="{C3380CC4-5D6E-409C-BE32-E72D297353CC}">
                <c16:uniqueId val="{00000007-AD2A-4D0B-B89A-15BE98A1C02A}"/>
              </c:ext>
            </c:extLst>
          </c:dPt>
          <c:xVal>
            <c:numRef>
              <c:f>BeamDyn_2_hGAST!$CV$18</c:f>
              <c:numCache>
                <c:formatCode>0.00E+00</c:formatCode>
                <c:ptCount val="1"/>
                <c:pt idx="0">
                  <c:v>0.36004240906529184</c:v>
                </c:pt>
              </c:numCache>
            </c:numRef>
          </c:xVal>
          <c:yVal>
            <c:numRef>
              <c:f>BeamDyn_2_hGAST!$CW$18</c:f>
              <c:numCache>
                <c:formatCode>0.00E+00</c:formatCode>
                <c:ptCount val="1"/>
                <c:pt idx="0">
                  <c:v>3.9601495279118736E-2</c:v>
                </c:pt>
              </c:numCache>
            </c:numRef>
          </c:yVal>
          <c:smooth val="0"/>
          <c:extLst>
            <c:ext xmlns:c16="http://schemas.microsoft.com/office/drawing/2014/chart" uri="{C3380CC4-5D6E-409C-BE32-E72D297353CC}">
              <c16:uniqueId val="{00000008-AD2A-4D0B-B89A-15BE98A1C02A}"/>
            </c:ext>
          </c:extLst>
        </c:ser>
        <c:dLbls>
          <c:showLegendKey val="0"/>
          <c:showVal val="0"/>
          <c:showCatName val="0"/>
          <c:showSerName val="0"/>
          <c:showPercent val="0"/>
          <c:showBubbleSize val="0"/>
        </c:dLbls>
        <c:axId val="558822575"/>
        <c:axId val="558823535"/>
      </c:scatterChart>
      <c:valAx>
        <c:axId val="558822575"/>
        <c:scaling>
          <c:orientation val="minMax"/>
          <c:min val="-0.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a:t>+X_</a:t>
                </a:r>
                <a:r>
                  <a:rPr lang="en-US" sz="1000"/>
                  <a:t>hgast</a:t>
                </a:r>
              </a:p>
            </c:rich>
          </c:tx>
          <c:layout>
            <c:manualLayout>
              <c:xMode val="edge"/>
              <c:yMode val="edge"/>
              <c:x val="0.78648888741676715"/>
              <c:y val="0.73393932196405876"/>
            </c:manualLayout>
          </c:layout>
          <c:overlay val="0"/>
          <c:spPr>
            <a:noFill/>
            <a:ln>
              <a:noFill/>
            </a:ln>
            <a:effectLst/>
          </c:spPr>
        </c:title>
        <c:numFmt formatCode="0.00E+00" sourceLinked="1"/>
        <c:majorTickMark val="none"/>
        <c:minorTickMark val="none"/>
        <c:tickLblPos val="none"/>
        <c:spPr>
          <a:noFill/>
          <a:ln w="254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558823535"/>
        <c:crossesAt val="0"/>
        <c:crossBetween val="midCat"/>
      </c:valAx>
      <c:valAx>
        <c:axId val="558823535"/>
        <c:scaling>
          <c:orientation val="minMax"/>
          <c:max val="1"/>
          <c:min val="-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a:t>+Z_</a:t>
                </a:r>
                <a:r>
                  <a:rPr lang="en-US" sz="1000"/>
                  <a:t>hgast</a:t>
                </a:r>
              </a:p>
            </c:rich>
          </c:tx>
          <c:layout>
            <c:manualLayout>
              <c:xMode val="edge"/>
              <c:yMode val="edge"/>
              <c:x val="0.27222213342417695"/>
              <c:y val="0.19930922304476847"/>
            </c:manualLayout>
          </c:layout>
          <c:overlay val="0"/>
          <c:spPr>
            <a:noFill/>
            <a:ln>
              <a:noFill/>
            </a:ln>
            <a:effectLst/>
          </c:spPr>
        </c:title>
        <c:numFmt formatCode="0.00E+00" sourceLinked="1"/>
        <c:majorTickMark val="none"/>
        <c:minorTickMark val="none"/>
        <c:tickLblPos val="none"/>
        <c:spPr>
          <a:noFill/>
          <a:ln w="254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558822575"/>
        <c:crosses val="autoZero"/>
        <c:crossBetween val="midCat"/>
        <c:majorUnit val="0.2"/>
      </c:valAx>
    </c:plotArea>
    <c:legend>
      <c:legendPos val="t"/>
      <c:overlay val="0"/>
    </c:legend>
    <c:plotVisOnly val="1"/>
    <c:dispBlanksAs val="gap"/>
    <c:showDLblsOverMax val="0"/>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userShapes r:id="rId1"/>
</c:chartSpace>
</file>

<file path=xl/charts/chart1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BeamDyn_2_hGAST!$EX$5</c:f>
              <c:strCache>
                <c:ptCount val="1"/>
                <c:pt idx="0">
                  <c:v>Z[ben]</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BeamDyn_2_hGAST!$EV$6:$EV$200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BeamDyn_2_hGAST!$EX$6:$EX$200</c:f>
              <c:numCache>
                <c:formatCode>0.00</c:formatCode>
                <c:ptCount val="195"/>
                <c:pt idx="0">
                  <c:v>0</c:v>
                </c:pt>
                <c:pt idx="1">
                  <c:v>9.015963918293542E-3</c:v>
                </c:pt>
                <c:pt idx="2">
                  <c:v>1.8031927836587084E-2</c:v>
                </c:pt>
                <c:pt idx="3">
                  <c:v>2.9609663124917578E-2</c:v>
                </c:pt>
                <c:pt idx="4">
                  <c:v>4.1296452859411366E-2</c:v>
                </c:pt>
                <c:pt idx="5">
                  <c:v>5.534200023716896E-2</c:v>
                </c:pt>
                <c:pt idx="6">
                  <c:v>9.3126822464668024E-2</c:v>
                </c:pt>
                <c:pt idx="7">
                  <c:v>0.13364300043085811</c:v>
                </c:pt>
                <c:pt idx="8">
                  <c:v>0.20712912002457806</c:v>
                </c:pt>
                <c:pt idx="9">
                  <c:v>0.24719929127000553</c:v>
                </c:pt>
                <c:pt idx="10">
                  <c:v>0.24895114187110809</c:v>
                </c:pt>
                <c:pt idx="11">
                  <c:v>0.24235748356228182</c:v>
                </c:pt>
                <c:pt idx="12">
                  <c:v>0.23135708910091798</c:v>
                </c:pt>
                <c:pt idx="13">
                  <c:v>0.19614776364610029</c:v>
                </c:pt>
                <c:pt idx="14">
                  <c:v>9.5613066361880772E-2</c:v>
                </c:pt>
                <c:pt idx="15">
                  <c:v>-5.5578217943720996E-2</c:v>
                </c:pt>
                <c:pt idx="16">
                  <c:v>-0.23663624812545817</c:v>
                </c:pt>
                <c:pt idx="17">
                  <c:v>-0.49536089978945863</c:v>
                </c:pt>
                <c:pt idx="18">
                  <c:v>-0.81190305323812229</c:v>
                </c:pt>
                <c:pt idx="19">
                  <c:v>-1.1528706686832724</c:v>
                </c:pt>
                <c:pt idx="20">
                  <c:v>-1.5325220167004527</c:v>
                </c:pt>
                <c:pt idx="21">
                  <c:v>-1.9555281019960979</c:v>
                </c:pt>
                <c:pt idx="22">
                  <c:v>-2.4090640358781208</c:v>
                </c:pt>
                <c:pt idx="23">
                  <c:v>-2.8993811499836712</c:v>
                </c:pt>
                <c:pt idx="24">
                  <c:v>-3.4322695292504877</c:v>
                </c:pt>
                <c:pt idx="25">
                  <c:v>-3.9999119057840766</c:v>
                </c:pt>
              </c:numCache>
            </c:numRef>
          </c:yVal>
          <c:smooth val="0"/>
          <c:extLst>
            <c:ext xmlns:c16="http://schemas.microsoft.com/office/drawing/2014/chart" uri="{C3380CC4-5D6E-409C-BE32-E72D297353CC}">
              <c16:uniqueId val="{00000000-FB16-49CC-84F3-7E8C3516DC8E}"/>
            </c:ext>
          </c:extLst>
        </c:ser>
        <c:ser>
          <c:idx val="1"/>
          <c:order val="1"/>
          <c:tx>
            <c:strRef>
              <c:f>BeamDyn_2_hGAST!$GG$3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BeamDyn_2_hGAST!$GF$6:$GF$200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BeamDyn_2_hGAST!$GH$6:$GH$200</c:f>
              <c:numCache>
                <c:formatCode>0.00</c:formatCode>
                <c:ptCount val="195"/>
                <c:pt idx="0">
                  <c:v>0</c:v>
                </c:pt>
                <c:pt idx="1">
                  <c:v>9.0160319805880525E-3</c:v>
                </c:pt>
                <c:pt idx="2">
                  <c:v>1.8032102639245148E-2</c:v>
                </c:pt>
                <c:pt idx="3">
                  <c:v>2.960992779868913E-2</c:v>
                </c:pt>
                <c:pt idx="4">
                  <c:v>4.1296876983638507E-2</c:v>
                </c:pt>
                <c:pt idx="5">
                  <c:v>5.5342570718976962E-2</c:v>
                </c:pt>
                <c:pt idx="6">
                  <c:v>9.312774004510499E-2</c:v>
                </c:pt>
                <c:pt idx="7">
                  <c:v>0.13364410993705392</c:v>
                </c:pt>
                <c:pt idx="8">
                  <c:v>0.20713002750418463</c:v>
                </c:pt>
                <c:pt idx="9">
                  <c:v>0.24719934416949477</c:v>
                </c:pt>
                <c:pt idx="10">
                  <c:v>0.24895089299061246</c:v>
                </c:pt>
                <c:pt idx="11">
                  <c:v>0.24235698530468383</c:v>
                </c:pt>
                <c:pt idx="12">
                  <c:v>0.23135522851313137</c:v>
                </c:pt>
                <c:pt idx="13">
                  <c:v>0.19614169208482329</c:v>
                </c:pt>
                <c:pt idx="14">
                  <c:v>9.5602794156676746E-2</c:v>
                </c:pt>
                <c:pt idx="15">
                  <c:v>-5.5591886171639494E-2</c:v>
                </c:pt>
                <c:pt idx="16">
                  <c:v>-0.23665773260893433</c:v>
                </c:pt>
                <c:pt idx="17">
                  <c:v>-0.49538957503989528</c:v>
                </c:pt>
                <c:pt idx="18">
                  <c:v>-0.81193651516189802</c:v>
                </c:pt>
                <c:pt idx="19">
                  <c:v>-1.1529107929771727</c:v>
                </c:pt>
                <c:pt idx="20">
                  <c:v>-1.5325699163454911</c:v>
                </c:pt>
                <c:pt idx="21">
                  <c:v>-1.9555828825104531</c:v>
                </c:pt>
                <c:pt idx="22">
                  <c:v>-2.409126960468122</c:v>
                </c:pt>
                <c:pt idx="23">
                  <c:v>-2.8994535607553344</c:v>
                </c:pt>
                <c:pt idx="24">
                  <c:v>-3.4323509477007206</c:v>
                </c:pt>
                <c:pt idx="25" formatCode="0.00000">
                  <c:v>-3.9999119057840766</c:v>
                </c:pt>
              </c:numCache>
            </c:numRef>
          </c:yVal>
          <c:smooth val="0"/>
          <c:extLst>
            <c:ext xmlns:c16="http://schemas.microsoft.com/office/drawing/2014/chart" uri="{C3380CC4-5D6E-409C-BE32-E72D297353CC}">
              <c16:uniqueId val="{00000001-FB16-49CC-84F3-7E8C3516DC8E}"/>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BeamDyn_2_hGAST!$EY$5</c:f>
              <c:strCache>
                <c:ptCount val="1"/>
                <c:pt idx="0">
                  <c:v>m</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BeamDyn_2_hGAST!$EV$6:$EV$200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BeamDyn_2_hGAST!$EY$6:$EY$200</c:f>
              <c:numCache>
                <c:formatCode>0.00000</c:formatCode>
                <c:ptCount val="195"/>
                <c:pt idx="0">
                  <c:v>3127.4021155424139</c:v>
                </c:pt>
                <c:pt idx="1">
                  <c:v>2964.732531813363</c:v>
                </c:pt>
                <c:pt idx="2">
                  <c:v>2805.1273323852679</c:v>
                </c:pt>
                <c:pt idx="3">
                  <c:v>2591.1367835087922</c:v>
                </c:pt>
                <c:pt idx="4">
                  <c:v>2389.11540591627</c:v>
                </c:pt>
                <c:pt idx="5">
                  <c:v>2203.52246956623</c:v>
                </c:pt>
                <c:pt idx="6">
                  <c:v>1793.562180053548</c:v>
                </c:pt>
                <c:pt idx="7">
                  <c:v>1694.507122647344</c:v>
                </c:pt>
                <c:pt idx="8">
                  <c:v>1050.504161728986</c:v>
                </c:pt>
                <c:pt idx="9">
                  <c:v>668.83892052160127</c:v>
                </c:pt>
                <c:pt idx="10">
                  <c:v>531.06127495130011</c:v>
                </c:pt>
                <c:pt idx="11">
                  <c:v>483.98515809475077</c:v>
                </c:pt>
                <c:pt idx="12">
                  <c:v>458.08388673358053</c:v>
                </c:pt>
                <c:pt idx="13">
                  <c:v>433.87160170581552</c:v>
                </c:pt>
                <c:pt idx="14">
                  <c:v>404.91780665358158</c:v>
                </c:pt>
                <c:pt idx="15">
                  <c:v>377.73123303078398</c:v>
                </c:pt>
                <c:pt idx="16">
                  <c:v>350.48434003585851</c:v>
                </c:pt>
                <c:pt idx="17">
                  <c:v>307.34782507438518</c:v>
                </c:pt>
                <c:pt idx="18">
                  <c:v>260.26533563727912</c:v>
                </c:pt>
                <c:pt idx="19">
                  <c:v>223.94256194555771</c:v>
                </c:pt>
                <c:pt idx="20">
                  <c:v>179.58407067190129</c:v>
                </c:pt>
                <c:pt idx="21">
                  <c:v>129.30800548094689</c:v>
                </c:pt>
                <c:pt idx="22">
                  <c:v>84.455737452662021</c:v>
                </c:pt>
                <c:pt idx="23">
                  <c:v>54.70473032506861</c:v>
                </c:pt>
                <c:pt idx="24">
                  <c:v>34.449928852326607</c:v>
                </c:pt>
                <c:pt idx="25">
                  <c:v>5.3949706913357218</c:v>
                </c:pt>
              </c:numCache>
            </c:numRef>
          </c:yVal>
          <c:smooth val="0"/>
          <c:extLst>
            <c:ext xmlns:c16="http://schemas.microsoft.com/office/drawing/2014/chart" uri="{C3380CC4-5D6E-409C-BE32-E72D297353CC}">
              <c16:uniqueId val="{00000000-140B-414B-B58E-68DFD4D7A480}"/>
            </c:ext>
          </c:extLst>
        </c:ser>
        <c:ser>
          <c:idx val="1"/>
          <c:order val="1"/>
          <c:tx>
            <c:strRef>
              <c:f>BeamDyn_2_hGAST!$GG$3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BeamDyn_2_hGAST!$GF$6:$GF$200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BeamDyn_2_hGAST!$GI$6:$GI$200</c:f>
              <c:numCache>
                <c:formatCode>0.00000</c:formatCode>
                <c:ptCount val="195"/>
                <c:pt idx="0">
                  <c:v>3127.4021155424139</c:v>
                </c:pt>
                <c:pt idx="1">
                  <c:v>2964.7313269398533</c:v>
                </c:pt>
                <c:pt idx="2">
                  <c:v>2805.1241015187975</c:v>
                </c:pt>
                <c:pt idx="3">
                  <c:v>2591.1322082780266</c:v>
                </c:pt>
                <c:pt idx="4">
                  <c:v>2389.1098016875007</c:v>
                </c:pt>
                <c:pt idx="5">
                  <c:v>2203.5162799145819</c:v>
                </c:pt>
                <c:pt idx="6">
                  <c:v>1793.5599367278587</c:v>
                </c:pt>
                <c:pt idx="7">
                  <c:v>1694.4973993787974</c:v>
                </c:pt>
                <c:pt idx="8">
                  <c:v>1050.4955180568436</c:v>
                </c:pt>
                <c:pt idx="9">
                  <c:v>668.83476013996051</c:v>
                </c:pt>
                <c:pt idx="10">
                  <c:v>531.05949804283034</c:v>
                </c:pt>
                <c:pt idx="11">
                  <c:v>483.98398490907107</c:v>
                </c:pt>
                <c:pt idx="12">
                  <c:v>458.08260726908566</c:v>
                </c:pt>
                <c:pt idx="13">
                  <c:v>433.86985310811133</c:v>
                </c:pt>
                <c:pt idx="14">
                  <c:v>404.91595954933661</c:v>
                </c:pt>
                <c:pt idx="15">
                  <c:v>377.72917613917218</c:v>
                </c:pt>
                <c:pt idx="16">
                  <c:v>350.48075798158982</c:v>
                </c:pt>
                <c:pt idx="17">
                  <c:v>307.34355991677165</c:v>
                </c:pt>
                <c:pt idx="18">
                  <c:v>260.26177098823462</c:v>
                </c:pt>
                <c:pt idx="19">
                  <c:v>223.93787382012334</c:v>
                </c:pt>
                <c:pt idx="20">
                  <c:v>179.57837759617428</c:v>
                </c:pt>
                <c:pt idx="21">
                  <c:v>129.30258798229016</c:v>
                </c:pt>
                <c:pt idx="22">
                  <c:v>84.451919372746445</c:v>
                </c:pt>
                <c:pt idx="23">
                  <c:v>54.701978030476361</c:v>
                </c:pt>
                <c:pt idx="24">
                  <c:v>34.445761422686331</c:v>
                </c:pt>
                <c:pt idx="25" formatCode="0.00E+00">
                  <c:v>5.3949706913357218</c:v>
                </c:pt>
              </c:numCache>
            </c:numRef>
          </c:yVal>
          <c:smooth val="0"/>
          <c:extLst>
            <c:ext xmlns:c16="http://schemas.microsoft.com/office/drawing/2014/chart" uri="{C3380CC4-5D6E-409C-BE32-E72D297353CC}">
              <c16:uniqueId val="{00000001-140B-414B-B58E-68DFD4D7A480}"/>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BeamDyn_2_hGAST!$EZ$5</c:f>
              <c:strCache>
                <c:ptCount val="1"/>
                <c:pt idx="0">
                  <c:v>x_cg</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BeamDyn_2_hGAST!$EV$6:$EV$200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BeamDyn_2_hGAST!$EZ$6:$EZ$200</c:f>
              <c:numCache>
                <c:formatCode>0.00000</c:formatCode>
                <c:ptCount val="195"/>
                <c:pt idx="0">
                  <c:v>-2.2749852814078163E-2</c:v>
                </c:pt>
                <c:pt idx="1">
                  <c:v>1.290994040065689E-2</c:v>
                </c:pt>
                <c:pt idx="2">
                  <c:v>4.8100532421525982E-2</c:v>
                </c:pt>
                <c:pt idx="3">
                  <c:v>6.8446443204099705E-2</c:v>
                </c:pt>
                <c:pt idx="4">
                  <c:v>8.9642713543675645E-2</c:v>
                </c:pt>
                <c:pt idx="5">
                  <c:v>0.11490704372314517</c:v>
                </c:pt>
                <c:pt idx="6">
                  <c:v>0.18577354037592358</c:v>
                </c:pt>
                <c:pt idx="7">
                  <c:v>0.29690487858153419</c:v>
                </c:pt>
                <c:pt idx="8">
                  <c:v>0.56563195920316955</c:v>
                </c:pt>
                <c:pt idx="9">
                  <c:v>0.76288005415276483</c:v>
                </c:pt>
                <c:pt idx="10">
                  <c:v>0.87260232762116541</c:v>
                </c:pt>
                <c:pt idx="11">
                  <c:v>0.8803700613405806</c:v>
                </c:pt>
                <c:pt idx="12">
                  <c:v>0.8426764393786097</c:v>
                </c:pt>
                <c:pt idx="13">
                  <c:v>0.79473690632394989</c:v>
                </c:pt>
                <c:pt idx="14">
                  <c:v>0.76679007017327716</c:v>
                </c:pt>
                <c:pt idx="15">
                  <c:v>0.72141215242586121</c:v>
                </c:pt>
                <c:pt idx="16">
                  <c:v>0.67844337929427945</c:v>
                </c:pt>
                <c:pt idx="17">
                  <c:v>0.53569322814066633</c:v>
                </c:pt>
                <c:pt idx="18">
                  <c:v>0.358963431492059</c:v>
                </c:pt>
                <c:pt idx="19">
                  <c:v>0.25897079473244372</c:v>
                </c:pt>
                <c:pt idx="20">
                  <c:v>0.21263426949646985</c:v>
                </c:pt>
                <c:pt idx="21">
                  <c:v>0.18074223824033048</c:v>
                </c:pt>
                <c:pt idx="22">
                  <c:v>0.19525716468255058</c:v>
                </c:pt>
                <c:pt idx="23">
                  <c:v>0.20264827058924137</c:v>
                </c:pt>
                <c:pt idx="24">
                  <c:v>0.23640969601435835</c:v>
                </c:pt>
                <c:pt idx="25">
                  <c:v>2.9592383124119298E-2</c:v>
                </c:pt>
              </c:numCache>
            </c:numRef>
          </c:yVal>
          <c:smooth val="0"/>
          <c:extLst>
            <c:ext xmlns:c16="http://schemas.microsoft.com/office/drawing/2014/chart" uri="{C3380CC4-5D6E-409C-BE32-E72D297353CC}">
              <c16:uniqueId val="{00000000-18B2-426D-A9D1-56BA6C46DB5F}"/>
            </c:ext>
          </c:extLst>
        </c:ser>
        <c:ser>
          <c:idx val="1"/>
          <c:order val="1"/>
          <c:tx>
            <c:strRef>
              <c:f>BeamDyn_2_hGAST!$GG$3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BeamDyn_2_hGAST!$GF$6:$GF$200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BeamDyn_2_hGAST!$GJ$6:$GJ$200</c:f>
              <c:numCache>
                <c:formatCode>0.00000</c:formatCode>
                <c:ptCount val="195"/>
                <c:pt idx="0">
                  <c:v>-2.2749852814078163E-2</c:v>
                </c:pt>
                <c:pt idx="1">
                  <c:v>1.2910206057491793E-2</c:v>
                </c:pt>
                <c:pt idx="2">
                  <c:v>4.8100839607620412E-2</c:v>
                </c:pt>
                <c:pt idx="3">
                  <c:v>6.8446923241555768E-2</c:v>
                </c:pt>
                <c:pt idx="4">
                  <c:v>8.9643476434164954E-2</c:v>
                </c:pt>
                <c:pt idx="5">
                  <c:v>0.11490811367781886</c:v>
                </c:pt>
                <c:pt idx="6">
                  <c:v>0.18577605719628992</c:v>
                </c:pt>
                <c:pt idx="7">
                  <c:v>0.29690893586966671</c:v>
                </c:pt>
                <c:pt idx="8">
                  <c:v>0.56563642633215949</c:v>
                </c:pt>
                <c:pt idx="9">
                  <c:v>0.7628833673646449</c:v>
                </c:pt>
                <c:pt idx="10">
                  <c:v>0.87260262081764717</c:v>
                </c:pt>
                <c:pt idx="11">
                  <c:v>0.88036835402602887</c:v>
                </c:pt>
                <c:pt idx="12">
                  <c:v>0.84267390608072501</c:v>
                </c:pt>
                <c:pt idx="13">
                  <c:v>0.79473521853920726</c:v>
                </c:pt>
                <c:pt idx="14">
                  <c:v>0.76678698711670434</c:v>
                </c:pt>
                <c:pt idx="15">
                  <c:v>0.72140890867586593</c:v>
                </c:pt>
                <c:pt idx="16">
                  <c:v>0.67843152532812678</c:v>
                </c:pt>
                <c:pt idx="17">
                  <c:v>0.53567721835769333</c:v>
                </c:pt>
                <c:pt idx="18">
                  <c:v>0.35895361840178935</c:v>
                </c:pt>
                <c:pt idx="19">
                  <c:v>0.25896589755410737</c:v>
                </c:pt>
                <c:pt idx="20">
                  <c:v>0.21263065816077084</c:v>
                </c:pt>
                <c:pt idx="21">
                  <c:v>0.1807439914313721</c:v>
                </c:pt>
                <c:pt idx="22">
                  <c:v>0.19525811321625552</c:v>
                </c:pt>
                <c:pt idx="23">
                  <c:v>0.20265285821202056</c:v>
                </c:pt>
                <c:pt idx="24">
                  <c:v>0.23638003165913588</c:v>
                </c:pt>
                <c:pt idx="25" formatCode="0.00E+00">
                  <c:v>2.9592383124119298E-2</c:v>
                </c:pt>
              </c:numCache>
            </c:numRef>
          </c:yVal>
          <c:smooth val="0"/>
          <c:extLst>
            <c:ext xmlns:c16="http://schemas.microsoft.com/office/drawing/2014/chart" uri="{C3380CC4-5D6E-409C-BE32-E72D297353CC}">
              <c16:uniqueId val="{00000001-18B2-426D-A9D1-56BA6C46DB5F}"/>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BeamDyn_2_hGAST!$FA$5</c:f>
              <c:strCache>
                <c:ptCount val="1"/>
                <c:pt idx="0">
                  <c:v>z_cg</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BeamDyn_2_hGAST!$EV$6:$EV$200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BeamDyn_2_hGAST!$FA$6:$FA$200</c:f>
              <c:numCache>
                <c:formatCode>0.00000</c:formatCode>
                <c:ptCount val="195"/>
                <c:pt idx="0">
                  <c:v>-6.4266526049074147E-3</c:v>
                </c:pt>
                <c:pt idx="1">
                  <c:v>3.5429790693767959E-3</c:v>
                </c:pt>
                <c:pt idx="2">
                  <c:v>1.4309299698058676E-2</c:v>
                </c:pt>
                <c:pt idx="3">
                  <c:v>2.2532396509680551E-2</c:v>
                </c:pt>
                <c:pt idx="4">
                  <c:v>3.0249034537005372E-2</c:v>
                </c:pt>
                <c:pt idx="5">
                  <c:v>3.8644781028894903E-2</c:v>
                </c:pt>
                <c:pt idx="6">
                  <c:v>6.0262112006894089E-2</c:v>
                </c:pt>
                <c:pt idx="7">
                  <c:v>9.1598963447030876E-2</c:v>
                </c:pt>
                <c:pt idx="8">
                  <c:v>0.13407075712687061</c:v>
                </c:pt>
                <c:pt idx="9">
                  <c:v>0.14770656420429448</c:v>
                </c:pt>
                <c:pt idx="10">
                  <c:v>0.14255201749666888</c:v>
                </c:pt>
                <c:pt idx="11">
                  <c:v>0.11677423129494489</c:v>
                </c:pt>
                <c:pt idx="12">
                  <c:v>8.9767175290150061E-2</c:v>
                </c:pt>
                <c:pt idx="13">
                  <c:v>6.6436717387216918E-2</c:v>
                </c:pt>
                <c:pt idx="14">
                  <c:v>5.05798530799716E-2</c:v>
                </c:pt>
                <c:pt idx="15">
                  <c:v>4.2030704559057247E-2</c:v>
                </c:pt>
                <c:pt idx="16">
                  <c:v>3.6098690669587881E-2</c:v>
                </c:pt>
                <c:pt idx="17">
                  <c:v>3.1079141004583505E-2</c:v>
                </c:pt>
                <c:pt idx="18">
                  <c:v>2.8456942065439077E-2</c:v>
                </c:pt>
                <c:pt idx="19">
                  <c:v>3.0044861105394505E-2</c:v>
                </c:pt>
                <c:pt idx="20">
                  <c:v>3.2003196464103115E-2</c:v>
                </c:pt>
                <c:pt idx="21">
                  <c:v>3.0442335052384483E-2</c:v>
                </c:pt>
                <c:pt idx="22">
                  <c:v>2.6022384341083844E-2</c:v>
                </c:pt>
                <c:pt idx="23">
                  <c:v>2.2621308579470395E-2</c:v>
                </c:pt>
                <c:pt idx="24">
                  <c:v>1.9179509036845108E-2</c:v>
                </c:pt>
                <c:pt idx="25">
                  <c:v>6.2108086629715448E-3</c:v>
                </c:pt>
              </c:numCache>
            </c:numRef>
          </c:yVal>
          <c:smooth val="0"/>
          <c:extLst>
            <c:ext xmlns:c16="http://schemas.microsoft.com/office/drawing/2014/chart" uri="{C3380CC4-5D6E-409C-BE32-E72D297353CC}">
              <c16:uniqueId val="{00000000-3CD2-4754-944C-C05C11DE6C4A}"/>
            </c:ext>
          </c:extLst>
        </c:ser>
        <c:ser>
          <c:idx val="1"/>
          <c:order val="1"/>
          <c:tx>
            <c:strRef>
              <c:f>BeamDyn_2_hGAST!$GG$3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BeamDyn_2_hGAST!$GF$6:$GF$200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BeamDyn_2_hGAST!$GK$6:$GK$200</c:f>
              <c:numCache>
                <c:formatCode>0.00000</c:formatCode>
                <c:ptCount val="195"/>
                <c:pt idx="0">
                  <c:v>-6.4266526049074147E-3</c:v>
                </c:pt>
                <c:pt idx="1">
                  <c:v>3.5430603452661041E-3</c:v>
                </c:pt>
                <c:pt idx="2">
                  <c:v>1.4309423851802425E-2</c:v>
                </c:pt>
                <c:pt idx="3">
                  <c:v>2.2532571270392158E-2</c:v>
                </c:pt>
                <c:pt idx="4">
                  <c:v>3.0249288057882583E-2</c:v>
                </c:pt>
                <c:pt idx="5">
                  <c:v>3.8645107411112246E-2</c:v>
                </c:pt>
                <c:pt idx="6">
                  <c:v>6.0262821700731981E-2</c:v>
                </c:pt>
                <c:pt idx="7">
                  <c:v>9.1599604693547845E-2</c:v>
                </c:pt>
                <c:pt idx="8">
                  <c:v>0.13407106594054566</c:v>
                </c:pt>
                <c:pt idx="9">
                  <c:v>0.14770640855581174</c:v>
                </c:pt>
                <c:pt idx="10">
                  <c:v>0.14255104450293674</c:v>
                </c:pt>
                <c:pt idx="11">
                  <c:v>0.1167730080232794</c:v>
                </c:pt>
                <c:pt idx="12">
                  <c:v>8.976594242458194E-2</c:v>
                </c:pt>
                <c:pt idx="13">
                  <c:v>6.6435759748452367E-2</c:v>
                </c:pt>
                <c:pt idx="14">
                  <c:v>5.0579272235590722E-2</c:v>
                </c:pt>
                <c:pt idx="15">
                  <c:v>4.2030256746177719E-2</c:v>
                </c:pt>
                <c:pt idx="16">
                  <c:v>3.6098273846408714E-2</c:v>
                </c:pt>
                <c:pt idx="17">
                  <c:v>3.107890346209365E-2</c:v>
                </c:pt>
                <c:pt idx="18">
                  <c:v>2.8457097900842412E-2</c:v>
                </c:pt>
                <c:pt idx="19">
                  <c:v>3.0045068076405931E-2</c:v>
                </c:pt>
                <c:pt idx="20">
                  <c:v>3.200301971792812E-2</c:v>
                </c:pt>
                <c:pt idx="21">
                  <c:v>3.0441801186916941E-2</c:v>
                </c:pt>
                <c:pt idx="22">
                  <c:v>2.6021947865807527E-2</c:v>
                </c:pt>
                <c:pt idx="23">
                  <c:v>2.2620840895485363E-2</c:v>
                </c:pt>
                <c:pt idx="24">
                  <c:v>1.9177648901785388E-2</c:v>
                </c:pt>
                <c:pt idx="25" formatCode="0.00E+00">
                  <c:v>6.2108086629715448E-3</c:v>
                </c:pt>
              </c:numCache>
            </c:numRef>
          </c:yVal>
          <c:smooth val="0"/>
          <c:extLst>
            <c:ext xmlns:c16="http://schemas.microsoft.com/office/drawing/2014/chart" uri="{C3380CC4-5D6E-409C-BE32-E72D297353CC}">
              <c16:uniqueId val="{00000001-3CD2-4754-944C-C05C11DE6C4A}"/>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BeamDyn_2_hGAST!$FB$5</c:f>
              <c:strCache>
                <c:ptCount val="1"/>
                <c:pt idx="0">
                  <c:v>ρΙxx</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BeamDyn_2_hGAST!$EV$6:$EV$200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BeamDyn_2_hGAST!$FB$6:$FB$200</c:f>
              <c:numCache>
                <c:formatCode>0.00000</c:formatCode>
                <c:ptCount val="195"/>
                <c:pt idx="0">
                  <c:v>10165.853456872443</c:v>
                </c:pt>
                <c:pt idx="1">
                  <c:v>9677.4963668990531</c:v>
                </c:pt>
                <c:pt idx="2">
                  <c:v>9192.7076773558038</c:v>
                </c:pt>
                <c:pt idx="3">
                  <c:v>7961.479654974125</c:v>
                </c:pt>
                <c:pt idx="4">
                  <c:v>6863.3933969897962</c:v>
                </c:pt>
                <c:pt idx="5">
                  <c:v>5929.5541861450693</c:v>
                </c:pt>
                <c:pt idx="6">
                  <c:v>4066.4131963626501</c:v>
                </c:pt>
                <c:pt idx="7">
                  <c:v>2972.2873275311777</c:v>
                </c:pt>
                <c:pt idx="8">
                  <c:v>1084.077087832628</c:v>
                </c:pt>
                <c:pt idx="9">
                  <c:v>539.49101658747156</c:v>
                </c:pt>
                <c:pt idx="10">
                  <c:v>304.629161818792</c:v>
                </c:pt>
                <c:pt idx="11">
                  <c:v>223.19699968148015</c:v>
                </c:pt>
                <c:pt idx="12">
                  <c:v>164.34339761769982</c:v>
                </c:pt>
                <c:pt idx="13">
                  <c:v>125.29336750149139</c:v>
                </c:pt>
                <c:pt idx="14">
                  <c:v>93.221507742533035</c:v>
                </c:pt>
                <c:pt idx="15">
                  <c:v>67.906324268721349</c:v>
                </c:pt>
                <c:pt idx="16">
                  <c:v>49.01821795202617</c:v>
                </c:pt>
                <c:pt idx="17">
                  <c:v>35.407897391045751</c:v>
                </c:pt>
                <c:pt idx="18">
                  <c:v>25.225992128102391</c:v>
                </c:pt>
                <c:pt idx="19">
                  <c:v>17.708530276689785</c:v>
                </c:pt>
                <c:pt idx="20">
                  <c:v>11.227687207593139</c:v>
                </c:pt>
                <c:pt idx="21">
                  <c:v>6.6652270765303232</c:v>
                </c:pt>
                <c:pt idx="22">
                  <c:v>3.6091905285971291</c:v>
                </c:pt>
                <c:pt idx="23">
                  <c:v>1.7798444586360287</c:v>
                </c:pt>
                <c:pt idx="24">
                  <c:v>0.75307292908492895</c:v>
                </c:pt>
                <c:pt idx="25">
                  <c:v>7.1227891265419037E-3</c:v>
                </c:pt>
              </c:numCache>
            </c:numRef>
          </c:yVal>
          <c:smooth val="0"/>
          <c:extLst>
            <c:ext xmlns:c16="http://schemas.microsoft.com/office/drawing/2014/chart" uri="{C3380CC4-5D6E-409C-BE32-E72D297353CC}">
              <c16:uniqueId val="{00000000-B582-451E-9760-2AB720F5FFFA}"/>
            </c:ext>
          </c:extLst>
        </c:ser>
        <c:ser>
          <c:idx val="1"/>
          <c:order val="1"/>
          <c:tx>
            <c:strRef>
              <c:f>BeamDyn_2_hGAST!$GG$3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BeamDyn_2_hGAST!$GF$6:$GF$200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BeamDyn_2_hGAST!$GL$6:$GL$200</c:f>
              <c:numCache>
                <c:formatCode>0.00000</c:formatCode>
                <c:ptCount val="195"/>
                <c:pt idx="0">
                  <c:v>10165.853456872443</c:v>
                </c:pt>
                <c:pt idx="1">
                  <c:v>9677.4927071871389</c:v>
                </c:pt>
                <c:pt idx="2">
                  <c:v>9192.6890880612973</c:v>
                </c:pt>
                <c:pt idx="3">
                  <c:v>7961.4547863285861</c:v>
                </c:pt>
                <c:pt idx="4">
                  <c:v>6863.3651984566295</c:v>
                </c:pt>
                <c:pt idx="5">
                  <c:v>5929.5260561188379</c:v>
                </c:pt>
                <c:pt idx="6">
                  <c:v>4066.3884174090763</c:v>
                </c:pt>
                <c:pt idx="7">
                  <c:v>2972.2588190050569</c:v>
                </c:pt>
                <c:pt idx="8">
                  <c:v>1084.0647544500064</c:v>
                </c:pt>
                <c:pt idx="9">
                  <c:v>539.48392461732908</c:v>
                </c:pt>
                <c:pt idx="10">
                  <c:v>304.6260881264767</c:v>
                </c:pt>
                <c:pt idx="11">
                  <c:v>223.19433393576526</c:v>
                </c:pt>
                <c:pt idx="12">
                  <c:v>164.34133407322227</c:v>
                </c:pt>
                <c:pt idx="13">
                  <c:v>125.29143059545741</c:v>
                </c:pt>
                <c:pt idx="14">
                  <c:v>93.219787783868654</c:v>
                </c:pt>
                <c:pt idx="15">
                  <c:v>67.904898389174193</c:v>
                </c:pt>
                <c:pt idx="16">
                  <c:v>49.017087751616906</c:v>
                </c:pt>
                <c:pt idx="17">
                  <c:v>35.406975022002143</c:v>
                </c:pt>
                <c:pt idx="18">
                  <c:v>25.225254378462648</c:v>
                </c:pt>
                <c:pt idx="19">
                  <c:v>17.707845334430566</c:v>
                </c:pt>
                <c:pt idx="20">
                  <c:v>11.227170571477545</c:v>
                </c:pt>
                <c:pt idx="21">
                  <c:v>6.6648579519660336</c:v>
                </c:pt>
                <c:pt idx="22">
                  <c:v>3.6089557604274871</c:v>
                </c:pt>
                <c:pt idx="23">
                  <c:v>1.7797049372621923</c:v>
                </c:pt>
                <c:pt idx="24">
                  <c:v>0.75296593547969959</c:v>
                </c:pt>
                <c:pt idx="25" formatCode="0.00E+00">
                  <c:v>7.1227891265419037E-3</c:v>
                </c:pt>
              </c:numCache>
            </c:numRef>
          </c:yVal>
          <c:smooth val="0"/>
          <c:extLst>
            <c:ext xmlns:c16="http://schemas.microsoft.com/office/drawing/2014/chart" uri="{C3380CC4-5D6E-409C-BE32-E72D297353CC}">
              <c16:uniqueId val="{00000001-B582-451E-9760-2AB720F5FFFA}"/>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BeamDyn_2_hGAST!$FC$5</c:f>
              <c:strCache>
                <c:ptCount val="1"/>
                <c:pt idx="0">
                  <c:v>ρIzz</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BeamDyn_2_hGAST!$EV$6:$EV$200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BeamDyn_2_hGAST!$FC$6:$FC$200</c:f>
              <c:numCache>
                <c:formatCode>0.00000</c:formatCode>
                <c:ptCount val="195"/>
                <c:pt idx="0">
                  <c:v>10168.407292546628</c:v>
                </c:pt>
                <c:pt idx="1">
                  <c:v>9670.8277793889138</c:v>
                </c:pt>
                <c:pt idx="2">
                  <c:v>9180.9952309060136</c:v>
                </c:pt>
                <c:pt idx="3">
                  <c:v>8318.746030714874</c:v>
                </c:pt>
                <c:pt idx="4">
                  <c:v>7521.3136825303691</c:v>
                </c:pt>
                <c:pt idx="5">
                  <c:v>6834.1980181407635</c:v>
                </c:pt>
                <c:pt idx="6">
                  <c:v>5390.4056210038325</c:v>
                </c:pt>
                <c:pt idx="7">
                  <c:v>4697.2800056792912</c:v>
                </c:pt>
                <c:pt idx="8">
                  <c:v>3193.1183024946818</c:v>
                </c:pt>
                <c:pt idx="9">
                  <c:v>2190.4313189940776</c:v>
                </c:pt>
                <c:pt idx="10">
                  <c:v>1812.5087259647175</c:v>
                </c:pt>
                <c:pt idx="11">
                  <c:v>1545.6067119195195</c:v>
                </c:pt>
                <c:pt idx="12">
                  <c:v>1277.1213550381242</c:v>
                </c:pt>
                <c:pt idx="13">
                  <c:v>1071.0129291496833</c:v>
                </c:pt>
                <c:pt idx="14">
                  <c:v>893.03836614780823</c:v>
                </c:pt>
                <c:pt idx="15">
                  <c:v>734.01747450275957</c:v>
                </c:pt>
                <c:pt idx="16">
                  <c:v>592.47749893597654</c:v>
                </c:pt>
                <c:pt idx="17">
                  <c:v>388.92394761104117</c:v>
                </c:pt>
                <c:pt idx="18">
                  <c:v>215.45892338228006</c:v>
                </c:pt>
                <c:pt idx="19">
                  <c:v>131.69134128636338</c:v>
                </c:pt>
                <c:pt idx="20">
                  <c:v>84.693129214810341</c:v>
                </c:pt>
                <c:pt idx="21">
                  <c:v>51.474155830163873</c:v>
                </c:pt>
                <c:pt idx="22">
                  <c:v>31.514686716818087</c:v>
                </c:pt>
                <c:pt idx="23">
                  <c:v>19.323348778230873</c:v>
                </c:pt>
                <c:pt idx="24">
                  <c:v>12.267132686963613</c:v>
                </c:pt>
                <c:pt idx="25">
                  <c:v>9.3792298228149051E-2</c:v>
                </c:pt>
              </c:numCache>
            </c:numRef>
          </c:yVal>
          <c:smooth val="0"/>
          <c:extLst>
            <c:ext xmlns:c16="http://schemas.microsoft.com/office/drawing/2014/chart" uri="{C3380CC4-5D6E-409C-BE32-E72D297353CC}">
              <c16:uniqueId val="{00000000-C645-47BD-8271-06683193E764}"/>
            </c:ext>
          </c:extLst>
        </c:ser>
        <c:ser>
          <c:idx val="1"/>
          <c:order val="1"/>
          <c:tx>
            <c:strRef>
              <c:f>BeamDyn_2_hGAST!$GG$3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BeamDyn_2_hGAST!$GF$6:$GF$200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BeamDyn_2_hGAST!$GM$6:$GM$200</c:f>
              <c:numCache>
                <c:formatCode>0.00000</c:formatCode>
                <c:ptCount val="195"/>
                <c:pt idx="0">
                  <c:v>10168.407292546628</c:v>
                </c:pt>
                <c:pt idx="1">
                  <c:v>9670.8240816004709</c:v>
                </c:pt>
                <c:pt idx="2">
                  <c:v>9180.9822125178434</c:v>
                </c:pt>
                <c:pt idx="3">
                  <c:v>8318.7279710567509</c:v>
                </c:pt>
                <c:pt idx="4">
                  <c:v>7521.2929341471072</c:v>
                </c:pt>
                <c:pt idx="5">
                  <c:v>6834.1762195124111</c:v>
                </c:pt>
                <c:pt idx="6">
                  <c:v>5390.3899236074612</c:v>
                </c:pt>
                <c:pt idx="7">
                  <c:v>4697.2572955846717</c:v>
                </c:pt>
                <c:pt idx="8">
                  <c:v>3193.0955943813638</c:v>
                </c:pt>
                <c:pt idx="9">
                  <c:v>2190.4199071121925</c:v>
                </c:pt>
                <c:pt idx="10">
                  <c:v>1812.4986516323165</c:v>
                </c:pt>
                <c:pt idx="11">
                  <c:v>1545.5945510038828</c:v>
                </c:pt>
                <c:pt idx="12">
                  <c:v>1277.1104635252943</c:v>
                </c:pt>
                <c:pt idx="13">
                  <c:v>1071.0021807862406</c:v>
                </c:pt>
                <c:pt idx="14">
                  <c:v>893.02756198513305</c:v>
                </c:pt>
                <c:pt idx="15">
                  <c:v>734.00678952709904</c:v>
                </c:pt>
                <c:pt idx="16">
                  <c:v>592.46059585819933</c:v>
                </c:pt>
                <c:pt idx="17">
                  <c:v>388.90823358067405</c:v>
                </c:pt>
                <c:pt idx="18">
                  <c:v>215.4507025885155</c:v>
                </c:pt>
                <c:pt idx="19">
                  <c:v>131.68637417618771</c:v>
                </c:pt>
                <c:pt idx="20">
                  <c:v>84.689367621091066</c:v>
                </c:pt>
                <c:pt idx="21">
                  <c:v>51.471745017915929</c:v>
                </c:pt>
                <c:pt idx="22">
                  <c:v>31.513122147849792</c:v>
                </c:pt>
                <c:pt idx="23">
                  <c:v>19.322389954446997</c:v>
                </c:pt>
                <c:pt idx="24">
                  <c:v>12.265386632494145</c:v>
                </c:pt>
                <c:pt idx="25" formatCode="0.00E+00">
                  <c:v>9.3792298228149051E-2</c:v>
                </c:pt>
              </c:numCache>
            </c:numRef>
          </c:yVal>
          <c:smooth val="0"/>
          <c:extLst>
            <c:ext xmlns:c16="http://schemas.microsoft.com/office/drawing/2014/chart" uri="{C3380CC4-5D6E-409C-BE32-E72D297353CC}">
              <c16:uniqueId val="{00000001-C645-47BD-8271-06683193E764}"/>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BeamDyn_2_hGAST!$FD$5</c:f>
              <c:strCache>
                <c:ptCount val="1"/>
                <c:pt idx="0">
                  <c:v>ρIxz</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BeamDyn_2_hGAST!$EV$6:$EV$200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BeamDyn_2_hGAST!$FD$6:$FD$200</c:f>
              <c:numCache>
                <c:formatCode>0.00000</c:formatCode>
                <c:ptCount val="195"/>
                <c:pt idx="0">
                  <c:v>-0.47581596440900881</c:v>
                </c:pt>
                <c:pt idx="1">
                  <c:v>-0.95027697006413969</c:v>
                </c:pt>
                <c:pt idx="2">
                  <c:v>3.6370538977034261</c:v>
                </c:pt>
                <c:pt idx="3">
                  <c:v>142.580398261342</c:v>
                </c:pt>
                <c:pt idx="4">
                  <c:v>255.93567791209171</c:v>
                </c:pt>
                <c:pt idx="5">
                  <c:v>345.83646995264735</c:v>
                </c:pt>
                <c:pt idx="6">
                  <c:v>484.47814501894379</c:v>
                </c:pt>
                <c:pt idx="7">
                  <c:v>617.70187478090998</c:v>
                </c:pt>
                <c:pt idx="8">
                  <c:v>545.67776134579844</c:v>
                </c:pt>
                <c:pt idx="9">
                  <c:v>337.22186277872004</c:v>
                </c:pt>
                <c:pt idx="10">
                  <c:v>241.43481722998138</c:v>
                </c:pt>
                <c:pt idx="11">
                  <c:v>163.77870892693133</c:v>
                </c:pt>
                <c:pt idx="12">
                  <c:v>106.38365431193864</c:v>
                </c:pt>
                <c:pt idx="13">
                  <c:v>72.317487373844187</c:v>
                </c:pt>
                <c:pt idx="14">
                  <c:v>49.201112968784329</c:v>
                </c:pt>
                <c:pt idx="15">
                  <c:v>33.381039380038722</c:v>
                </c:pt>
                <c:pt idx="16">
                  <c:v>21.884888716862001</c:v>
                </c:pt>
                <c:pt idx="17">
                  <c:v>11.274311386359907</c:v>
                </c:pt>
                <c:pt idx="18">
                  <c:v>4.4076383633955993</c:v>
                </c:pt>
                <c:pt idx="19">
                  <c:v>1.6695872883502627</c:v>
                </c:pt>
                <c:pt idx="20">
                  <c:v>0.21019577701828696</c:v>
                </c:pt>
                <c:pt idx="21">
                  <c:v>-0.46461060061784809</c:v>
                </c:pt>
                <c:pt idx="22">
                  <c:v>-0.43473513810141806</c:v>
                </c:pt>
                <c:pt idx="23">
                  <c:v>-0.27298552865273262</c:v>
                </c:pt>
                <c:pt idx="24">
                  <c:v>-0.11254375202486788</c:v>
                </c:pt>
                <c:pt idx="25">
                  <c:v>3.9831537693387473E-4</c:v>
                </c:pt>
              </c:numCache>
            </c:numRef>
          </c:yVal>
          <c:smooth val="0"/>
          <c:extLst>
            <c:ext xmlns:c16="http://schemas.microsoft.com/office/drawing/2014/chart" uri="{C3380CC4-5D6E-409C-BE32-E72D297353CC}">
              <c16:uniqueId val="{00000000-313C-4E18-9BE0-BEAA0385C3E7}"/>
            </c:ext>
          </c:extLst>
        </c:ser>
        <c:ser>
          <c:idx val="1"/>
          <c:order val="1"/>
          <c:tx>
            <c:strRef>
              <c:f>BeamDyn_2_hGAST!$GG$3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BeamDyn_2_hGAST!$GF$6:$GF$200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BeamDyn_2_hGAST!$GN$6:$GN$200</c:f>
              <c:numCache>
                <c:formatCode>0.00000</c:formatCode>
                <c:ptCount val="195"/>
                <c:pt idx="0">
                  <c:v>-0.47581596440900881</c:v>
                </c:pt>
                <c:pt idx="1">
                  <c:v>-0.95024233990508278</c:v>
                </c:pt>
                <c:pt idx="2">
                  <c:v>3.6391516884466295</c:v>
                </c:pt>
                <c:pt idx="3">
                  <c:v>142.58296544788956</c:v>
                </c:pt>
                <c:pt idx="4">
                  <c:v>255.93839258763393</c:v>
                </c:pt>
                <c:pt idx="5">
                  <c:v>345.83856318873512</c:v>
                </c:pt>
                <c:pt idx="6">
                  <c:v>484.48116217145684</c:v>
                </c:pt>
                <c:pt idx="7">
                  <c:v>617.70078734833703</c:v>
                </c:pt>
                <c:pt idx="8">
                  <c:v>545.67304039076032</c:v>
                </c:pt>
                <c:pt idx="9">
                  <c:v>337.21897035982238</c:v>
                </c:pt>
                <c:pt idx="10">
                  <c:v>241.43188606645751</c:v>
                </c:pt>
                <c:pt idx="11">
                  <c:v>163.77610924542449</c:v>
                </c:pt>
                <c:pt idx="12">
                  <c:v>106.38185413277239</c:v>
                </c:pt>
                <c:pt idx="13">
                  <c:v>72.316091313702827</c:v>
                </c:pt>
                <c:pt idx="14">
                  <c:v>49.200038124801139</c:v>
                </c:pt>
                <c:pt idx="15">
                  <c:v>33.380171525642581</c:v>
                </c:pt>
                <c:pt idx="16">
                  <c:v>21.884007614996122</c:v>
                </c:pt>
                <c:pt idx="17">
                  <c:v>11.273689341028961</c:v>
                </c:pt>
                <c:pt idx="18">
                  <c:v>4.4073696561864191</c:v>
                </c:pt>
                <c:pt idx="19">
                  <c:v>1.6694330493248462</c:v>
                </c:pt>
                <c:pt idx="20">
                  <c:v>0.21011936443917287</c:v>
                </c:pt>
                <c:pt idx="21">
                  <c:v>-0.46460699209847622</c:v>
                </c:pt>
                <c:pt idx="22">
                  <c:v>-0.434714380050017</c:v>
                </c:pt>
                <c:pt idx="23">
                  <c:v>-0.2729637272524682</c:v>
                </c:pt>
                <c:pt idx="24">
                  <c:v>-0.11252755244486104</c:v>
                </c:pt>
                <c:pt idx="25" formatCode="0.00E+00">
                  <c:v>3.9831537693387473E-4</c:v>
                </c:pt>
              </c:numCache>
            </c:numRef>
          </c:yVal>
          <c:smooth val="0"/>
          <c:extLst>
            <c:ext xmlns:c16="http://schemas.microsoft.com/office/drawing/2014/chart" uri="{C3380CC4-5D6E-409C-BE32-E72D297353CC}">
              <c16:uniqueId val="{00000001-313C-4E18-9BE0-BEAA0385C3E7}"/>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BeamDyn_2_hGAST!$FE$5</c:f>
              <c:strCache>
                <c:ptCount val="1"/>
                <c:pt idx="0">
                  <c:v>GxA</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BeamDyn_2_hGAST!$EV$6:$EV$200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BeamDyn_2_hGAST!$FE$6:$FE$200</c:f>
              <c:numCache>
                <c:formatCode>0.00000E+00</c:formatCode>
                <c:ptCount val="195"/>
                <c:pt idx="0">
                  <c:v>6728530201.3075123</c:v>
                </c:pt>
                <c:pt idx="1">
                  <c:v>6388394696.4713469</c:v>
                </c:pt>
                <c:pt idx="2">
                  <c:v>6056600096.5290318</c:v>
                </c:pt>
                <c:pt idx="3">
                  <c:v>5731303793.2918301</c:v>
                </c:pt>
                <c:pt idx="4">
                  <c:v>5418200433.727294</c:v>
                </c:pt>
                <c:pt idx="5">
                  <c:v>5127360644.2564917</c:v>
                </c:pt>
                <c:pt idx="6">
                  <c:v>4458894752.6597424</c:v>
                </c:pt>
                <c:pt idx="7">
                  <c:v>3848842160.967495</c:v>
                </c:pt>
                <c:pt idx="8">
                  <c:v>2233514881.6617064</c:v>
                </c:pt>
                <c:pt idx="9">
                  <c:v>936236729.93042922</c:v>
                </c:pt>
                <c:pt idx="10">
                  <c:v>472455349.8623817</c:v>
                </c:pt>
                <c:pt idx="11">
                  <c:v>344968619.41347533</c:v>
                </c:pt>
                <c:pt idx="12">
                  <c:v>323777243.04590088</c:v>
                </c:pt>
                <c:pt idx="13">
                  <c:v>317410377.12610871</c:v>
                </c:pt>
                <c:pt idx="14">
                  <c:v>309071740.12224543</c:v>
                </c:pt>
                <c:pt idx="15">
                  <c:v>303141154.3184998</c:v>
                </c:pt>
                <c:pt idx="16">
                  <c:v>292878208.67999697</c:v>
                </c:pt>
                <c:pt idx="17">
                  <c:v>300262078.53092843</c:v>
                </c:pt>
                <c:pt idx="18">
                  <c:v>334601615.54941618</c:v>
                </c:pt>
                <c:pt idx="19">
                  <c:v>376267687.050412</c:v>
                </c:pt>
                <c:pt idx="20">
                  <c:v>395843123.65393347</c:v>
                </c:pt>
                <c:pt idx="21">
                  <c:v>374973016.8939324</c:v>
                </c:pt>
                <c:pt idx="22">
                  <c:v>239444127.40131781</c:v>
                </c:pt>
                <c:pt idx="23">
                  <c:v>144183383.53401193</c:v>
                </c:pt>
                <c:pt idx="24">
                  <c:v>86881490.778022334</c:v>
                </c:pt>
                <c:pt idx="25">
                  <c:v>15882312.255348498</c:v>
                </c:pt>
              </c:numCache>
            </c:numRef>
          </c:yVal>
          <c:smooth val="0"/>
          <c:extLst>
            <c:ext xmlns:c16="http://schemas.microsoft.com/office/drawing/2014/chart" uri="{C3380CC4-5D6E-409C-BE32-E72D297353CC}">
              <c16:uniqueId val="{00000000-2FBE-4713-9250-2752FC35ED27}"/>
            </c:ext>
          </c:extLst>
        </c:ser>
        <c:ser>
          <c:idx val="1"/>
          <c:order val="1"/>
          <c:tx>
            <c:strRef>
              <c:f>BeamDyn_2_hGAST!$GG$3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BeamDyn_2_hGAST!$GF$6:$GF$200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BeamDyn_2_hGAST!$GO$6:$GO$200</c:f>
              <c:numCache>
                <c:formatCode>0.00000E+00</c:formatCode>
                <c:ptCount val="195"/>
                <c:pt idx="0">
                  <c:v>6728530201.3075123</c:v>
                </c:pt>
                <c:pt idx="1">
                  <c:v>6388392191.7251005</c:v>
                </c:pt>
                <c:pt idx="2">
                  <c:v>6056595185.1489515</c:v>
                </c:pt>
                <c:pt idx="3">
                  <c:v>5731296702.3584814</c:v>
                </c:pt>
                <c:pt idx="4">
                  <c:v>5418191651.4279919</c:v>
                </c:pt>
                <c:pt idx="5">
                  <c:v>5127350551.6423693</c:v>
                </c:pt>
                <c:pt idx="6">
                  <c:v>4458880936.6397781</c:v>
                </c:pt>
                <c:pt idx="7">
                  <c:v>3848817772.4757013</c:v>
                </c:pt>
                <c:pt idx="8">
                  <c:v>2233485501.8654599</c:v>
                </c:pt>
                <c:pt idx="9">
                  <c:v>936222725.42678881</c:v>
                </c:pt>
                <c:pt idx="10">
                  <c:v>472450537.82038993</c:v>
                </c:pt>
                <c:pt idx="11">
                  <c:v>344967659.56023335</c:v>
                </c:pt>
                <c:pt idx="12">
                  <c:v>323776906.59773505</c:v>
                </c:pt>
                <c:pt idx="13">
                  <c:v>317409873.53335017</c:v>
                </c:pt>
                <c:pt idx="14">
                  <c:v>309071337.18768054</c:v>
                </c:pt>
                <c:pt idx="15">
                  <c:v>303140379.55982184</c:v>
                </c:pt>
                <c:pt idx="16">
                  <c:v>292878821.83621842</c:v>
                </c:pt>
                <c:pt idx="17">
                  <c:v>300265189.31669003</c:v>
                </c:pt>
                <c:pt idx="18">
                  <c:v>334605704.57970953</c:v>
                </c:pt>
                <c:pt idx="19">
                  <c:v>376269755.92380232</c:v>
                </c:pt>
                <c:pt idx="20">
                  <c:v>395840760.40021098</c:v>
                </c:pt>
                <c:pt idx="21">
                  <c:v>374956646.98424774</c:v>
                </c:pt>
                <c:pt idx="22">
                  <c:v>239431902.16365299</c:v>
                </c:pt>
                <c:pt idx="23">
                  <c:v>144175597.14865682</c:v>
                </c:pt>
                <c:pt idx="24">
                  <c:v>86871307.177709728</c:v>
                </c:pt>
                <c:pt idx="25" formatCode="0.00E+00">
                  <c:v>15882312.255348498</c:v>
                </c:pt>
              </c:numCache>
            </c:numRef>
          </c:yVal>
          <c:smooth val="0"/>
          <c:extLst>
            <c:ext xmlns:c16="http://schemas.microsoft.com/office/drawing/2014/chart" uri="{C3380CC4-5D6E-409C-BE32-E72D297353CC}">
              <c16:uniqueId val="{00000001-2FBE-4713-9250-2752FC35ED27}"/>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BeamDyn_2_hGAST!$FG$5</c:f>
              <c:strCache>
                <c:ptCount val="1"/>
                <c:pt idx="0">
                  <c:v>GxzA</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BeamDyn_2_hGAST!$EV$6:$EV$200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BeamDyn_2_hGAST!$FG$6:$FG$200</c:f>
              <c:numCache>
                <c:formatCode>0.00000E+00</c:formatCode>
                <c:ptCount val="195"/>
                <c:pt idx="0">
                  <c:v>-652452.30121894134</c:v>
                </c:pt>
                <c:pt idx="1">
                  <c:v>684578.4147236743</c:v>
                </c:pt>
                <c:pt idx="2">
                  <c:v>1112987.8226589793</c:v>
                </c:pt>
                <c:pt idx="3">
                  <c:v>94469727.530259669</c:v>
                </c:pt>
                <c:pt idx="4">
                  <c:v>176749355.50332204</c:v>
                </c:pt>
                <c:pt idx="5">
                  <c:v>246071921.42427391</c:v>
                </c:pt>
                <c:pt idx="6">
                  <c:v>366849734.61262488</c:v>
                </c:pt>
                <c:pt idx="7">
                  <c:v>456059179.56724572</c:v>
                </c:pt>
                <c:pt idx="8">
                  <c:v>333837917.61607647</c:v>
                </c:pt>
                <c:pt idx="9">
                  <c:v>123865778.15161529</c:v>
                </c:pt>
                <c:pt idx="10">
                  <c:v>42633878.361227483</c:v>
                </c:pt>
                <c:pt idx="11">
                  <c:v>15811273.264962602</c:v>
                </c:pt>
                <c:pt idx="12">
                  <c:v>7070906.6102575772</c:v>
                </c:pt>
                <c:pt idx="13">
                  <c:v>5467118.9012384517</c:v>
                </c:pt>
                <c:pt idx="14">
                  <c:v>4550547.9557206463</c:v>
                </c:pt>
                <c:pt idx="15">
                  <c:v>4072212.8092109086</c:v>
                </c:pt>
                <c:pt idx="16">
                  <c:v>2675232.199654866</c:v>
                </c:pt>
                <c:pt idx="17">
                  <c:v>2249941.2842132654</c:v>
                </c:pt>
                <c:pt idx="18">
                  <c:v>1475603.2310537088</c:v>
                </c:pt>
                <c:pt idx="19">
                  <c:v>-795867.37820241391</c:v>
                </c:pt>
                <c:pt idx="20">
                  <c:v>-5414406.1206679568</c:v>
                </c:pt>
                <c:pt idx="21">
                  <c:v>-9222094.4787979349</c:v>
                </c:pt>
                <c:pt idx="22">
                  <c:v>-7052392.7646087166</c:v>
                </c:pt>
                <c:pt idx="23">
                  <c:v>-4040628.5178606827</c:v>
                </c:pt>
                <c:pt idx="24">
                  <c:v>-2136606.4790272741</c:v>
                </c:pt>
                <c:pt idx="25">
                  <c:v>-91853.547973970126</c:v>
                </c:pt>
              </c:numCache>
            </c:numRef>
          </c:yVal>
          <c:smooth val="0"/>
          <c:extLst>
            <c:ext xmlns:c16="http://schemas.microsoft.com/office/drawing/2014/chart" uri="{C3380CC4-5D6E-409C-BE32-E72D297353CC}">
              <c16:uniqueId val="{00000000-6078-42EB-90E6-20CEEDB0821C}"/>
            </c:ext>
          </c:extLst>
        </c:ser>
        <c:ser>
          <c:idx val="1"/>
          <c:order val="1"/>
          <c:tx>
            <c:strRef>
              <c:f>BeamDyn_2_hGAST!$GG$3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BeamDyn_2_hGAST!$GF$6:$GF$200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BeamDyn_2_hGAST!$GQ$6:$GQ$200</c:f>
              <c:numCache>
                <c:formatCode>0.00000E+00</c:formatCode>
                <c:ptCount val="195"/>
                <c:pt idx="0">
                  <c:v>-652452.30121894134</c:v>
                </c:pt>
                <c:pt idx="1">
                  <c:v>684581.64882349526</c:v>
                </c:pt>
                <c:pt idx="2">
                  <c:v>1114397.3389281554</c:v>
                </c:pt>
                <c:pt idx="3">
                  <c:v>94471590.938428402</c:v>
                </c:pt>
                <c:pt idx="4">
                  <c:v>176751448.79160079</c:v>
                </c:pt>
                <c:pt idx="5">
                  <c:v>246073744.94867265</c:v>
                </c:pt>
                <c:pt idx="6">
                  <c:v>366851754.96216404</c:v>
                </c:pt>
                <c:pt idx="7">
                  <c:v>456057334.24940687</c:v>
                </c:pt>
                <c:pt idx="8">
                  <c:v>333833162.32233578</c:v>
                </c:pt>
                <c:pt idx="9">
                  <c:v>123863325.24495447</c:v>
                </c:pt>
                <c:pt idx="10">
                  <c:v>42632865.930352546</c:v>
                </c:pt>
                <c:pt idx="11">
                  <c:v>15810877.37424157</c:v>
                </c:pt>
                <c:pt idx="12">
                  <c:v>7070821.8603288252</c:v>
                </c:pt>
                <c:pt idx="13">
                  <c:v>5467063.5470491946</c:v>
                </c:pt>
                <c:pt idx="14">
                  <c:v>4550515.4567786353</c:v>
                </c:pt>
                <c:pt idx="15">
                  <c:v>4072107.3499316378</c:v>
                </c:pt>
                <c:pt idx="16">
                  <c:v>2675196.8835163126</c:v>
                </c:pt>
                <c:pt idx="17">
                  <c:v>2249871.1376708378</c:v>
                </c:pt>
                <c:pt idx="18">
                  <c:v>1475380.3131783954</c:v>
                </c:pt>
                <c:pt idx="19">
                  <c:v>-796355.49870260537</c:v>
                </c:pt>
                <c:pt idx="20">
                  <c:v>-5414837.2892187443</c:v>
                </c:pt>
                <c:pt idx="21">
                  <c:v>-9221832.410531627</c:v>
                </c:pt>
                <c:pt idx="22">
                  <c:v>-7052006.25142173</c:v>
                </c:pt>
                <c:pt idx="23">
                  <c:v>-4040369.7925619893</c:v>
                </c:pt>
                <c:pt idx="24">
                  <c:v>-2136313.1946960869</c:v>
                </c:pt>
                <c:pt idx="25" formatCode="0.00E+00">
                  <c:v>-91853.547973970126</c:v>
                </c:pt>
              </c:numCache>
            </c:numRef>
          </c:yVal>
          <c:smooth val="0"/>
          <c:extLst>
            <c:ext xmlns:c16="http://schemas.microsoft.com/office/drawing/2014/chart" uri="{C3380CC4-5D6E-409C-BE32-E72D297353CC}">
              <c16:uniqueId val="{00000001-6078-42EB-90E6-20CEEDB0821C}"/>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BeamDyn_2_hGAST!$FI$5</c:f>
              <c:strCache>
                <c:ptCount val="1"/>
                <c:pt idx="0">
                  <c:v>GxAx</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BeamDyn_2_hGAST!$EV$6:$EV$200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BeamDyn_2_hGAST!$FI$6:$FI$200</c:f>
              <c:numCache>
                <c:formatCode>0.00000E+00</c:formatCode>
                <c:ptCount val="195"/>
                <c:pt idx="0">
                  <c:v>-2356752.5228327215</c:v>
                </c:pt>
                <c:pt idx="1">
                  <c:v>41209892.785338633</c:v>
                </c:pt>
                <c:pt idx="2">
                  <c:v>86610741.204222739</c:v>
                </c:pt>
                <c:pt idx="3">
                  <c:v>119617669.32404247</c:v>
                </c:pt>
                <c:pt idx="4">
                  <c:v>136446643.37094802</c:v>
                </c:pt>
                <c:pt idx="5">
                  <c:v>145535859.64848927</c:v>
                </c:pt>
                <c:pt idx="6">
                  <c:v>135576763.01379615</c:v>
                </c:pt>
                <c:pt idx="7">
                  <c:v>140244048.11984032</c:v>
                </c:pt>
                <c:pt idx="8">
                  <c:v>79522157.888510495</c:v>
                </c:pt>
                <c:pt idx="9">
                  <c:v>55918238.545313992</c:v>
                </c:pt>
                <c:pt idx="10">
                  <c:v>30511140.763941206</c:v>
                </c:pt>
                <c:pt idx="11">
                  <c:v>24623040.216174733</c:v>
                </c:pt>
                <c:pt idx="12">
                  <c:v>21822231.825449839</c:v>
                </c:pt>
                <c:pt idx="13">
                  <c:v>18275329.942797631</c:v>
                </c:pt>
                <c:pt idx="14">
                  <c:v>14840400.752717815</c:v>
                </c:pt>
                <c:pt idx="15">
                  <c:v>12132346.234288163</c:v>
                </c:pt>
                <c:pt idx="16">
                  <c:v>11444783.40119274</c:v>
                </c:pt>
                <c:pt idx="17">
                  <c:v>12704274.505580848</c:v>
                </c:pt>
                <c:pt idx="18">
                  <c:v>15326135.258104896</c:v>
                </c:pt>
                <c:pt idx="19">
                  <c:v>18110334.970583815</c:v>
                </c:pt>
                <c:pt idx="20">
                  <c:v>19675867.358106717</c:v>
                </c:pt>
                <c:pt idx="21">
                  <c:v>18020681.947382595</c:v>
                </c:pt>
                <c:pt idx="22">
                  <c:v>10856919.325712334</c:v>
                </c:pt>
                <c:pt idx="23">
                  <c:v>6079885.8606428746</c:v>
                </c:pt>
                <c:pt idx="24">
                  <c:v>3434444.8104760651</c:v>
                </c:pt>
                <c:pt idx="25">
                  <c:v>119654.22844720981</c:v>
                </c:pt>
              </c:numCache>
            </c:numRef>
          </c:yVal>
          <c:smooth val="0"/>
          <c:extLst>
            <c:ext xmlns:c16="http://schemas.microsoft.com/office/drawing/2014/chart" uri="{C3380CC4-5D6E-409C-BE32-E72D297353CC}">
              <c16:uniqueId val="{00000000-A0AD-4238-B602-AA3A43EEF2C4}"/>
            </c:ext>
          </c:extLst>
        </c:ser>
        <c:ser>
          <c:idx val="1"/>
          <c:order val="1"/>
          <c:tx>
            <c:strRef>
              <c:f>BeamDyn_2_hGAST!$GG$3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BeamDyn_2_hGAST!$GF$6:$GF$200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BeamDyn_2_hGAST!$GS$6:$GS$200</c:f>
              <c:numCache>
                <c:formatCode>0.00000E+00</c:formatCode>
                <c:ptCount val="195"/>
                <c:pt idx="0">
                  <c:v>-2356752.5228327215</c:v>
                </c:pt>
                <c:pt idx="1">
                  <c:v>41210235.520285681</c:v>
                </c:pt>
                <c:pt idx="2">
                  <c:v>86611239.548555732</c:v>
                </c:pt>
                <c:pt idx="3">
                  <c:v>119618050.4542017</c:v>
                </c:pt>
                <c:pt idx="4">
                  <c:v>136446917.83207974</c:v>
                </c:pt>
                <c:pt idx="5">
                  <c:v>145535709.28431872</c:v>
                </c:pt>
                <c:pt idx="6">
                  <c:v>135576868.7150178</c:v>
                </c:pt>
                <c:pt idx="7">
                  <c:v>140243131.33019617</c:v>
                </c:pt>
                <c:pt idx="8">
                  <c:v>79521623.324400246</c:v>
                </c:pt>
                <c:pt idx="9">
                  <c:v>55917471.343764588</c:v>
                </c:pt>
                <c:pt idx="10">
                  <c:v>30510918.515029591</c:v>
                </c:pt>
                <c:pt idx="11">
                  <c:v>24622913.354900248</c:v>
                </c:pt>
                <c:pt idx="12">
                  <c:v>21822044.394357707</c:v>
                </c:pt>
                <c:pt idx="13">
                  <c:v>18275122.498167835</c:v>
                </c:pt>
                <c:pt idx="14">
                  <c:v>14840216.762669416</c:v>
                </c:pt>
                <c:pt idx="15">
                  <c:v>12132294.329572855</c:v>
                </c:pt>
                <c:pt idx="16">
                  <c:v>11444887.989277588</c:v>
                </c:pt>
                <c:pt idx="17">
                  <c:v>12704512.017434703</c:v>
                </c:pt>
                <c:pt idx="18">
                  <c:v>15326408.494255003</c:v>
                </c:pt>
                <c:pt idx="19">
                  <c:v>18110500.427342907</c:v>
                </c:pt>
                <c:pt idx="20">
                  <c:v>19675679.931030836</c:v>
                </c:pt>
                <c:pt idx="21">
                  <c:v>18019816.669525173</c:v>
                </c:pt>
                <c:pt idx="22">
                  <c:v>10856306.267624896</c:v>
                </c:pt>
                <c:pt idx="23">
                  <c:v>6079526.3886872353</c:v>
                </c:pt>
                <c:pt idx="24">
                  <c:v>3433969.3612791905</c:v>
                </c:pt>
                <c:pt idx="25" formatCode="0.00E+00">
                  <c:v>119654.22844720981</c:v>
                </c:pt>
              </c:numCache>
            </c:numRef>
          </c:yVal>
          <c:smooth val="0"/>
          <c:extLst>
            <c:ext xmlns:c16="http://schemas.microsoft.com/office/drawing/2014/chart" uri="{C3380CC4-5D6E-409C-BE32-E72D297353CC}">
              <c16:uniqueId val="{00000001-A0AD-4238-B602-AA3A43EEF2C4}"/>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BeamDyn_2_hGAST!$FK$5</c:f>
              <c:strCache>
                <c:ptCount val="1"/>
                <c:pt idx="0">
                  <c:v>EA</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BeamDyn_2_hGAST!$EV$6:$EV$200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BeamDyn_2_hGAST!$FK$6:$FK$200</c:f>
              <c:numCache>
                <c:formatCode>0.00000E+00</c:formatCode>
                <c:ptCount val="195"/>
                <c:pt idx="0">
                  <c:v>46051081603.604736</c:v>
                </c:pt>
                <c:pt idx="1">
                  <c:v>43751344063.198158</c:v>
                </c:pt>
                <c:pt idx="2">
                  <c:v>41569662567.470367</c:v>
                </c:pt>
                <c:pt idx="3">
                  <c:v>38669982721.739799</c:v>
                </c:pt>
                <c:pt idx="4">
                  <c:v>36038990116.73735</c:v>
                </c:pt>
                <c:pt idx="5">
                  <c:v>33746441410.196159</c:v>
                </c:pt>
                <c:pt idx="6">
                  <c:v>29212071034.73074</c:v>
                </c:pt>
                <c:pt idx="7">
                  <c:v>27339201435.29739</c:v>
                </c:pt>
                <c:pt idx="8">
                  <c:v>22665764106.85165</c:v>
                </c:pt>
                <c:pt idx="9">
                  <c:v>20450235425.961021</c:v>
                </c:pt>
                <c:pt idx="10">
                  <c:v>20473859852.028961</c:v>
                </c:pt>
                <c:pt idx="11">
                  <c:v>21366371296.473</c:v>
                </c:pt>
                <c:pt idx="12">
                  <c:v>21785402237.039181</c:v>
                </c:pt>
                <c:pt idx="13">
                  <c:v>21621041012.042068</c:v>
                </c:pt>
                <c:pt idx="14">
                  <c:v>20779461548.75581</c:v>
                </c:pt>
                <c:pt idx="15">
                  <c:v>19923519424.80574</c:v>
                </c:pt>
                <c:pt idx="16">
                  <c:v>18925122694.71336</c:v>
                </c:pt>
                <c:pt idx="17">
                  <c:v>17539655765.23526</c:v>
                </c:pt>
                <c:pt idx="18">
                  <c:v>15853197990.94626</c:v>
                </c:pt>
                <c:pt idx="19">
                  <c:v>14061229868.52557</c:v>
                </c:pt>
                <c:pt idx="20">
                  <c:v>11003024089.79319</c:v>
                </c:pt>
                <c:pt idx="21">
                  <c:v>7310260724.8634148</c:v>
                </c:pt>
                <c:pt idx="22">
                  <c:v>4521289678.9470091</c:v>
                </c:pt>
                <c:pt idx="23">
                  <c:v>2675615584.1350899</c:v>
                </c:pt>
                <c:pt idx="24">
                  <c:v>1203040036.1542661</c:v>
                </c:pt>
                <c:pt idx="25">
                  <c:v>118283403.9322428</c:v>
                </c:pt>
              </c:numCache>
            </c:numRef>
          </c:yVal>
          <c:smooth val="0"/>
          <c:extLst>
            <c:ext xmlns:c16="http://schemas.microsoft.com/office/drawing/2014/chart" uri="{C3380CC4-5D6E-409C-BE32-E72D297353CC}">
              <c16:uniqueId val="{00000000-10B1-4C3A-B3BC-E71A00CD7979}"/>
            </c:ext>
          </c:extLst>
        </c:ser>
        <c:ser>
          <c:idx val="1"/>
          <c:order val="1"/>
          <c:tx>
            <c:strRef>
              <c:f>BeamDyn_2_hGAST!$GG$3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BeamDyn_2_hGAST!$GF$6:$GF$200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BeamDyn_2_hGAST!$GU$6:$GU$200</c:f>
              <c:numCache>
                <c:formatCode>0.00000E+00</c:formatCode>
                <c:ptCount val="195"/>
                <c:pt idx="0">
                  <c:v>46051081603.604736</c:v>
                </c:pt>
                <c:pt idx="1">
                  <c:v>43751327593.495102</c:v>
                </c:pt>
                <c:pt idx="2">
                  <c:v>41569618787.600471</c:v>
                </c:pt>
                <c:pt idx="3">
                  <c:v>38669923136.964897</c:v>
                </c:pt>
                <c:pt idx="4">
                  <c:v>36038920890.14032</c:v>
                </c:pt>
                <c:pt idx="5">
                  <c:v>33746372949.484756</c:v>
                </c:pt>
                <c:pt idx="6">
                  <c:v>29212028619.365032</c:v>
                </c:pt>
                <c:pt idx="7">
                  <c:v>27339130874.928978</c:v>
                </c:pt>
                <c:pt idx="8">
                  <c:v>22665713931.196465</c:v>
                </c:pt>
                <c:pt idx="9">
                  <c:v>20450236139.332397</c:v>
                </c:pt>
                <c:pt idx="10">
                  <c:v>20473893540.260933</c:v>
                </c:pt>
                <c:pt idx="11">
                  <c:v>21366390276.27874</c:v>
                </c:pt>
                <c:pt idx="12">
                  <c:v>21785393551.599064</c:v>
                </c:pt>
                <c:pt idx="13">
                  <c:v>21620990186.790501</c:v>
                </c:pt>
                <c:pt idx="14">
                  <c:v>20779403394.523041</c:v>
                </c:pt>
                <c:pt idx="15">
                  <c:v>19923444054.969639</c:v>
                </c:pt>
                <c:pt idx="16">
                  <c:v>18925007645.601643</c:v>
                </c:pt>
                <c:pt idx="17">
                  <c:v>17539502990.641098</c:v>
                </c:pt>
                <c:pt idx="18">
                  <c:v>15853022130.547781</c:v>
                </c:pt>
                <c:pt idx="19">
                  <c:v>14060906655.271845</c:v>
                </c:pt>
                <c:pt idx="20">
                  <c:v>11002605934.923698</c:v>
                </c:pt>
                <c:pt idx="21">
                  <c:v>7309923857.9097662</c:v>
                </c:pt>
                <c:pt idx="22">
                  <c:v>4521052815.3288507</c:v>
                </c:pt>
                <c:pt idx="23">
                  <c:v>2675415485.3228235</c:v>
                </c:pt>
                <c:pt idx="24">
                  <c:v>1202884446.6360655</c:v>
                </c:pt>
                <c:pt idx="25" formatCode="0.00E+00">
                  <c:v>118283403.9322428</c:v>
                </c:pt>
              </c:numCache>
            </c:numRef>
          </c:yVal>
          <c:smooth val="0"/>
          <c:extLst>
            <c:ext xmlns:c16="http://schemas.microsoft.com/office/drawing/2014/chart" uri="{C3380CC4-5D6E-409C-BE32-E72D297353CC}">
              <c16:uniqueId val="{00000001-10B1-4C3A-B3BC-E71A00CD7979}"/>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BeamDyn_2_hGAST!$FM$5</c:f>
              <c:strCache>
                <c:ptCount val="1"/>
                <c:pt idx="0">
                  <c:v> - EAx</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BeamDyn_2_hGAST!$EV$6:$EV$200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BeamDyn_2_hGAST!$FM$6:$FM$200</c:f>
              <c:numCache>
                <c:formatCode>0.00000E+00</c:formatCode>
                <c:ptCount val="195"/>
                <c:pt idx="0">
                  <c:v>311829416.70286965</c:v>
                </c:pt>
                <c:pt idx="1">
                  <c:v>-153375972.46111065</c:v>
                </c:pt>
                <c:pt idx="2">
                  <c:v>-594875243.37019598</c:v>
                </c:pt>
                <c:pt idx="3">
                  <c:v>-866416551.03557885</c:v>
                </c:pt>
                <c:pt idx="4">
                  <c:v>-1074813100.1574914</c:v>
                </c:pt>
                <c:pt idx="5">
                  <c:v>-1268432137.9555576</c:v>
                </c:pt>
                <c:pt idx="6">
                  <c:v>-1613301896.9543607</c:v>
                </c:pt>
                <c:pt idx="7">
                  <c:v>-2490444618.5531497</c:v>
                </c:pt>
                <c:pt idx="8">
                  <c:v>-2295978415.8008742</c:v>
                </c:pt>
                <c:pt idx="9">
                  <c:v>-1706060775.4810965</c:v>
                </c:pt>
                <c:pt idx="10">
                  <c:v>-1469889599.6026173</c:v>
                </c:pt>
                <c:pt idx="11">
                  <c:v>-1146925709.5507283</c:v>
                </c:pt>
                <c:pt idx="12">
                  <c:v>-862734503.84380984</c:v>
                </c:pt>
                <c:pt idx="13">
                  <c:v>-540009628.67511225</c:v>
                </c:pt>
                <c:pt idx="14">
                  <c:v>-348774069.71618015</c:v>
                </c:pt>
                <c:pt idx="15">
                  <c:v>-308593610.61444587</c:v>
                </c:pt>
                <c:pt idx="16">
                  <c:v>-308528171.6029405</c:v>
                </c:pt>
                <c:pt idx="17">
                  <c:v>-332387660.35480595</c:v>
                </c:pt>
                <c:pt idx="18">
                  <c:v>-360510401.63090748</c:v>
                </c:pt>
                <c:pt idx="19">
                  <c:v>-402970165.85983056</c:v>
                </c:pt>
                <c:pt idx="20">
                  <c:v>-372972045.18693095</c:v>
                </c:pt>
                <c:pt idx="21">
                  <c:v>-249266954.89742622</c:v>
                </c:pt>
                <c:pt idx="22">
                  <c:v>-138570341.96244374</c:v>
                </c:pt>
                <c:pt idx="23">
                  <c:v>-73025526.733834282</c:v>
                </c:pt>
                <c:pt idx="24">
                  <c:v>-27561900.486396156</c:v>
                </c:pt>
                <c:pt idx="25">
                  <c:v>-770411.07607226842</c:v>
                </c:pt>
              </c:numCache>
            </c:numRef>
          </c:yVal>
          <c:smooth val="0"/>
          <c:extLst>
            <c:ext xmlns:c16="http://schemas.microsoft.com/office/drawing/2014/chart" uri="{C3380CC4-5D6E-409C-BE32-E72D297353CC}">
              <c16:uniqueId val="{00000000-7FF0-42E0-8D19-FDCD5CFB9078}"/>
            </c:ext>
          </c:extLst>
        </c:ser>
        <c:ser>
          <c:idx val="1"/>
          <c:order val="1"/>
          <c:tx>
            <c:strRef>
              <c:f>BeamDyn_2_hGAST!$GG$3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BeamDyn_2_hGAST!$GF$6:$GF$200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BeamDyn_2_hGAST!$GW$6:$GW$200</c:f>
              <c:numCache>
                <c:formatCode>0.00000E+00</c:formatCode>
                <c:ptCount val="195"/>
                <c:pt idx="0">
                  <c:v>311829416.70286965</c:v>
                </c:pt>
                <c:pt idx="1">
                  <c:v>-153379305.37744388</c:v>
                </c:pt>
                <c:pt idx="2">
                  <c:v>-594879343.14801717</c:v>
                </c:pt>
                <c:pt idx="3">
                  <c:v>-866421270.64651453</c:v>
                </c:pt>
                <c:pt idx="4">
                  <c:v>-1074818946.7452075</c:v>
                </c:pt>
                <c:pt idx="5">
                  <c:v>-1268437344.8590717</c:v>
                </c:pt>
                <c:pt idx="6">
                  <c:v>-1613321761.8340747</c:v>
                </c:pt>
                <c:pt idx="7">
                  <c:v>-2490441682.468648</c:v>
                </c:pt>
                <c:pt idx="8">
                  <c:v>-2295965055.7823987</c:v>
                </c:pt>
                <c:pt idx="9">
                  <c:v>-1706053643.9742389</c:v>
                </c:pt>
                <c:pt idx="10">
                  <c:v>-1469877409.1903658</c:v>
                </c:pt>
                <c:pt idx="11">
                  <c:v>-1146912837.246192</c:v>
                </c:pt>
                <c:pt idx="12">
                  <c:v>-862717449.89706659</c:v>
                </c:pt>
                <c:pt idx="13">
                  <c:v>-539998079.4443897</c:v>
                </c:pt>
                <c:pt idx="14">
                  <c:v>-348771339.78420699</c:v>
                </c:pt>
                <c:pt idx="15">
                  <c:v>-308593605.67439806</c:v>
                </c:pt>
                <c:pt idx="16">
                  <c:v>-308530152.89381689</c:v>
                </c:pt>
                <c:pt idx="17">
                  <c:v>-332390207.96699685</c:v>
                </c:pt>
                <c:pt idx="18">
                  <c:v>-360514568.55272001</c:v>
                </c:pt>
                <c:pt idx="19">
                  <c:v>-402966995.44198108</c:v>
                </c:pt>
                <c:pt idx="20">
                  <c:v>-372958037.27990484</c:v>
                </c:pt>
                <c:pt idx="21">
                  <c:v>-249253584.36393389</c:v>
                </c:pt>
                <c:pt idx="22">
                  <c:v>-138561930.30291501</c:v>
                </c:pt>
                <c:pt idx="23">
                  <c:v>-73019348.974312261</c:v>
                </c:pt>
                <c:pt idx="24">
                  <c:v>-27558057.712076634</c:v>
                </c:pt>
                <c:pt idx="25" formatCode="0.00E+00">
                  <c:v>-770411.07607226842</c:v>
                </c:pt>
              </c:numCache>
            </c:numRef>
          </c:yVal>
          <c:smooth val="0"/>
          <c:extLst>
            <c:ext xmlns:c16="http://schemas.microsoft.com/office/drawing/2014/chart" uri="{C3380CC4-5D6E-409C-BE32-E72D297353CC}">
              <c16:uniqueId val="{00000001-7FF0-42E0-8D19-FDCD5CFB9078}"/>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BeamDyn_2_hGAST!$FO$5</c:f>
              <c:strCache>
                <c:ptCount val="1"/>
                <c:pt idx="0">
                  <c:v>EAz</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BeamDyn_2_hGAST!$EV$6:$EV$200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BeamDyn_2_hGAST!$FO$6:$FO$200</c:f>
              <c:numCache>
                <c:formatCode>0.00000E+00</c:formatCode>
                <c:ptCount val="195"/>
                <c:pt idx="0">
                  <c:v>-1047216172.2358905</c:v>
                </c:pt>
                <c:pt idx="1">
                  <c:v>562068439.00605023</c:v>
                </c:pt>
                <c:pt idx="2">
                  <c:v>1984721261.1504216</c:v>
                </c:pt>
                <c:pt idx="3">
                  <c:v>2602713558.0444288</c:v>
                </c:pt>
                <c:pt idx="4">
                  <c:v>3137670130.7310834</c:v>
                </c:pt>
                <c:pt idx="5">
                  <c:v>3718553787.3719144</c:v>
                </c:pt>
                <c:pt idx="6">
                  <c:v>4979892337.725503</c:v>
                </c:pt>
                <c:pt idx="7">
                  <c:v>8163789886.9346685</c:v>
                </c:pt>
                <c:pt idx="8">
                  <c:v>10453716924.159023</c:v>
                </c:pt>
                <c:pt idx="9">
                  <c:v>9022113467.6786213</c:v>
                </c:pt>
                <c:pt idx="10">
                  <c:v>8891570693.5680523</c:v>
                </c:pt>
                <c:pt idx="11">
                  <c:v>8234130934.9653797</c:v>
                </c:pt>
                <c:pt idx="12">
                  <c:v>7843668703.8799849</c:v>
                </c:pt>
                <c:pt idx="13">
                  <c:v>6892807240.1142693</c:v>
                </c:pt>
                <c:pt idx="14">
                  <c:v>6371595113.3947449</c:v>
                </c:pt>
                <c:pt idx="15">
                  <c:v>5503786981.2305832</c:v>
                </c:pt>
                <c:pt idx="16">
                  <c:v>4934888464.4718151</c:v>
                </c:pt>
                <c:pt idx="17">
                  <c:v>3337295590.375453</c:v>
                </c:pt>
                <c:pt idx="18">
                  <c:v>1771601895.6294522</c:v>
                </c:pt>
                <c:pt idx="19">
                  <c:v>1016947231.3135655</c:v>
                </c:pt>
                <c:pt idx="20">
                  <c:v>633447043.80903482</c:v>
                </c:pt>
                <c:pt idx="21">
                  <c:v>362755572.11139518</c:v>
                </c:pt>
                <c:pt idx="22">
                  <c:v>271535136.18415183</c:v>
                </c:pt>
                <c:pt idx="23">
                  <c:v>187583313.66311139</c:v>
                </c:pt>
                <c:pt idx="24">
                  <c:v>138280885.19901124</c:v>
                </c:pt>
                <c:pt idx="25">
                  <c:v>1185832.4833539187</c:v>
                </c:pt>
              </c:numCache>
            </c:numRef>
          </c:yVal>
          <c:smooth val="0"/>
          <c:extLst>
            <c:ext xmlns:c16="http://schemas.microsoft.com/office/drawing/2014/chart" uri="{C3380CC4-5D6E-409C-BE32-E72D297353CC}">
              <c16:uniqueId val="{00000000-7303-49A8-AA49-518145EBC53C}"/>
            </c:ext>
          </c:extLst>
        </c:ser>
        <c:ser>
          <c:idx val="1"/>
          <c:order val="1"/>
          <c:tx>
            <c:strRef>
              <c:f>BeamDyn_2_hGAST!$GG$3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BeamDyn_2_hGAST!$GF$6:$GF$200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BeamDyn_2_hGAST!$GY$6:$GY$200</c:f>
              <c:numCache>
                <c:formatCode>0.00000E+00</c:formatCode>
                <c:ptCount val="195"/>
                <c:pt idx="0">
                  <c:v>-1047216172.2358905</c:v>
                </c:pt>
                <c:pt idx="1">
                  <c:v>562079178.73573923</c:v>
                </c:pt>
                <c:pt idx="2">
                  <c:v>1984730591.7054455</c:v>
                </c:pt>
                <c:pt idx="3">
                  <c:v>2602725673.3452878</c:v>
                </c:pt>
                <c:pt idx="4">
                  <c:v>3137687671.2957411</c:v>
                </c:pt>
                <c:pt idx="5">
                  <c:v>3718572831.2804017</c:v>
                </c:pt>
                <c:pt idx="6">
                  <c:v>4979964444.2827129</c:v>
                </c:pt>
                <c:pt idx="7">
                  <c:v>8163824460.6507635</c:v>
                </c:pt>
                <c:pt idx="8">
                  <c:v>10453684502.262608</c:v>
                </c:pt>
                <c:pt idx="9">
                  <c:v>9022109525.7636719</c:v>
                </c:pt>
                <c:pt idx="10">
                  <c:v>8891545878.2189236</c:v>
                </c:pt>
                <c:pt idx="11">
                  <c:v>8234113249.1656523</c:v>
                </c:pt>
                <c:pt idx="12">
                  <c:v>7843618456.9296846</c:v>
                </c:pt>
                <c:pt idx="13">
                  <c:v>6892775762.7094412</c:v>
                </c:pt>
                <c:pt idx="14">
                  <c:v>6371536152.9642391</c:v>
                </c:pt>
                <c:pt idx="15">
                  <c:v>5503744034.5875549</c:v>
                </c:pt>
                <c:pt idx="16">
                  <c:v>4934755800.4311666</c:v>
                </c:pt>
                <c:pt idx="17">
                  <c:v>3337153755.6835651</c:v>
                </c:pt>
                <c:pt idx="18">
                  <c:v>1771527835.2327738</c:v>
                </c:pt>
                <c:pt idx="19">
                  <c:v>1016906700.2465363</c:v>
                </c:pt>
                <c:pt idx="20">
                  <c:v>633416391.70765865</c:v>
                </c:pt>
                <c:pt idx="21">
                  <c:v>362744554.01552564</c:v>
                </c:pt>
                <c:pt idx="22">
                  <c:v>271524362.27098417</c:v>
                </c:pt>
                <c:pt idx="23">
                  <c:v>187576614.27346647</c:v>
                </c:pt>
                <c:pt idx="24">
                  <c:v>138261221.29231906</c:v>
                </c:pt>
                <c:pt idx="25" formatCode="0.00E+00">
                  <c:v>1185832.4833539187</c:v>
                </c:pt>
              </c:numCache>
            </c:numRef>
          </c:yVal>
          <c:smooth val="0"/>
          <c:extLst>
            <c:ext xmlns:c16="http://schemas.microsoft.com/office/drawing/2014/chart" uri="{C3380CC4-5D6E-409C-BE32-E72D297353CC}">
              <c16:uniqueId val="{00000001-7303-49A8-AA49-518145EBC53C}"/>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BeamDyn_2_hGAST!$FP$5</c:f>
              <c:strCache>
                <c:ptCount val="1"/>
                <c:pt idx="0">
                  <c:v>GzA</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BeamDyn_2_hGAST!$EV$6:$EV$200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BeamDyn_2_hGAST!$FP$6:$FP$200</c:f>
              <c:numCache>
                <c:formatCode>0.00000E+00</c:formatCode>
                <c:ptCount val="195"/>
                <c:pt idx="0">
                  <c:v>6740934558.2892017</c:v>
                </c:pt>
                <c:pt idx="1">
                  <c:v>6384678439.3495684</c:v>
                </c:pt>
                <c:pt idx="2">
                  <c:v>6032246065.0146503</c:v>
                </c:pt>
                <c:pt idx="3">
                  <c:v>5426850503.1374092</c:v>
                </c:pt>
                <c:pt idx="4">
                  <c:v>4851194097.1202517</c:v>
                </c:pt>
                <c:pt idx="5">
                  <c:v>4314219272.642293</c:v>
                </c:pt>
                <c:pt idx="6">
                  <c:v>3108372581.5875664</c:v>
                </c:pt>
                <c:pt idx="7">
                  <c:v>2555765421.8815384</c:v>
                </c:pt>
                <c:pt idx="8">
                  <c:v>1017191871.8962609</c:v>
                </c:pt>
                <c:pt idx="9">
                  <c:v>486261580.63591045</c:v>
                </c:pt>
                <c:pt idx="10">
                  <c:v>288959826.25178528</c:v>
                </c:pt>
                <c:pt idx="11">
                  <c:v>226576964.98880738</c:v>
                </c:pt>
                <c:pt idx="12">
                  <c:v>187974190.43643126</c:v>
                </c:pt>
                <c:pt idx="13">
                  <c:v>161730843.07882342</c:v>
                </c:pt>
                <c:pt idx="14">
                  <c:v>138050316.42327124</c:v>
                </c:pt>
                <c:pt idx="15">
                  <c:v>116678205.955116</c:v>
                </c:pt>
                <c:pt idx="16">
                  <c:v>97454045.772518396</c:v>
                </c:pt>
                <c:pt idx="17">
                  <c:v>81381385.700628176</c:v>
                </c:pt>
                <c:pt idx="18">
                  <c:v>67083353.966791965</c:v>
                </c:pt>
                <c:pt idx="19">
                  <c:v>55543463.636993811</c:v>
                </c:pt>
                <c:pt idx="20">
                  <c:v>45064387.682922333</c:v>
                </c:pt>
                <c:pt idx="21">
                  <c:v>36747508.78969682</c:v>
                </c:pt>
                <c:pt idx="22">
                  <c:v>27502486.267832827</c:v>
                </c:pt>
                <c:pt idx="23">
                  <c:v>19874346.685875557</c:v>
                </c:pt>
                <c:pt idx="24">
                  <c:v>9237231.5724288262</c:v>
                </c:pt>
                <c:pt idx="25">
                  <c:v>928425.53689637291</c:v>
                </c:pt>
              </c:numCache>
            </c:numRef>
          </c:yVal>
          <c:smooth val="0"/>
          <c:extLst>
            <c:ext xmlns:c16="http://schemas.microsoft.com/office/drawing/2014/chart" uri="{C3380CC4-5D6E-409C-BE32-E72D297353CC}">
              <c16:uniqueId val="{00000000-0E8E-4264-B352-969F814AF532}"/>
            </c:ext>
          </c:extLst>
        </c:ser>
        <c:ser>
          <c:idx val="1"/>
          <c:order val="1"/>
          <c:tx>
            <c:strRef>
              <c:f>BeamDyn_2_hGAST!$GG$3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BeamDyn_2_hGAST!$GF$6:$GF$200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BeamDyn_2_hGAST!$GZ$6:$GZ$200</c:f>
              <c:numCache>
                <c:formatCode>0.00000E+00</c:formatCode>
                <c:ptCount val="195"/>
                <c:pt idx="0">
                  <c:v>6740934558.2892017</c:v>
                </c:pt>
                <c:pt idx="1">
                  <c:v>6384675778.8069715</c:v>
                </c:pt>
                <c:pt idx="2">
                  <c:v>6032236924.6473198</c:v>
                </c:pt>
                <c:pt idx="3">
                  <c:v>5426837466.0968227</c:v>
                </c:pt>
                <c:pt idx="4">
                  <c:v>4851177882.4419413</c:v>
                </c:pt>
                <c:pt idx="5">
                  <c:v>4314201066.5595341</c:v>
                </c:pt>
                <c:pt idx="6">
                  <c:v>3108360066.5492649</c:v>
                </c:pt>
                <c:pt idx="7">
                  <c:v>2555742192.2308798</c:v>
                </c:pt>
                <c:pt idx="8">
                  <c:v>1017179847.779646</c:v>
                </c:pt>
                <c:pt idx="9">
                  <c:v>486255622.8436051</c:v>
                </c:pt>
                <c:pt idx="10">
                  <c:v>288957471.58360213</c:v>
                </c:pt>
                <c:pt idx="11">
                  <c:v>226575216.49462456</c:v>
                </c:pt>
                <c:pt idx="12">
                  <c:v>187972803.64327511</c:v>
                </c:pt>
                <c:pt idx="13">
                  <c:v>161729412.94800743</c:v>
                </c:pt>
                <c:pt idx="14">
                  <c:v>138048864.36401147</c:v>
                </c:pt>
                <c:pt idx="15">
                  <c:v>116676754.7065707</c:v>
                </c:pt>
                <c:pt idx="16">
                  <c:v>97452711.099546522</c:v>
                </c:pt>
                <c:pt idx="17">
                  <c:v>81380090.455630779</c:v>
                </c:pt>
                <c:pt idx="18">
                  <c:v>67082221.463547952</c:v>
                </c:pt>
                <c:pt idx="19">
                  <c:v>55542356.132633351</c:v>
                </c:pt>
                <c:pt idx="20">
                  <c:v>45063445.910308033</c:v>
                </c:pt>
                <c:pt idx="21">
                  <c:v>36746392.126052029</c:v>
                </c:pt>
                <c:pt idx="22">
                  <c:v>27501507.314535342</c:v>
                </c:pt>
                <c:pt idx="23">
                  <c:v>19872901.276773755</c:v>
                </c:pt>
                <c:pt idx="24">
                  <c:v>9236039.8183620702</c:v>
                </c:pt>
                <c:pt idx="25" formatCode="0.00E+00">
                  <c:v>928425.53689637291</c:v>
                </c:pt>
              </c:numCache>
            </c:numRef>
          </c:yVal>
          <c:smooth val="0"/>
          <c:extLst>
            <c:ext xmlns:c16="http://schemas.microsoft.com/office/drawing/2014/chart" uri="{C3380CC4-5D6E-409C-BE32-E72D297353CC}">
              <c16:uniqueId val="{00000001-0E8E-4264-B352-969F814AF532}"/>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BeamDyn_2_hGAST!$FR$5</c:f>
              <c:strCache>
                <c:ptCount val="1"/>
                <c:pt idx="0">
                  <c:v> - GzAz</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BeamDyn_2_hGAST!$EV$6:$EV$200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BeamDyn_2_hGAST!$FR$6:$FR$200</c:f>
              <c:numCache>
                <c:formatCode>0.00000E+00</c:formatCode>
                <c:ptCount val="195"/>
                <c:pt idx="0">
                  <c:v>153462358.01623783</c:v>
                </c:pt>
                <c:pt idx="1">
                  <c:v>-85891572.319384009</c:v>
                </c:pt>
                <c:pt idx="2">
                  <c:v>-289637700.08619535</c:v>
                </c:pt>
                <c:pt idx="3">
                  <c:v>-357463253.64863253</c:v>
                </c:pt>
                <c:pt idx="4">
                  <c:v>-387703514.44599521</c:v>
                </c:pt>
                <c:pt idx="5">
                  <c:v>-398985261.29380667</c:v>
                </c:pt>
                <c:pt idx="6">
                  <c:v>-311576612.63521242</c:v>
                </c:pt>
                <c:pt idx="7">
                  <c:v>-208427732.71909422</c:v>
                </c:pt>
                <c:pt idx="8">
                  <c:v>127809594.70980091</c:v>
                </c:pt>
                <c:pt idx="9">
                  <c:v>53724902.638093971</c:v>
                </c:pt>
                <c:pt idx="10">
                  <c:v>43853312.982129954</c:v>
                </c:pt>
                <c:pt idx="11">
                  <c:v>25309777.981748395</c:v>
                </c:pt>
                <c:pt idx="12">
                  <c:v>16471418.604810752</c:v>
                </c:pt>
                <c:pt idx="13">
                  <c:v>15248098.007407228</c:v>
                </c:pt>
                <c:pt idx="14">
                  <c:v>10740879.235428266</c:v>
                </c:pt>
                <c:pt idx="15">
                  <c:v>10119442.751108238</c:v>
                </c:pt>
                <c:pt idx="16">
                  <c:v>7866996.5806896007</c:v>
                </c:pt>
                <c:pt idx="17">
                  <c:v>7832965.3543270864</c:v>
                </c:pt>
                <c:pt idx="18">
                  <c:v>8373547.0810717987</c:v>
                </c:pt>
                <c:pt idx="19">
                  <c:v>7970003.4007934583</c:v>
                </c:pt>
                <c:pt idx="20">
                  <c:v>6636825.3594645914</c:v>
                </c:pt>
                <c:pt idx="21">
                  <c:v>5522159.9137442792</c:v>
                </c:pt>
                <c:pt idx="22">
                  <c:v>2921821.6087093116</c:v>
                </c:pt>
                <c:pt idx="23">
                  <c:v>1610917.1723362422</c:v>
                </c:pt>
                <c:pt idx="24">
                  <c:v>1159686.7708346541</c:v>
                </c:pt>
                <c:pt idx="25">
                  <c:v>103783.35961407358</c:v>
                </c:pt>
              </c:numCache>
            </c:numRef>
          </c:yVal>
          <c:smooth val="0"/>
          <c:extLst>
            <c:ext xmlns:c16="http://schemas.microsoft.com/office/drawing/2014/chart" uri="{C3380CC4-5D6E-409C-BE32-E72D297353CC}">
              <c16:uniqueId val="{00000000-802C-49CE-99D4-EAA901FA2ED9}"/>
            </c:ext>
          </c:extLst>
        </c:ser>
        <c:ser>
          <c:idx val="1"/>
          <c:order val="1"/>
          <c:tx>
            <c:strRef>
              <c:f>BeamDyn_2_hGAST!$GG$3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BeamDyn_2_hGAST!$GF$6:$GF$200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BeamDyn_2_hGAST!$HB$6:$HB$200</c:f>
              <c:numCache>
                <c:formatCode>0.00000E+00</c:formatCode>
                <c:ptCount val="195"/>
                <c:pt idx="0">
                  <c:v>153462358.01623783</c:v>
                </c:pt>
                <c:pt idx="1">
                  <c:v>-85893110.41659461</c:v>
                </c:pt>
                <c:pt idx="2">
                  <c:v>-289638724.12818217</c:v>
                </c:pt>
                <c:pt idx="3">
                  <c:v>-357463938.50769645</c:v>
                </c:pt>
                <c:pt idx="4">
                  <c:v>-387703855.1135416</c:v>
                </c:pt>
                <c:pt idx="5">
                  <c:v>-398983941.58284914</c:v>
                </c:pt>
                <c:pt idx="6">
                  <c:v>-311574276.59565842</c:v>
                </c:pt>
                <c:pt idx="7">
                  <c:v>-208422656.14953107</c:v>
                </c:pt>
                <c:pt idx="8">
                  <c:v>127807916.89448032</c:v>
                </c:pt>
                <c:pt idx="9">
                  <c:v>53724604.552143961</c:v>
                </c:pt>
                <c:pt idx="10">
                  <c:v>43852613.048350312</c:v>
                </c:pt>
                <c:pt idx="11">
                  <c:v>25309377.652493946</c:v>
                </c:pt>
                <c:pt idx="12">
                  <c:v>16471353.960136842</c:v>
                </c:pt>
                <c:pt idx="13">
                  <c:v>15247825.804320114</c:v>
                </c:pt>
                <c:pt idx="14">
                  <c:v>10740837.013926428</c:v>
                </c:pt>
                <c:pt idx="15">
                  <c:v>10119272.711990943</c:v>
                </c:pt>
                <c:pt idx="16">
                  <c:v>7866993.7547380887</c:v>
                </c:pt>
                <c:pt idx="17">
                  <c:v>7833014.3251078399</c:v>
                </c:pt>
                <c:pt idx="18">
                  <c:v>8373507.4780501099</c:v>
                </c:pt>
                <c:pt idx="19">
                  <c:v>7969862.5009182673</c:v>
                </c:pt>
                <c:pt idx="20">
                  <c:v>6636699.1388709815</c:v>
                </c:pt>
                <c:pt idx="21">
                  <c:v>5521845.8308696812</c:v>
                </c:pt>
                <c:pt idx="22">
                  <c:v>2921653.3744751462</c:v>
                </c:pt>
                <c:pt idx="23">
                  <c:v>1610855.857541546</c:v>
                </c:pt>
                <c:pt idx="24">
                  <c:v>1159535.3198103984</c:v>
                </c:pt>
                <c:pt idx="25" formatCode="0.00E+00">
                  <c:v>103783.35961407358</c:v>
                </c:pt>
              </c:numCache>
            </c:numRef>
          </c:yVal>
          <c:smooth val="0"/>
          <c:extLst>
            <c:ext xmlns:c16="http://schemas.microsoft.com/office/drawing/2014/chart" uri="{C3380CC4-5D6E-409C-BE32-E72D297353CC}">
              <c16:uniqueId val="{00000001-802C-49CE-99D4-EAA901FA2ED9}"/>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BeamDyn_2_hGAST!$FT$5</c:f>
              <c:strCache>
                <c:ptCount val="1"/>
                <c:pt idx="0">
                  <c:v>EIxx</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BeamDyn_2_hGAST!$EV$6:$EV$200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BeamDyn_2_hGAST!$FT$6:$FT$200</c:f>
              <c:numCache>
                <c:formatCode>0.00000E+00</c:formatCode>
                <c:ptCount val="195"/>
                <c:pt idx="0">
                  <c:v>149733557171.63037</c:v>
                </c:pt>
                <c:pt idx="1">
                  <c:v>143199799141.71832</c:v>
                </c:pt>
                <c:pt idx="2">
                  <c:v>137192982182.21585</c:v>
                </c:pt>
                <c:pt idx="3">
                  <c:v>120478306338.69313</c:v>
                </c:pt>
                <c:pt idx="4">
                  <c:v>106013459384.05508</c:v>
                </c:pt>
                <c:pt idx="5">
                  <c:v>94201722527.936096</c:v>
                </c:pt>
                <c:pt idx="6">
                  <c:v>71883358980.07225</c:v>
                </c:pt>
                <c:pt idx="7">
                  <c:v>56160235610.499092</c:v>
                </c:pt>
                <c:pt idx="8">
                  <c:v>30764842847.371246</c:v>
                </c:pt>
                <c:pt idx="9">
                  <c:v>23237932809.455524</c:v>
                </c:pt>
                <c:pt idx="10">
                  <c:v>16280708103.476713</c:v>
                </c:pt>
                <c:pt idx="11">
                  <c:v>13644587905.726528</c:v>
                </c:pt>
                <c:pt idx="12">
                  <c:v>10760836704.745564</c:v>
                </c:pt>
                <c:pt idx="13">
                  <c:v>8582248177.6688776</c:v>
                </c:pt>
                <c:pt idx="14">
                  <c:v>6570634163.2276402</c:v>
                </c:pt>
                <c:pt idx="15">
                  <c:v>4904391310.1521244</c:v>
                </c:pt>
                <c:pt idx="16">
                  <c:v>3608891286.5000377</c:v>
                </c:pt>
                <c:pt idx="17">
                  <c:v>2656336263.1694813</c:v>
                </c:pt>
                <c:pt idx="18">
                  <c:v>1917980242.3650017</c:v>
                </c:pt>
                <c:pt idx="19">
                  <c:v>1351853851.2927935</c:v>
                </c:pt>
                <c:pt idx="20">
                  <c:v>837914123.63838971</c:v>
                </c:pt>
                <c:pt idx="21">
                  <c:v>466513694.29571956</c:v>
                </c:pt>
                <c:pt idx="22">
                  <c:v>243332414.67996871</c:v>
                </c:pt>
                <c:pt idx="23">
                  <c:v>113362250.82251707</c:v>
                </c:pt>
                <c:pt idx="24">
                  <c:v>36364741.212947339</c:v>
                </c:pt>
                <c:pt idx="25">
                  <c:v>185655.21502103563</c:v>
                </c:pt>
              </c:numCache>
            </c:numRef>
          </c:yVal>
          <c:smooth val="0"/>
          <c:extLst>
            <c:ext xmlns:c16="http://schemas.microsoft.com/office/drawing/2014/chart" uri="{C3380CC4-5D6E-409C-BE32-E72D297353CC}">
              <c16:uniqueId val="{00000000-445B-426B-86F8-2C2E402FC2B4}"/>
            </c:ext>
          </c:extLst>
        </c:ser>
        <c:ser>
          <c:idx val="1"/>
          <c:order val="1"/>
          <c:tx>
            <c:strRef>
              <c:f>BeamDyn_2_hGAST!$GG$3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BeamDyn_2_hGAST!$GF$6:$GF$200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BeamDyn_2_hGAST!$HD$6:$HD$200</c:f>
              <c:numCache>
                <c:formatCode>0.00000E+00</c:formatCode>
                <c:ptCount val="195"/>
                <c:pt idx="0">
                  <c:v>149733557171.63037</c:v>
                </c:pt>
                <c:pt idx="1">
                  <c:v>143199753795.7355</c:v>
                </c:pt>
                <c:pt idx="2">
                  <c:v>137192729821.13716</c:v>
                </c:pt>
                <c:pt idx="3">
                  <c:v>120477978749.53603</c:v>
                </c:pt>
                <c:pt idx="4">
                  <c:v>106013102712.74634</c:v>
                </c:pt>
                <c:pt idx="5">
                  <c:v>94201385561.407272</c:v>
                </c:pt>
                <c:pt idx="6">
                  <c:v>71883002894.401382</c:v>
                </c:pt>
                <c:pt idx="7">
                  <c:v>56159852186.448792</c:v>
                </c:pt>
                <c:pt idx="8">
                  <c:v>30764672383.47884</c:v>
                </c:pt>
                <c:pt idx="9">
                  <c:v>23237722726.681808</c:v>
                </c:pt>
                <c:pt idx="10">
                  <c:v>16280608601.975325</c:v>
                </c:pt>
                <c:pt idx="11">
                  <c:v>13644457287.597181</c:v>
                </c:pt>
                <c:pt idx="12">
                  <c:v>10760721580.267796</c:v>
                </c:pt>
                <c:pt idx="13">
                  <c:v>8582126690.8779058</c:v>
                </c:pt>
                <c:pt idx="14">
                  <c:v>6570520955.719779</c:v>
                </c:pt>
                <c:pt idx="15">
                  <c:v>4904293511.7304029</c:v>
                </c:pt>
                <c:pt idx="16">
                  <c:v>3608812186.373601</c:v>
                </c:pt>
                <c:pt idx="17">
                  <c:v>2656269376.2048945</c:v>
                </c:pt>
                <c:pt idx="18">
                  <c:v>1917924683.7802935</c:v>
                </c:pt>
                <c:pt idx="19">
                  <c:v>1351799534.4339514</c:v>
                </c:pt>
                <c:pt idx="20">
                  <c:v>837872067.62702012</c:v>
                </c:pt>
                <c:pt idx="21">
                  <c:v>466486737.25796705</c:v>
                </c:pt>
                <c:pt idx="22">
                  <c:v>243315735.02707091</c:v>
                </c:pt>
                <c:pt idx="23">
                  <c:v>113351788.12656814</c:v>
                </c:pt>
                <c:pt idx="24">
                  <c:v>36359551.950773545</c:v>
                </c:pt>
                <c:pt idx="25" formatCode="0.00E+00">
                  <c:v>185655.21502103563</c:v>
                </c:pt>
              </c:numCache>
            </c:numRef>
          </c:yVal>
          <c:smooth val="0"/>
          <c:extLst>
            <c:ext xmlns:c16="http://schemas.microsoft.com/office/drawing/2014/chart" uri="{C3380CC4-5D6E-409C-BE32-E72D297353CC}">
              <c16:uniqueId val="{00000001-445B-426B-86F8-2C2E402FC2B4}"/>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BeamDyn_2_hGAST!$FY$5</c:f>
              <c:strCache>
                <c:ptCount val="1"/>
                <c:pt idx="0">
                  <c:v>EIzz</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BeamDyn_2_hGAST!$EV$6:$EV$200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BeamDyn_2_hGAST!$FY$6:$FY$200</c:f>
              <c:numCache>
                <c:formatCode>0.00000E+00</c:formatCode>
                <c:ptCount val="195"/>
                <c:pt idx="0">
                  <c:v>149624551382.75012</c:v>
                </c:pt>
                <c:pt idx="1">
                  <c:v>142266891323.57977</c:v>
                </c:pt>
                <c:pt idx="2">
                  <c:v>135028397841.88126</c:v>
                </c:pt>
                <c:pt idx="3">
                  <c:v>122320314174.59846</c:v>
                </c:pt>
                <c:pt idx="4">
                  <c:v>110575308444.53433</c:v>
                </c:pt>
                <c:pt idx="5">
                  <c:v>100462896233.38135</c:v>
                </c:pt>
                <c:pt idx="6">
                  <c:v>79258988848.584763</c:v>
                </c:pt>
                <c:pt idx="7">
                  <c:v>68884527299.272766</c:v>
                </c:pt>
                <c:pt idx="8">
                  <c:v>51348678483.527725</c:v>
                </c:pt>
                <c:pt idx="9">
                  <c:v>37779466330.561226</c:v>
                </c:pt>
                <c:pt idx="10">
                  <c:v>34633977442.896973</c:v>
                </c:pt>
                <c:pt idx="11">
                  <c:v>30769392095.218441</c:v>
                </c:pt>
                <c:pt idx="12">
                  <c:v>25990928677.943111</c:v>
                </c:pt>
                <c:pt idx="13">
                  <c:v>22172983662.971733</c:v>
                </c:pt>
                <c:pt idx="14">
                  <c:v>18696209027.099773</c:v>
                </c:pt>
                <c:pt idx="15">
                  <c:v>15575762673.264858</c:v>
                </c:pt>
                <c:pt idx="16">
                  <c:v>12734989842.944294</c:v>
                </c:pt>
                <c:pt idx="17">
                  <c:v>8378691041.6245365</c:v>
                </c:pt>
                <c:pt idx="18">
                  <c:v>4637011646.5431175</c:v>
                </c:pt>
                <c:pt idx="19">
                  <c:v>2889180887.2507195</c:v>
                </c:pt>
                <c:pt idx="20">
                  <c:v>1877464831.0395644</c:v>
                </c:pt>
                <c:pt idx="21">
                  <c:v>1099421722.2719474</c:v>
                </c:pt>
                <c:pt idx="22">
                  <c:v>683305758.43761945</c:v>
                </c:pt>
                <c:pt idx="23">
                  <c:v>420188283.91483921</c:v>
                </c:pt>
                <c:pt idx="24">
                  <c:v>231543212.51508114</c:v>
                </c:pt>
                <c:pt idx="25">
                  <c:v>1385424.4678537762</c:v>
                </c:pt>
              </c:numCache>
            </c:numRef>
          </c:yVal>
          <c:smooth val="0"/>
          <c:extLst>
            <c:ext xmlns:c16="http://schemas.microsoft.com/office/drawing/2014/chart" uri="{C3380CC4-5D6E-409C-BE32-E72D297353CC}">
              <c16:uniqueId val="{00000000-25DE-41DC-BC39-160521CAC76B}"/>
            </c:ext>
          </c:extLst>
        </c:ser>
        <c:ser>
          <c:idx val="1"/>
          <c:order val="1"/>
          <c:tx>
            <c:strRef>
              <c:f>BeamDyn_2_hGAST!$GG$3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BeamDyn_2_hGAST!$GF$6:$GF$200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BeamDyn_2_hGAST!$HI$6:$HI$200</c:f>
              <c:numCache>
                <c:formatCode>0.00000E+00</c:formatCode>
                <c:ptCount val="195"/>
                <c:pt idx="0">
                  <c:v>149624551382.75012</c:v>
                </c:pt>
                <c:pt idx="1">
                  <c:v>142266836679.56393</c:v>
                </c:pt>
                <c:pt idx="2">
                  <c:v>135028205973.02705</c:v>
                </c:pt>
                <c:pt idx="3">
                  <c:v>122320048182.39409</c:v>
                </c:pt>
                <c:pt idx="4">
                  <c:v>110575003086.6228</c:v>
                </c:pt>
                <c:pt idx="5">
                  <c:v>100462576093.10521</c:v>
                </c:pt>
                <c:pt idx="6">
                  <c:v>79258753895.451477</c:v>
                </c:pt>
                <c:pt idx="7">
                  <c:v>68884262539.981934</c:v>
                </c:pt>
                <c:pt idx="8">
                  <c:v>51348371178.04528</c:v>
                </c:pt>
                <c:pt idx="9">
                  <c:v>37779371348.286232</c:v>
                </c:pt>
                <c:pt idx="10">
                  <c:v>34633831572.445137</c:v>
                </c:pt>
                <c:pt idx="11">
                  <c:v>30769175657.006817</c:v>
                </c:pt>
                <c:pt idx="12">
                  <c:v>25990726923.953991</c:v>
                </c:pt>
                <c:pt idx="13">
                  <c:v>22172773691.182705</c:v>
                </c:pt>
                <c:pt idx="14">
                  <c:v>18695997018.415398</c:v>
                </c:pt>
                <c:pt idx="15">
                  <c:v>15575548220.857138</c:v>
                </c:pt>
                <c:pt idx="16">
                  <c:v>12734628096.087114</c:v>
                </c:pt>
                <c:pt idx="17">
                  <c:v>8378352086.4726276</c:v>
                </c:pt>
                <c:pt idx="18">
                  <c:v>4636840117.7028666</c:v>
                </c:pt>
                <c:pt idx="19">
                  <c:v>2889073961.7976818</c:v>
                </c:pt>
                <c:pt idx="20">
                  <c:v>1877376728.3147337</c:v>
                </c:pt>
                <c:pt idx="21">
                  <c:v>1099371461.5432436</c:v>
                </c:pt>
                <c:pt idx="22">
                  <c:v>683271991.39435256</c:v>
                </c:pt>
                <c:pt idx="23">
                  <c:v>420162650.15039241</c:v>
                </c:pt>
                <c:pt idx="24">
                  <c:v>231510200.37365818</c:v>
                </c:pt>
                <c:pt idx="25" formatCode="0.00E+00">
                  <c:v>1385424.4678537762</c:v>
                </c:pt>
              </c:numCache>
            </c:numRef>
          </c:yVal>
          <c:smooth val="0"/>
          <c:extLst>
            <c:ext xmlns:c16="http://schemas.microsoft.com/office/drawing/2014/chart" uri="{C3380CC4-5D6E-409C-BE32-E72D297353CC}">
              <c16:uniqueId val="{00000001-25DE-41DC-BC39-160521CAC76B}"/>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BeamDyn_2_hGAST!$FV$5</c:f>
              <c:strCache>
                <c:ptCount val="1"/>
                <c:pt idx="0">
                  <c:v> - EIxz</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BeamDyn_2_hGAST!$EV$6:$EV$200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BeamDyn_2_hGAST!$FV$6:$FV$200</c:f>
              <c:numCache>
                <c:formatCode>0.00000E+00</c:formatCode>
                <c:ptCount val="195"/>
                <c:pt idx="0">
                  <c:v>6597178.7970320247</c:v>
                </c:pt>
                <c:pt idx="1">
                  <c:v>10466200.887003332</c:v>
                </c:pt>
                <c:pt idx="2">
                  <c:v>-54358621.750029862</c:v>
                </c:pt>
                <c:pt idx="3">
                  <c:v>-2126763858.2292621</c:v>
                </c:pt>
                <c:pt idx="4">
                  <c:v>-3844321587.4449167</c:v>
                </c:pt>
                <c:pt idx="5">
                  <c:v>-5244337031.9049549</c:v>
                </c:pt>
                <c:pt idx="6">
                  <c:v>-7554550733.1066256</c:v>
                </c:pt>
                <c:pt idx="7">
                  <c:v>-10118816767.802189</c:v>
                </c:pt>
                <c:pt idx="8">
                  <c:v>-9395863413.7412872</c:v>
                </c:pt>
                <c:pt idx="9">
                  <c:v>-5843810171.1920109</c:v>
                </c:pt>
                <c:pt idx="10">
                  <c:v>-3870484914.8810225</c:v>
                </c:pt>
                <c:pt idx="11">
                  <c:v>-2298644606.6270933</c:v>
                </c:pt>
                <c:pt idx="12">
                  <c:v>-1224985964.9467938</c:v>
                </c:pt>
                <c:pt idx="13">
                  <c:v>-778510601.50230992</c:v>
                </c:pt>
                <c:pt idx="14">
                  <c:v>-506254722.92132604</c:v>
                </c:pt>
                <c:pt idx="15">
                  <c:v>-344705668.32837754</c:v>
                </c:pt>
                <c:pt idx="16">
                  <c:v>-215479811.10300815</c:v>
                </c:pt>
                <c:pt idx="17">
                  <c:v>-85369483.632756889</c:v>
                </c:pt>
                <c:pt idx="18">
                  <c:v>-5733196.5542276166</c:v>
                </c:pt>
                <c:pt idx="19">
                  <c:v>861232.85513530858</c:v>
                </c:pt>
                <c:pt idx="20">
                  <c:v>6804372.3950276077</c:v>
                </c:pt>
                <c:pt idx="21">
                  <c:v>14809016.643198553</c:v>
                </c:pt>
                <c:pt idx="22">
                  <c:v>11852661.301618613</c:v>
                </c:pt>
                <c:pt idx="23">
                  <c:v>7099850.9164386606</c:v>
                </c:pt>
                <c:pt idx="24">
                  <c:v>2578357.9011569051</c:v>
                </c:pt>
                <c:pt idx="25">
                  <c:v>-474.56866213403191</c:v>
                </c:pt>
              </c:numCache>
            </c:numRef>
          </c:yVal>
          <c:smooth val="0"/>
          <c:extLst>
            <c:ext xmlns:c16="http://schemas.microsoft.com/office/drawing/2014/chart" uri="{C3380CC4-5D6E-409C-BE32-E72D297353CC}">
              <c16:uniqueId val="{00000000-EA3B-46D5-B617-1613AE467C05}"/>
            </c:ext>
          </c:extLst>
        </c:ser>
        <c:ser>
          <c:idx val="1"/>
          <c:order val="1"/>
          <c:tx>
            <c:strRef>
              <c:f>BeamDyn_2_hGAST!$GG$3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BeamDyn_2_hGAST!$GF$6:$GF$200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BeamDyn_2_hGAST!$HF$6:$HF$200</c:f>
              <c:numCache>
                <c:formatCode>0.00000E+00</c:formatCode>
                <c:ptCount val="195"/>
                <c:pt idx="0">
                  <c:v>6597178.7970320247</c:v>
                </c:pt>
                <c:pt idx="1">
                  <c:v>10465711.51878825</c:v>
                </c:pt>
                <c:pt idx="2">
                  <c:v>-54389911.284200527</c:v>
                </c:pt>
                <c:pt idx="3">
                  <c:v>-2126802756.2065833</c:v>
                </c:pt>
                <c:pt idx="4">
                  <c:v>-3844363862.7975531</c:v>
                </c:pt>
                <c:pt idx="5">
                  <c:v>-5244371911.9126253</c:v>
                </c:pt>
                <c:pt idx="6">
                  <c:v>-7554608806.7075109</c:v>
                </c:pt>
                <c:pt idx="7">
                  <c:v>-10118805852.526896</c:v>
                </c:pt>
                <c:pt idx="8">
                  <c:v>-9395782969.4661846</c:v>
                </c:pt>
                <c:pt idx="9">
                  <c:v>-5843750583.9771643</c:v>
                </c:pt>
                <c:pt idx="10">
                  <c:v>-3870425585.0861406</c:v>
                </c:pt>
                <c:pt idx="11">
                  <c:v>-2298595975.7731957</c:v>
                </c:pt>
                <c:pt idx="12">
                  <c:v>-1224962371.5777781</c:v>
                </c:pt>
                <c:pt idx="13">
                  <c:v>-778494159.23616219</c:v>
                </c:pt>
                <c:pt idx="14">
                  <c:v>-506243746.99075627</c:v>
                </c:pt>
                <c:pt idx="15">
                  <c:v>-344695912.95620352</c:v>
                </c:pt>
                <c:pt idx="16">
                  <c:v>-215469006.74724758</c:v>
                </c:pt>
                <c:pt idx="17">
                  <c:v>-85362269.457801223</c:v>
                </c:pt>
                <c:pt idx="18">
                  <c:v>-5732549.3892645966</c:v>
                </c:pt>
                <c:pt idx="19">
                  <c:v>861860.96900566481</c:v>
                </c:pt>
                <c:pt idx="20">
                  <c:v>6805278.8113451833</c:v>
                </c:pt>
                <c:pt idx="21">
                  <c:v>14808659.558667583</c:v>
                </c:pt>
                <c:pt idx="22">
                  <c:v>11852051.352187444</c:v>
                </c:pt>
                <c:pt idx="23">
                  <c:v>7099236.5198576022</c:v>
                </c:pt>
                <c:pt idx="24">
                  <c:v>2577988.0123822428</c:v>
                </c:pt>
                <c:pt idx="25" formatCode="0.00E+00">
                  <c:v>-474.56866213403191</c:v>
                </c:pt>
              </c:numCache>
            </c:numRef>
          </c:yVal>
          <c:smooth val="0"/>
          <c:extLst>
            <c:ext xmlns:c16="http://schemas.microsoft.com/office/drawing/2014/chart" uri="{C3380CC4-5D6E-409C-BE32-E72D297353CC}">
              <c16:uniqueId val="{00000001-EA3B-46D5-B617-1613AE467C05}"/>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BeamDyn_2_hGAST!$FW$5</c:f>
              <c:strCache>
                <c:ptCount val="1"/>
                <c:pt idx="0">
                  <c:v>GJ</c:v>
                </c:pt>
              </c:strCache>
            </c:strRef>
          </c:tx>
          <c:spPr>
            <a:ln w="19050" cap="rnd">
              <a:solidFill>
                <a:schemeClr val="accent1"/>
              </a:solidFill>
              <a:round/>
            </a:ln>
            <a:effectLst/>
          </c:spPr>
          <c:marker>
            <c:symbol val="square"/>
            <c:size val="5"/>
            <c:spPr>
              <a:solidFill>
                <a:schemeClr val="accent1"/>
              </a:solidFill>
              <a:ln w="9525">
                <a:solidFill>
                  <a:schemeClr val="accent1"/>
                </a:solidFill>
              </a:ln>
              <a:effectLst/>
            </c:spPr>
          </c:marker>
          <c:xVal>
            <c:numRef>
              <c:f>BeamDyn_2_hGAST!$EV$6:$EV$200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BeamDyn_2_hGAST!$FW$6:$FW$200</c:f>
              <c:numCache>
                <c:formatCode>0.00000E+00</c:formatCode>
                <c:ptCount val="195"/>
                <c:pt idx="0">
                  <c:v>87489183048.032883</c:v>
                </c:pt>
                <c:pt idx="1">
                  <c:v>83285587642.821625</c:v>
                </c:pt>
                <c:pt idx="2">
                  <c:v>79106159653.836395</c:v>
                </c:pt>
                <c:pt idx="3">
                  <c:v>69973323042.111694</c:v>
                </c:pt>
                <c:pt idx="4">
                  <c:v>61533150488.501068</c:v>
                </c:pt>
                <c:pt idx="5">
                  <c:v>54135840079.723602</c:v>
                </c:pt>
                <c:pt idx="6">
                  <c:v>38418612295.439537</c:v>
                </c:pt>
                <c:pt idx="7">
                  <c:v>25428346793.258492</c:v>
                </c:pt>
                <c:pt idx="8">
                  <c:v>8076640558.8584995</c:v>
                </c:pt>
                <c:pt idx="9">
                  <c:v>2768066330.9732542</c:v>
                </c:pt>
                <c:pt idx="10">
                  <c:v>1026128471.8607171</c:v>
                </c:pt>
                <c:pt idx="11">
                  <c:v>627053086.26900101</c:v>
                </c:pt>
                <c:pt idx="12">
                  <c:v>461211585.49078351</c:v>
                </c:pt>
                <c:pt idx="13">
                  <c:v>364794590.15720928</c:v>
                </c:pt>
                <c:pt idx="14">
                  <c:v>285660364.09887928</c:v>
                </c:pt>
                <c:pt idx="15">
                  <c:v>220544333.37495339</c:v>
                </c:pt>
                <c:pt idx="16">
                  <c:v>168037150.44173869</c:v>
                </c:pt>
                <c:pt idx="17">
                  <c:v>128226839.00696009</c:v>
                </c:pt>
                <c:pt idx="18">
                  <c:v>95377930.582010359</c:v>
                </c:pt>
                <c:pt idx="19">
                  <c:v>71456369.556008875</c:v>
                </c:pt>
                <c:pt idx="20">
                  <c:v>52519301.176315233</c:v>
                </c:pt>
                <c:pt idx="21">
                  <c:v>38106482.513744779</c:v>
                </c:pt>
                <c:pt idx="22">
                  <c:v>23330158.861795779</c:v>
                </c:pt>
                <c:pt idx="23">
                  <c:v>13417874.4621759</c:v>
                </c:pt>
                <c:pt idx="24">
                  <c:v>6805118.0907187276</c:v>
                </c:pt>
                <c:pt idx="25">
                  <c:v>71452.336313737367</c:v>
                </c:pt>
              </c:numCache>
            </c:numRef>
          </c:yVal>
          <c:smooth val="0"/>
          <c:extLst>
            <c:ext xmlns:c16="http://schemas.microsoft.com/office/drawing/2014/chart" uri="{C3380CC4-5D6E-409C-BE32-E72D297353CC}">
              <c16:uniqueId val="{00000000-CCF4-4148-8D01-FD4F56185E9D}"/>
            </c:ext>
          </c:extLst>
        </c:ser>
        <c:ser>
          <c:idx val="1"/>
          <c:order val="1"/>
          <c:tx>
            <c:strRef>
              <c:f>BeamDyn_2_hGAST!$GG$3</c:f>
              <c:strCache>
                <c:ptCount val="1"/>
                <c:pt idx="0">
                  <c:v>Interpolation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BeamDyn_2_hGAST!$GF$6:$GF$200</c:f>
              <c:numCache>
                <c:formatCode>0.00</c:formatCode>
                <c:ptCount val="195"/>
                <c:pt idx="0">
                  <c:v>0</c:v>
                </c:pt>
                <c:pt idx="1">
                  <c:v>1.17</c:v>
                </c:pt>
                <c:pt idx="2">
                  <c:v>2.34</c:v>
                </c:pt>
                <c:pt idx="3">
                  <c:v>3.51</c:v>
                </c:pt>
                <c:pt idx="4">
                  <c:v>4.68</c:v>
                </c:pt>
                <c:pt idx="5">
                  <c:v>5.85</c:v>
                </c:pt>
                <c:pt idx="6">
                  <c:v>8.7750000000000004</c:v>
                </c:pt>
                <c:pt idx="7">
                  <c:v>11.7</c:v>
                </c:pt>
                <c:pt idx="8">
                  <c:v>17.55</c:v>
                </c:pt>
                <c:pt idx="9">
                  <c:v>23.4</c:v>
                </c:pt>
                <c:pt idx="10">
                  <c:v>29.25</c:v>
                </c:pt>
                <c:pt idx="11">
                  <c:v>35.1</c:v>
                </c:pt>
                <c:pt idx="12">
                  <c:v>40.950000000000003</c:v>
                </c:pt>
                <c:pt idx="13">
                  <c:v>46.8</c:v>
                </c:pt>
                <c:pt idx="14">
                  <c:v>52.65</c:v>
                </c:pt>
                <c:pt idx="15">
                  <c:v>58.5</c:v>
                </c:pt>
                <c:pt idx="16">
                  <c:v>64.349999999999994</c:v>
                </c:pt>
                <c:pt idx="17">
                  <c:v>70.2</c:v>
                </c:pt>
                <c:pt idx="18">
                  <c:v>76.05</c:v>
                </c:pt>
                <c:pt idx="19">
                  <c:v>81.900000000000006</c:v>
                </c:pt>
                <c:pt idx="20">
                  <c:v>87.75</c:v>
                </c:pt>
                <c:pt idx="21">
                  <c:v>93.6</c:v>
                </c:pt>
                <c:pt idx="22">
                  <c:v>99.45</c:v>
                </c:pt>
                <c:pt idx="23">
                  <c:v>105.3</c:v>
                </c:pt>
                <c:pt idx="24">
                  <c:v>111.15</c:v>
                </c:pt>
                <c:pt idx="25" formatCode="General">
                  <c:v>117</c:v>
                </c:pt>
              </c:numCache>
            </c:numRef>
          </c:xVal>
          <c:yVal>
            <c:numRef>
              <c:f>BeamDyn_2_hGAST!$HG$6:$HG$200</c:f>
              <c:numCache>
                <c:formatCode>0.00000E+00</c:formatCode>
                <c:ptCount val="195"/>
                <c:pt idx="0">
                  <c:v>87489183048.032883</c:v>
                </c:pt>
                <c:pt idx="1">
                  <c:v>83285556091.956818</c:v>
                </c:pt>
                <c:pt idx="2">
                  <c:v>79106021764.683151</c:v>
                </c:pt>
                <c:pt idx="3">
                  <c:v>69973131895.325195</c:v>
                </c:pt>
                <c:pt idx="4">
                  <c:v>61532927116.746613</c:v>
                </c:pt>
                <c:pt idx="5">
                  <c:v>54135602778.28894</c:v>
                </c:pt>
                <c:pt idx="6">
                  <c:v>38418318101.512711</c:v>
                </c:pt>
                <c:pt idx="7">
                  <c:v>25428084814.18433</c:v>
                </c:pt>
                <c:pt idx="8">
                  <c:v>8076520334.1950636</c:v>
                </c:pt>
                <c:pt idx="9">
                  <c:v>2768013730.812623</c:v>
                </c:pt>
                <c:pt idx="10">
                  <c:v>1026113408.5870212</c:v>
                </c:pt>
                <c:pt idx="11">
                  <c:v>627045574.55766046</c:v>
                </c:pt>
                <c:pt idx="12">
                  <c:v>461206490.46889311</c:v>
                </c:pt>
                <c:pt idx="13">
                  <c:v>364789811.02805686</c:v>
                </c:pt>
                <c:pt idx="14">
                  <c:v>285655939.99974722</c:v>
                </c:pt>
                <c:pt idx="15">
                  <c:v>220540369.56211963</c:v>
                </c:pt>
                <c:pt idx="16">
                  <c:v>168033844.59526175</c:v>
                </c:pt>
                <c:pt idx="17">
                  <c:v>128223863.25581481</c:v>
                </c:pt>
                <c:pt idx="18">
                  <c:v>95375582.964772269</c:v>
                </c:pt>
                <c:pt idx="19">
                  <c:v>71454368.149978727</c:v>
                </c:pt>
                <c:pt idx="20">
                  <c:v>52517669.122021131</c:v>
                </c:pt>
                <c:pt idx="21">
                  <c:v>38104697.749739416</c:v>
                </c:pt>
                <c:pt idx="22">
                  <c:v>23328886.773969598</c:v>
                </c:pt>
                <c:pt idx="23">
                  <c:v>13416975.897278804</c:v>
                </c:pt>
                <c:pt idx="24">
                  <c:v>6804152.2631963771</c:v>
                </c:pt>
                <c:pt idx="25" formatCode="0.00E+00">
                  <c:v>71452.336313737367</c:v>
                </c:pt>
              </c:numCache>
            </c:numRef>
          </c:yVal>
          <c:smooth val="0"/>
          <c:extLst>
            <c:ext xmlns:c16="http://schemas.microsoft.com/office/drawing/2014/chart" uri="{C3380CC4-5D6E-409C-BE32-E72D297353CC}">
              <c16:uniqueId val="{00000001-CCF4-4148-8D01-FD4F56185E9D}"/>
            </c:ext>
          </c:extLst>
        </c:ser>
        <c:dLbls>
          <c:showLegendKey val="0"/>
          <c:showVal val="0"/>
          <c:showCatName val="0"/>
          <c:showSerName val="0"/>
          <c:showPercent val="0"/>
          <c:showBubbleSize val="0"/>
        </c:dLbls>
        <c:axId val="1416346399"/>
        <c:axId val="1416343999"/>
      </c:scatterChart>
      <c:valAx>
        <c:axId val="14163463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3999"/>
        <c:crosses val="autoZero"/>
        <c:crossBetween val="midCat"/>
      </c:valAx>
      <c:valAx>
        <c:axId val="1416343999"/>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1634639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BeamDyn_2_hGAST!$BZ$1</c:f>
              <c:strCache>
                <c:ptCount val="1"/>
                <c:pt idx="0">
                  <c:v>BeamDyn</c:v>
                </c:pt>
              </c:strCache>
            </c:strRef>
          </c:tx>
          <c:spPr>
            <a:ln w="19050" cap="rnd">
              <a:solidFill>
                <a:schemeClr val="accent1"/>
              </a:solidFill>
              <a:round/>
            </a:ln>
            <a:effectLst/>
          </c:spPr>
          <c:marker>
            <c:symbol val="square"/>
            <c:size val="8"/>
            <c:spPr>
              <a:solidFill>
                <a:schemeClr val="accent1"/>
              </a:solidFill>
              <a:ln w="9525">
                <a:solidFill>
                  <a:schemeClr val="accent1"/>
                </a:solidFill>
              </a:ln>
              <a:effectLst/>
            </c:spPr>
          </c:marker>
          <c:xVal>
            <c:numRef>
              <c:f>BeamDyn_2_hGAST!$X$6:$X$200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BeamDyn_2_hGAST!$CK$6:$CK$200</c:f>
              <c:numCache>
                <c:formatCode>0.00E+00</c:formatCode>
                <c:ptCount val="195"/>
                <c:pt idx="0">
                  <c:v>-2.2023501824804174E-2</c:v>
                </c:pt>
                <c:pt idx="1">
                  <c:v>1.4692740272432205E-2</c:v>
                </c:pt>
                <c:pt idx="2">
                  <c:v>5.0097280470951966E-2</c:v>
                </c:pt>
                <c:pt idx="3">
                  <c:v>6.9710156630516926E-2</c:v>
                </c:pt>
                <c:pt idx="4">
                  <c:v>8.5410194665035952E-2</c:v>
                </c:pt>
                <c:pt idx="5">
                  <c:v>9.9676715059478047E-2</c:v>
                </c:pt>
                <c:pt idx="6">
                  <c:v>0.11129741094902716</c:v>
                </c:pt>
                <c:pt idx="7">
                  <c:v>9.7295565757315725E-2</c:v>
                </c:pt>
                <c:pt idx="8">
                  <c:v>-0.11771978544889881</c:v>
                </c:pt>
                <c:pt idx="9">
                  <c:v>-9.7119283341749338E-2</c:v>
                </c:pt>
                <c:pt idx="10">
                  <c:v>-0.14141984917490552</c:v>
                </c:pt>
                <c:pt idx="11">
                  <c:v>-0.10159460475744819</c:v>
                </c:pt>
                <c:pt idx="12">
                  <c:v>-7.8952629985029096E-2</c:v>
                </c:pt>
                <c:pt idx="13">
                  <c:v>-8.7841791662133933E-2</c:v>
                </c:pt>
                <c:pt idx="14">
                  <c:v>-7.3282577471521546E-2</c:v>
                </c:pt>
                <c:pt idx="15">
                  <c:v>-8.3674159876636872E-2</c:v>
                </c:pt>
                <c:pt idx="16">
                  <c:v>-7.8530262864779182E-2</c:v>
                </c:pt>
                <c:pt idx="17">
                  <c:v>-9.4755370879824496E-2</c:v>
                </c:pt>
                <c:pt idx="18">
                  <c:v>-0.12455084809259595</c:v>
                </c:pt>
                <c:pt idx="19">
                  <c:v>-0.14624308325206437</c:v>
                </c:pt>
                <c:pt idx="20">
                  <c:v>-0.15693310223210405</c:v>
                </c:pt>
                <c:pt idx="21">
                  <c:v>-0.1677429730227506</c:v>
                </c:pt>
                <c:pt idx="22">
                  <c:v>-0.12214168689857624</c:v>
                </c:pt>
                <c:pt idx="23">
                  <c:v>-9.2784196973715108E-2</c:v>
                </c:pt>
                <c:pt idx="24">
                  <c:v>-0.13803392103040249</c:v>
                </c:pt>
                <c:pt idx="25">
                  <c:v>-0.11417764559176702</c:v>
                </c:pt>
              </c:numCache>
            </c:numRef>
          </c:yVal>
          <c:smooth val="0"/>
          <c:extLst>
            <c:ext xmlns:c16="http://schemas.microsoft.com/office/drawing/2014/chart" uri="{C3380CC4-5D6E-409C-BE32-E72D297353CC}">
              <c16:uniqueId val="{00000000-D692-4689-86D7-E44AE53F2CD4}"/>
            </c:ext>
          </c:extLst>
        </c:ser>
        <c:ser>
          <c:idx val="1"/>
          <c:order val="1"/>
          <c:tx>
            <c:strRef>
              <c:f>HAWC2_2_hGAST_noFPM!$BF$1</c:f>
              <c:strCache>
                <c:ptCount val="1"/>
                <c:pt idx="0">
                  <c:v>HAWC2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HAWC2_2_hGAST_noFPM!$AK$6:$AK$200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HAWC2_2_hGAST_noFPM!$BQ$6:$BQ$200</c:f>
              <c:numCache>
                <c:formatCode>0.00E+00</c:formatCode>
                <c:ptCount val="195"/>
                <c:pt idx="0">
                  <c:v>-2.12645260193755E-2</c:v>
                </c:pt>
                <c:pt idx="1">
                  <c:v>1.4225750473244574E-2</c:v>
                </c:pt>
                <c:pt idx="2">
                  <c:v>4.8971681685686372E-2</c:v>
                </c:pt>
                <c:pt idx="3">
                  <c:v>6.9082410959479881E-2</c:v>
                </c:pt>
                <c:pt idx="4">
                  <c:v>8.3595458226563155E-2</c:v>
                </c:pt>
                <c:pt idx="5">
                  <c:v>9.676307375661497E-2</c:v>
                </c:pt>
                <c:pt idx="6">
                  <c:v>0.10657196410572795</c:v>
                </c:pt>
                <c:pt idx="7">
                  <c:v>9.3568374948175326E-2</c:v>
                </c:pt>
                <c:pt idx="8">
                  <c:v>-0.11932468387826789</c:v>
                </c:pt>
                <c:pt idx="9">
                  <c:v>-9.7730507526777033E-2</c:v>
                </c:pt>
                <c:pt idx="10">
                  <c:v>-0.14373491713931341</c:v>
                </c:pt>
                <c:pt idx="11">
                  <c:v>-0.10533475076650944</c:v>
                </c:pt>
                <c:pt idx="12">
                  <c:v>-8.3528516724786672E-2</c:v>
                </c:pt>
                <c:pt idx="13">
                  <c:v>-9.1121292656511921E-2</c:v>
                </c:pt>
                <c:pt idx="14">
                  <c:v>-7.5469959329269698E-2</c:v>
                </c:pt>
                <c:pt idx="15">
                  <c:v>-8.5374332433400424E-2</c:v>
                </c:pt>
                <c:pt idx="16">
                  <c:v>-7.9958685307780053E-2</c:v>
                </c:pt>
                <c:pt idx="17">
                  <c:v>-9.5703606280777564E-2</c:v>
                </c:pt>
                <c:pt idx="18">
                  <c:v>-0.12474508389792316</c:v>
                </c:pt>
                <c:pt idx="19">
                  <c:v>-0.14566838694278417</c:v>
                </c:pt>
                <c:pt idx="20">
                  <c:v>-0.15567248776954568</c:v>
                </c:pt>
                <c:pt idx="21">
                  <c:v>-0.16608009811212665</c:v>
                </c:pt>
                <c:pt idx="22">
                  <c:v>-0.12162000340593748</c:v>
                </c:pt>
                <c:pt idx="23">
                  <c:v>-9.2627686748003424E-2</c:v>
                </c:pt>
                <c:pt idx="24">
                  <c:v>-0.13697570422213728</c:v>
                </c:pt>
                <c:pt idx="25">
                  <c:v>-0.11679262177601415</c:v>
                </c:pt>
              </c:numCache>
            </c:numRef>
          </c:yVal>
          <c:smooth val="0"/>
          <c:extLst>
            <c:ext xmlns:c16="http://schemas.microsoft.com/office/drawing/2014/chart" uri="{C3380CC4-5D6E-409C-BE32-E72D297353CC}">
              <c16:uniqueId val="{00000001-D692-4689-86D7-E44AE53F2CD4}"/>
            </c:ext>
          </c:extLst>
        </c:ser>
        <c:dLbls>
          <c:showLegendKey val="0"/>
          <c:showVal val="0"/>
          <c:showCatName val="0"/>
          <c:showSerName val="0"/>
          <c:showPercent val="0"/>
          <c:showBubbleSize val="0"/>
        </c:dLbls>
        <c:axId val="1331897119"/>
        <c:axId val="1331893279"/>
      </c:scatterChart>
      <c:valAx>
        <c:axId val="13318971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31893279"/>
        <c:crosses val="autoZero"/>
        <c:crossBetween val="midCat"/>
      </c:valAx>
      <c:valAx>
        <c:axId val="1331893279"/>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3189711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chartSpace>
</file>

<file path=xl/charts/chart1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blade</a:t>
            </a:r>
            <a:r>
              <a:rPr lang="en-US" baseline="0"/>
              <a:t> centers</a:t>
            </a:r>
          </a:p>
        </c:rich>
      </c:tx>
      <c:overlay val="0"/>
      <c:spPr>
        <a:noFill/>
        <a:ln>
          <a:noFill/>
        </a:ln>
        <a:effectLst/>
      </c:spPr>
    </c:title>
    <c:autoTitleDeleted val="0"/>
    <c:plotArea>
      <c:layout/>
      <c:scatterChart>
        <c:scatterStyle val="lineMarker"/>
        <c:varyColors val="0"/>
        <c:ser>
          <c:idx val="1"/>
          <c:order val="0"/>
          <c:tx>
            <c:strRef>
              <c:f>BeamDyn_2_hGAST!$CH$5</c:f>
              <c:strCache>
                <c:ptCount val="1"/>
                <c:pt idx="0">
                  <c:v>x_c/2_[m]</c:v>
                </c:pt>
              </c:strCache>
            </c:strRef>
          </c:tx>
          <c:spPr>
            <a:ln>
              <a:solidFill>
                <a:schemeClr val="bg2">
                  <a:lumMod val="75000"/>
                </a:schemeClr>
              </a:solidFill>
            </a:ln>
          </c:spPr>
          <c:marker>
            <c:spPr>
              <a:solidFill>
                <a:schemeClr val="accent3"/>
              </a:solidFill>
              <a:ln>
                <a:solidFill>
                  <a:schemeClr val="bg2">
                    <a:lumMod val="75000"/>
                  </a:schemeClr>
                </a:solidFill>
              </a:ln>
            </c:spPr>
          </c:marker>
          <c:xVal>
            <c:numRef>
              <c:f>BeamDyn_2_hGAST!$X$6:$X$200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BeamDyn_2_hGAST!$CH$6:$CH$200</c:f>
              <c:numCache>
                <c:formatCode>0.000E+00</c:formatCode>
                <c:ptCount val="195"/>
                <c:pt idx="0">
                  <c:v>-2.3636363636363455E-2</c:v>
                </c:pt>
                <c:pt idx="1">
                  <c:v>1.338871980590417E-2</c:v>
                </c:pt>
                <c:pt idx="2">
                  <c:v>5.0475467599309098E-2</c:v>
                </c:pt>
                <c:pt idx="3">
                  <c:v>9.4635838998966104E-2</c:v>
                </c:pt>
                <c:pt idx="4">
                  <c:v>0.13933259870138359</c:v>
                </c:pt>
                <c:pt idx="5">
                  <c:v>0.18792475540592957</c:v>
                </c:pt>
                <c:pt idx="6">
                  <c:v>0.31556044978816855</c:v>
                </c:pt>
                <c:pt idx="7">
                  <c:v>0.44893171948666266</c:v>
                </c:pt>
                <c:pt idx="8">
                  <c:v>0.70148530923772334</c:v>
                </c:pt>
                <c:pt idx="9">
                  <c:v>0.90789530218691161</c:v>
                </c:pt>
                <c:pt idx="10">
                  <c:v>1.0062892682625075</c:v>
                </c:pt>
                <c:pt idx="11">
                  <c:v>1.0066641987143368</c:v>
                </c:pt>
                <c:pt idx="12">
                  <c:v>0.96853768866633994</c:v>
                </c:pt>
                <c:pt idx="13">
                  <c:v>0.93871099153529469</c:v>
                </c:pt>
                <c:pt idx="14">
                  <c:v>0.91165576650589597</c:v>
                </c:pt>
                <c:pt idx="15">
                  <c:v>0.87475432587021684</c:v>
                </c:pt>
                <c:pt idx="16">
                  <c:v>0.82831411684529477</c:v>
                </c:pt>
                <c:pt idx="17">
                  <c:v>0.77510256462498694</c:v>
                </c:pt>
                <c:pt idx="18">
                  <c:v>0.71464020969099917</c:v>
                </c:pt>
                <c:pt idx="19">
                  <c:v>0.6486384460966399</c:v>
                </c:pt>
                <c:pt idx="20">
                  <c:v>0.58144319403972644</c:v>
                </c:pt>
                <c:pt idx="21">
                  <c:v>0.51568269107196241</c:v>
                </c:pt>
                <c:pt idx="22">
                  <c:v>0.44677890153020494</c:v>
                </c:pt>
                <c:pt idx="23">
                  <c:v>0.37330364339892985</c:v>
                </c:pt>
                <c:pt idx="24">
                  <c:v>0.29898128922077583</c:v>
                </c:pt>
                <c:pt idx="25">
                  <c:v>6.610418865834175E-2</c:v>
                </c:pt>
              </c:numCache>
            </c:numRef>
          </c:yVal>
          <c:smooth val="0"/>
          <c:extLst>
            <c:ext xmlns:c16="http://schemas.microsoft.com/office/drawing/2014/chart" uri="{C3380CC4-5D6E-409C-BE32-E72D297353CC}">
              <c16:uniqueId val="{00000000-7C22-4DD8-972C-6D8A23CC3ECA}"/>
            </c:ext>
          </c:extLst>
        </c:ser>
        <c:ser>
          <c:idx val="0"/>
          <c:order val="1"/>
          <c:tx>
            <c:strRef>
              <c:f>BeamDyn_2_hGAST!$CI$5</c:f>
              <c:strCache>
                <c:ptCount val="1"/>
                <c:pt idx="0">
                  <c:v>x_cg_[m]</c:v>
                </c:pt>
              </c:strCache>
            </c:strRef>
          </c:tx>
          <c:spPr>
            <a:ln>
              <a:solidFill>
                <a:srgbClr val="FFC000"/>
              </a:solidFill>
            </a:ln>
          </c:spPr>
          <c:marker>
            <c:symbol val="circle"/>
            <c:size val="5"/>
            <c:spPr>
              <a:solidFill>
                <a:schemeClr val="accent4"/>
              </a:solidFill>
              <a:ln w="9525">
                <a:solidFill>
                  <a:srgbClr val="FFC000"/>
                </a:solidFill>
              </a:ln>
              <a:effectLst/>
            </c:spPr>
          </c:marker>
          <c:xVal>
            <c:numRef>
              <c:f>BeamDyn_2_hGAST!$X$6:$X$200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BeamDyn_2_hGAST!$CI$6:$CI$202</c:f>
              <c:numCache>
                <c:formatCode>0.00E+00</c:formatCode>
                <c:ptCount val="197"/>
                <c:pt idx="0">
                  <c:v>-2.3640053942274145E-2</c:v>
                </c:pt>
                <c:pt idx="1">
                  <c:v>1.3387157561256236E-2</c:v>
                </c:pt>
                <c:pt idx="2">
                  <c:v>5.0176506212963844E-2</c:v>
                </c:pt>
                <c:pt idx="3">
                  <c:v>7.1978872337504468E-2</c:v>
                </c:pt>
                <c:pt idx="4">
                  <c:v>9.4458614807841901E-2</c:v>
                </c:pt>
                <c:pt idx="5">
                  <c:v>0.12101978815351752</c:v>
                </c:pt>
                <c:pt idx="6">
                  <c:v>0.19494107392675669</c:v>
                </c:pt>
                <c:pt idx="7">
                  <c:v>0.31007895642370614</c:v>
                </c:pt>
                <c:pt idx="8">
                  <c:v>0.58083652774447547</c:v>
                </c:pt>
                <c:pt idx="9">
                  <c:v>0.77645622608422982</c:v>
                </c:pt>
                <c:pt idx="10">
                  <c:v>0.88348998146867919</c:v>
                </c:pt>
                <c:pt idx="11">
                  <c:v>0.88752178270066484</c:v>
                </c:pt>
                <c:pt idx="12">
                  <c:v>0.8470018645515045</c:v>
                </c:pt>
                <c:pt idx="13">
                  <c:v>0.79721558259450476</c:v>
                </c:pt>
                <c:pt idx="14">
                  <c:v>0.76823464658275065</c:v>
                </c:pt>
                <c:pt idx="15">
                  <c:v>0.72233923094749497</c:v>
                </c:pt>
                <c:pt idx="16">
                  <c:v>0.67900178415114443</c:v>
                </c:pt>
                <c:pt idx="17">
                  <c:v>0.53596995264946212</c:v>
                </c:pt>
                <c:pt idx="18">
                  <c:v>0.35899779465925086</c:v>
                </c:pt>
                <c:pt idx="19">
                  <c:v>0.25870494277954842</c:v>
                </c:pt>
                <c:pt idx="20">
                  <c:v>0.2118918309851637</c:v>
                </c:pt>
                <c:pt idx="21">
                  <c:v>0.17961784380191295</c:v>
                </c:pt>
                <c:pt idx="22">
                  <c:v>0.19413082820837971</c:v>
                </c:pt>
                <c:pt idx="23">
                  <c:v>0.20168613082010459</c:v>
                </c:pt>
                <c:pt idx="24">
                  <c:v>0.23568968262639273</c:v>
                </c:pt>
                <c:pt idx="25">
                  <c:v>2.9450750652658578E-2</c:v>
                </c:pt>
              </c:numCache>
            </c:numRef>
          </c:yVal>
          <c:smooth val="0"/>
          <c:extLst>
            <c:ext xmlns:c16="http://schemas.microsoft.com/office/drawing/2014/chart" uri="{C3380CC4-5D6E-409C-BE32-E72D297353CC}">
              <c16:uniqueId val="{00000001-7C22-4DD8-972C-6D8A23CC3ECA}"/>
            </c:ext>
          </c:extLst>
        </c:ser>
        <c:ser>
          <c:idx val="4"/>
          <c:order val="2"/>
          <c:tx>
            <c:strRef>
              <c:f>BeamDyn_2_hGAST!$CK$5</c:f>
              <c:strCache>
                <c:ptCount val="1"/>
                <c:pt idx="0">
                  <c:v>x_sh_[m]</c:v>
                </c:pt>
              </c:strCache>
            </c:strRef>
          </c:tx>
          <c:spPr>
            <a:ln>
              <a:solidFill>
                <a:schemeClr val="accent2">
                  <a:lumMod val="75000"/>
                </a:schemeClr>
              </a:solidFill>
            </a:ln>
          </c:spPr>
          <c:marker>
            <c:spPr>
              <a:ln>
                <a:solidFill>
                  <a:schemeClr val="accent2">
                    <a:lumMod val="75000"/>
                  </a:schemeClr>
                </a:solidFill>
              </a:ln>
            </c:spPr>
          </c:marker>
          <c:xVal>
            <c:numRef>
              <c:f>BeamDyn_2_hGAST!$X$6:$X$200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BeamDyn_2_hGAST!$CK$6:$CK$202</c:f>
              <c:numCache>
                <c:formatCode>0.00E+00</c:formatCode>
                <c:ptCount val="197"/>
                <c:pt idx="0">
                  <c:v>-2.2023501824804174E-2</c:v>
                </c:pt>
                <c:pt idx="1">
                  <c:v>1.4692740272432205E-2</c:v>
                </c:pt>
                <c:pt idx="2">
                  <c:v>5.0097280470951966E-2</c:v>
                </c:pt>
                <c:pt idx="3">
                  <c:v>6.9710156630516926E-2</c:v>
                </c:pt>
                <c:pt idx="4">
                  <c:v>8.5410194665035952E-2</c:v>
                </c:pt>
                <c:pt idx="5">
                  <c:v>9.9676715059478047E-2</c:v>
                </c:pt>
                <c:pt idx="6">
                  <c:v>0.11129741094902716</c:v>
                </c:pt>
                <c:pt idx="7">
                  <c:v>9.7295565757315725E-2</c:v>
                </c:pt>
                <c:pt idx="8">
                  <c:v>-0.11771978544889881</c:v>
                </c:pt>
                <c:pt idx="9">
                  <c:v>-9.7119283341749338E-2</c:v>
                </c:pt>
                <c:pt idx="10">
                  <c:v>-0.14141984917490552</c:v>
                </c:pt>
                <c:pt idx="11">
                  <c:v>-0.10159460475744819</c:v>
                </c:pt>
                <c:pt idx="12">
                  <c:v>-7.8952629985029096E-2</c:v>
                </c:pt>
                <c:pt idx="13">
                  <c:v>-8.7841791662133933E-2</c:v>
                </c:pt>
                <c:pt idx="14">
                  <c:v>-7.3282577471521546E-2</c:v>
                </c:pt>
                <c:pt idx="15">
                  <c:v>-8.3674159876636872E-2</c:v>
                </c:pt>
                <c:pt idx="16">
                  <c:v>-7.8530262864779182E-2</c:v>
                </c:pt>
                <c:pt idx="17">
                  <c:v>-9.4755370879824496E-2</c:v>
                </c:pt>
                <c:pt idx="18">
                  <c:v>-0.12455084809259595</c:v>
                </c:pt>
                <c:pt idx="19">
                  <c:v>-0.14624308325206437</c:v>
                </c:pt>
                <c:pt idx="20">
                  <c:v>-0.15693310223210405</c:v>
                </c:pt>
                <c:pt idx="21">
                  <c:v>-0.1677429730227506</c:v>
                </c:pt>
                <c:pt idx="22">
                  <c:v>-0.12214168689857624</c:v>
                </c:pt>
                <c:pt idx="23">
                  <c:v>-9.2784196973715108E-2</c:v>
                </c:pt>
                <c:pt idx="24">
                  <c:v>-0.13803392103040249</c:v>
                </c:pt>
                <c:pt idx="25">
                  <c:v>-0.11417764559176702</c:v>
                </c:pt>
              </c:numCache>
            </c:numRef>
          </c:yVal>
          <c:smooth val="0"/>
          <c:extLst>
            <c:ext xmlns:c16="http://schemas.microsoft.com/office/drawing/2014/chart" uri="{C3380CC4-5D6E-409C-BE32-E72D297353CC}">
              <c16:uniqueId val="{00000002-7C22-4DD8-972C-6D8A23CC3ECA}"/>
            </c:ext>
          </c:extLst>
        </c:ser>
        <c:ser>
          <c:idx val="2"/>
          <c:order val="3"/>
          <c:tx>
            <c:strRef>
              <c:f>BeamDyn_2_hGAST!$CM$5</c:f>
              <c:strCache>
                <c:ptCount val="1"/>
                <c:pt idx="0">
                  <c:v>x_e_[m]</c:v>
                </c:pt>
              </c:strCache>
            </c:strRef>
          </c:tx>
          <c:spPr>
            <a:ln>
              <a:solidFill>
                <a:srgbClr val="00B050"/>
              </a:solidFill>
            </a:ln>
          </c:spPr>
          <c:marker>
            <c:spPr>
              <a:solidFill>
                <a:srgbClr val="00B050"/>
              </a:solidFill>
              <a:ln>
                <a:solidFill>
                  <a:srgbClr val="00B050"/>
                </a:solidFill>
              </a:ln>
            </c:spPr>
          </c:marker>
          <c:xVal>
            <c:numRef>
              <c:f>BeamDyn_2_hGAST!$X$6:$X$200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BeamDyn_2_hGAST!$CM$6:$CM$202</c:f>
              <c:numCache>
                <c:formatCode>0.00E+00</c:formatCode>
                <c:ptCount val="197"/>
                <c:pt idx="0">
                  <c:v>-2.3723541426151993E-2</c:v>
                </c:pt>
                <c:pt idx="1">
                  <c:v>1.3316382623540374E-2</c:v>
                </c:pt>
                <c:pt idx="2">
                  <c:v>4.9833808878709168E-2</c:v>
                </c:pt>
                <c:pt idx="3">
                  <c:v>7.0845776857334494E-2</c:v>
                </c:pt>
                <c:pt idx="4">
                  <c:v>9.1858840675439521E-2</c:v>
                </c:pt>
                <c:pt idx="5">
                  <c:v>0.11619142647298707</c:v>
                </c:pt>
                <c:pt idx="6">
                  <c:v>0.17886833474267125</c:v>
                </c:pt>
                <c:pt idx="7">
                  <c:v>0.31162050669935965</c:v>
                </c:pt>
                <c:pt idx="8">
                  <c:v>0.47207357842548914</c:v>
                </c:pt>
                <c:pt idx="9">
                  <c:v>0.44872282792885204</c:v>
                </c:pt>
                <c:pt idx="10">
                  <c:v>0.43981123692592083</c:v>
                </c:pt>
                <c:pt idx="11">
                  <c:v>0.38875522645363902</c:v>
                </c:pt>
                <c:pt idx="12">
                  <c:v>0.36198249307572378</c:v>
                </c:pt>
                <c:pt idx="13">
                  <c:v>0.3197010190872645</c:v>
                </c:pt>
                <c:pt idx="14">
                  <c:v>0.30706317165373209</c:v>
                </c:pt>
                <c:pt idx="15">
                  <c:v>0.27658282108641358</c:v>
                </c:pt>
                <c:pt idx="16">
                  <c:v>0.2610188325243562</c:v>
                </c:pt>
                <c:pt idx="17">
                  <c:v>0.19044661485420006</c:v>
                </c:pt>
                <c:pt idx="18">
                  <c:v>0.11177803280873103</c:v>
                </c:pt>
                <c:pt idx="19">
                  <c:v>7.2075559771537998E-2</c:v>
                </c:pt>
                <c:pt idx="20">
                  <c:v>5.6823157949992847E-2</c:v>
                </c:pt>
                <c:pt idx="21">
                  <c:v>4.8449587315564681E-2</c:v>
                </c:pt>
                <c:pt idx="22">
                  <c:v>5.8852479778501061E-2</c:v>
                </c:pt>
                <c:pt idx="23">
                  <c:v>6.9064139400209903E-2</c:v>
                </c:pt>
                <c:pt idx="24">
                  <c:v>0.11416562095082271</c:v>
                </c:pt>
                <c:pt idx="25">
                  <c:v>9.8817594381216851E-3</c:v>
                </c:pt>
              </c:numCache>
            </c:numRef>
          </c:yVal>
          <c:smooth val="0"/>
          <c:extLst>
            <c:ext xmlns:c16="http://schemas.microsoft.com/office/drawing/2014/chart" uri="{C3380CC4-5D6E-409C-BE32-E72D297353CC}">
              <c16:uniqueId val="{00000003-7C22-4DD8-972C-6D8A23CC3ECA}"/>
            </c:ext>
          </c:extLst>
        </c:ser>
        <c:dLbls>
          <c:showLegendKey val="0"/>
          <c:showVal val="0"/>
          <c:showCatName val="0"/>
          <c:showSerName val="0"/>
          <c:showPercent val="0"/>
          <c:showBubbleSize val="0"/>
        </c:dLbls>
        <c:axId val="1165611968"/>
        <c:axId val="1165615328"/>
      </c:scatterChart>
      <c:valAx>
        <c:axId val="1165611968"/>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25400"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165615328"/>
        <c:crosses val="autoZero"/>
        <c:crossBetween val="midCat"/>
      </c:valAx>
      <c:valAx>
        <c:axId val="1165615328"/>
        <c:scaling>
          <c:orientation val="maxMin"/>
        </c:scaling>
        <c:delete val="0"/>
        <c:axPos val="l"/>
        <c:majorGridlines>
          <c:spPr>
            <a:ln w="9525" cap="flat" cmpd="sng" algn="ctr">
              <a:solidFill>
                <a:schemeClr val="tx1">
                  <a:lumMod val="15000"/>
                  <a:lumOff val="85000"/>
                </a:schemeClr>
              </a:solidFill>
              <a:round/>
            </a:ln>
            <a:effectLst/>
          </c:spPr>
        </c:majorGridlines>
        <c:numFmt formatCode="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165611968"/>
        <c:crosses val="autoZero"/>
        <c:crossBetween val="midCat"/>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chart>
  <c:txPr>
    <a:bodyPr/>
    <a:lstStyle/>
    <a:p>
      <a:pPr>
        <a:defRPr/>
      </a:pPr>
      <a:endParaRPr lang="en-150"/>
    </a:p>
  </c:txPr>
  <c:printSettings>
    <c:headerFooter/>
    <c:pageMargins b="0.75" l="0.7" r="0.7" t="0.75" header="0.3" footer="0.3"/>
    <c:pageSetup/>
  </c:printSettings>
</c:chartSpace>
</file>

<file path=xl/charts/chart1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BeamDyn_2_hGAST!$BZ$1</c:f>
              <c:strCache>
                <c:ptCount val="1"/>
                <c:pt idx="0">
                  <c:v>BeamDyn</c:v>
                </c:pt>
              </c:strCache>
            </c:strRef>
          </c:tx>
          <c:spPr>
            <a:ln w="19050" cap="rnd">
              <a:solidFill>
                <a:schemeClr val="accent1"/>
              </a:solidFill>
              <a:round/>
            </a:ln>
            <a:effectLst/>
          </c:spPr>
          <c:marker>
            <c:symbol val="square"/>
            <c:size val="8"/>
            <c:spPr>
              <a:solidFill>
                <a:schemeClr val="accent1"/>
              </a:solidFill>
              <a:ln w="9525">
                <a:solidFill>
                  <a:schemeClr val="accent1"/>
                </a:solidFill>
              </a:ln>
              <a:effectLst/>
            </c:spPr>
          </c:marker>
          <c:xVal>
            <c:numRef>
              <c:f>BeamDyn_2_hGAST!$X$6:$X$200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BeamDyn_2_hGAST!$CL$6:$CL$200</c:f>
              <c:numCache>
                <c:formatCode>0.00E+00</c:formatCode>
                <c:ptCount val="195"/>
                <c:pt idx="0">
                  <c:v>5.7935068215600322E-3</c:v>
                </c:pt>
                <c:pt idx="1">
                  <c:v>2.5997206128911218E-3</c:v>
                </c:pt>
                <c:pt idx="2">
                  <c:v>9.239445406530963E-4</c:v>
                </c:pt>
                <c:pt idx="3">
                  <c:v>3.4227846308052959E-3</c:v>
                </c:pt>
                <c:pt idx="4">
                  <c:v>5.2045700155371006E-3</c:v>
                </c:pt>
                <c:pt idx="5">
                  <c:v>6.8926454468046516E-3</c:v>
                </c:pt>
                <c:pt idx="6">
                  <c:v>1.1719190188422495E-2</c:v>
                </c:pt>
                <c:pt idx="7">
                  <c:v>2.2025945329288529E-2</c:v>
                </c:pt>
                <c:pt idx="8">
                  <c:v>4.4296005490346062E-2</c:v>
                </c:pt>
                <c:pt idx="9">
                  <c:v>6.5853684750425148E-2</c:v>
                </c:pt>
                <c:pt idx="10">
                  <c:v>7.4260670107513485E-2</c:v>
                </c:pt>
                <c:pt idx="11">
                  <c:v>7.7671929755767199E-2</c:v>
                </c:pt>
                <c:pt idx="12">
                  <c:v>7.0901042791019442E-2</c:v>
                </c:pt>
                <c:pt idx="13">
                  <c:v>6.0164154493409831E-2</c:v>
                </c:pt>
                <c:pt idx="14">
                  <c:v>4.9414648729645974E-2</c:v>
                </c:pt>
                <c:pt idx="15">
                  <c:v>4.0980723685961742E-2</c:v>
                </c:pt>
                <c:pt idx="16">
                  <c:v>3.9570371015924054E-2</c:v>
                </c:pt>
                <c:pt idx="17">
                  <c:v>4.2558861110377863E-2</c:v>
                </c:pt>
                <c:pt idx="18">
                  <c:v>4.5834109671996179E-2</c:v>
                </c:pt>
                <c:pt idx="19">
                  <c:v>4.7950233852067578E-2</c:v>
                </c:pt>
                <c:pt idx="20">
                  <c:v>4.9322992887118305E-2</c:v>
                </c:pt>
                <c:pt idx="21">
                  <c:v>4.7506785064403888E-2</c:v>
                </c:pt>
                <c:pt idx="22">
                  <c:v>4.4804219487629873E-2</c:v>
                </c:pt>
                <c:pt idx="23">
                  <c:v>4.1693887594550706E-2</c:v>
                </c:pt>
                <c:pt idx="24">
                  <c:v>3.906507980075033E-2</c:v>
                </c:pt>
                <c:pt idx="25">
                  <c:v>7.3917575122015491E-3</c:v>
                </c:pt>
              </c:numCache>
            </c:numRef>
          </c:yVal>
          <c:smooth val="0"/>
          <c:extLst>
            <c:ext xmlns:c16="http://schemas.microsoft.com/office/drawing/2014/chart" uri="{C3380CC4-5D6E-409C-BE32-E72D297353CC}">
              <c16:uniqueId val="{00000000-99F1-4C45-AC34-CA7006D1C59B}"/>
            </c:ext>
          </c:extLst>
        </c:ser>
        <c:ser>
          <c:idx val="1"/>
          <c:order val="1"/>
          <c:tx>
            <c:strRef>
              <c:f>HAWC2_2_hGAST_noFPM!$BF$1</c:f>
              <c:strCache>
                <c:ptCount val="1"/>
                <c:pt idx="0">
                  <c:v>HAWC2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HAWC2_2_hGAST_noFPM!$AK$6:$AK$200</c:f>
              <c:numCache>
                <c:formatCode>0.00E+00</c:formatCode>
                <c:ptCount val="195"/>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f>HAWC2_2_hGAST_noFPM!$BR$6:$BR$200</c:f>
              <c:numCache>
                <c:formatCode>0.00E+00</c:formatCode>
                <c:ptCount val="195"/>
                <c:pt idx="0">
                  <c:v>5.7162450257616003E-3</c:v>
                </c:pt>
                <c:pt idx="1">
                  <c:v>2.6252487588407001E-3</c:v>
                </c:pt>
                <c:pt idx="2">
                  <c:v>2.1861866790546E-3</c:v>
                </c:pt>
                <c:pt idx="3">
                  <c:v>6.7721135766021998E-3</c:v>
                </c:pt>
                <c:pt idx="4">
                  <c:v>8.6167369736692995E-3</c:v>
                </c:pt>
                <c:pt idx="5">
                  <c:v>1.0073143385689E-2</c:v>
                </c:pt>
                <c:pt idx="6">
                  <c:v>1.4293299284639E-2</c:v>
                </c:pt>
                <c:pt idx="7">
                  <c:v>2.7219286295125E-2</c:v>
                </c:pt>
                <c:pt idx="8">
                  <c:v>4.2160514010207997E-2</c:v>
                </c:pt>
                <c:pt idx="9">
                  <c:v>6.1322628141932997E-2</c:v>
                </c:pt>
                <c:pt idx="10">
                  <c:v>6.8895422633476006E-2</c:v>
                </c:pt>
                <c:pt idx="11">
                  <c:v>7.6334025971118005E-2</c:v>
                </c:pt>
                <c:pt idx="12">
                  <c:v>7.1510424615571999E-2</c:v>
                </c:pt>
                <c:pt idx="13">
                  <c:v>6.1017549220328003E-2</c:v>
                </c:pt>
                <c:pt idx="14">
                  <c:v>4.9961457421040002E-2</c:v>
                </c:pt>
                <c:pt idx="15">
                  <c:v>4.1301953499441997E-2</c:v>
                </c:pt>
                <c:pt idx="16">
                  <c:v>3.9758309903484002E-2</c:v>
                </c:pt>
                <c:pt idx="17">
                  <c:v>4.2422245937958999E-2</c:v>
                </c:pt>
                <c:pt idx="18">
                  <c:v>4.5357260441991003E-2</c:v>
                </c:pt>
                <c:pt idx="19">
                  <c:v>4.7176383417325003E-2</c:v>
                </c:pt>
                <c:pt idx="20">
                  <c:v>4.8465416854326003E-2</c:v>
                </c:pt>
                <c:pt idx="21">
                  <c:v>4.6609070534890003E-2</c:v>
                </c:pt>
                <c:pt idx="22">
                  <c:v>4.4361888128298999E-2</c:v>
                </c:pt>
                <c:pt idx="23">
                  <c:v>4.1430548276665001E-2</c:v>
                </c:pt>
                <c:pt idx="24">
                  <c:v>3.8630145241761997E-2</c:v>
                </c:pt>
                <c:pt idx="25">
                  <c:v>5.7927533114133997E-3</c:v>
                </c:pt>
              </c:numCache>
            </c:numRef>
          </c:yVal>
          <c:smooth val="0"/>
          <c:extLst>
            <c:ext xmlns:c16="http://schemas.microsoft.com/office/drawing/2014/chart" uri="{C3380CC4-5D6E-409C-BE32-E72D297353CC}">
              <c16:uniqueId val="{00000001-99F1-4C45-AC34-CA7006D1C59B}"/>
            </c:ext>
          </c:extLst>
        </c:ser>
        <c:dLbls>
          <c:showLegendKey val="0"/>
          <c:showVal val="0"/>
          <c:showCatName val="0"/>
          <c:showSerName val="0"/>
          <c:showPercent val="0"/>
          <c:showBubbleSize val="0"/>
        </c:dLbls>
        <c:axId val="1331897119"/>
        <c:axId val="1331893279"/>
      </c:scatterChart>
      <c:valAx>
        <c:axId val="13318971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31893279"/>
        <c:crosses val="autoZero"/>
        <c:crossBetween val="midCat"/>
      </c:valAx>
      <c:valAx>
        <c:axId val="1331893279"/>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33189711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chartSpace>
</file>

<file path=xl/charts/chart1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556347025291712E-2"/>
          <c:y val="0.11533466876274755"/>
          <c:w val="0.85954904587162995"/>
          <c:h val="0.84721361365912662"/>
        </c:manualLayout>
      </c:layout>
      <c:scatterChart>
        <c:scatterStyle val="lineMarker"/>
        <c:varyColors val="0"/>
        <c:ser>
          <c:idx val="0"/>
          <c:order val="0"/>
          <c:tx>
            <c:strRef>
              <c:f>BeamDyn_2_hGAST!$EL$5</c:f>
              <c:strCache>
                <c:ptCount val="1"/>
                <c:pt idx="0">
                  <c:v>GxAX [Nm]</c:v>
                </c:pt>
              </c:strCache>
            </c:strRef>
          </c:tx>
          <c:spPr>
            <a:ln w="19050" cap="rnd">
              <a:solidFill>
                <a:srgbClr val="C00000"/>
              </a:solidFill>
              <a:round/>
            </a:ln>
            <a:effectLst/>
          </c:spPr>
          <c:marker>
            <c:symbol val="dash"/>
            <c:size val="5"/>
            <c:spPr>
              <a:solidFill>
                <a:srgbClr val="C00000"/>
              </a:solidFill>
              <a:ln w="9525">
                <a:solidFill>
                  <a:srgbClr val="C00000"/>
                </a:solidFill>
              </a:ln>
              <a:effectLst/>
            </c:spPr>
          </c:marker>
          <c:xVal>
            <c:numRef>
              <c:f>BeamDyn_2_hGAST!$DS$6:$DS$200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BeamDyn_2_hGAST!$EL$6:$EL$200</c:f>
              <c:numCache>
                <c:formatCode>0.00E+00</c:formatCode>
                <c:ptCount val="195"/>
                <c:pt idx="0">
                  <c:v>-2356752.5228327215</c:v>
                </c:pt>
                <c:pt idx="1">
                  <c:v>41209892.785338633</c:v>
                </c:pt>
                <c:pt idx="2">
                  <c:v>86610741.204222739</c:v>
                </c:pt>
                <c:pt idx="3">
                  <c:v>119617669.32404247</c:v>
                </c:pt>
                <c:pt idx="4">
                  <c:v>136446643.37094802</c:v>
                </c:pt>
                <c:pt idx="5">
                  <c:v>145535859.64848927</c:v>
                </c:pt>
                <c:pt idx="6">
                  <c:v>135576763.01379615</c:v>
                </c:pt>
                <c:pt idx="7">
                  <c:v>140244048.11984032</c:v>
                </c:pt>
                <c:pt idx="8">
                  <c:v>79522157.888510495</c:v>
                </c:pt>
                <c:pt idx="9">
                  <c:v>55918238.545313992</c:v>
                </c:pt>
                <c:pt idx="10">
                  <c:v>30511140.763941206</c:v>
                </c:pt>
                <c:pt idx="11">
                  <c:v>24623040.216174733</c:v>
                </c:pt>
                <c:pt idx="12">
                  <c:v>21822231.825449839</c:v>
                </c:pt>
                <c:pt idx="13">
                  <c:v>18275329.942797631</c:v>
                </c:pt>
                <c:pt idx="14">
                  <c:v>14840400.752717815</c:v>
                </c:pt>
                <c:pt idx="15">
                  <c:v>12132346.234288163</c:v>
                </c:pt>
                <c:pt idx="16">
                  <c:v>11444783.40119274</c:v>
                </c:pt>
                <c:pt idx="17">
                  <c:v>12704274.505580848</c:v>
                </c:pt>
                <c:pt idx="18">
                  <c:v>15326135.258104896</c:v>
                </c:pt>
                <c:pt idx="19">
                  <c:v>18110334.970583815</c:v>
                </c:pt>
                <c:pt idx="20">
                  <c:v>19675867.358106717</c:v>
                </c:pt>
                <c:pt idx="21">
                  <c:v>18020681.947382595</c:v>
                </c:pt>
                <c:pt idx="22">
                  <c:v>10856919.325712334</c:v>
                </c:pt>
                <c:pt idx="23">
                  <c:v>6079885.8606428746</c:v>
                </c:pt>
                <c:pt idx="24">
                  <c:v>3434444.8104760651</c:v>
                </c:pt>
                <c:pt idx="25">
                  <c:v>119654.22844720981</c:v>
                </c:pt>
              </c:numCache>
            </c:numRef>
          </c:yVal>
          <c:smooth val="0"/>
          <c:extLst>
            <c:ext xmlns:c16="http://schemas.microsoft.com/office/drawing/2014/chart" uri="{C3380CC4-5D6E-409C-BE32-E72D297353CC}">
              <c16:uniqueId val="{00000000-7702-4B34-8CCF-76F981034FBA}"/>
            </c:ext>
          </c:extLst>
        </c:ser>
        <c:ser>
          <c:idx val="1"/>
          <c:order val="1"/>
          <c:tx>
            <c:strRef>
              <c:f>BeamDyn_2_hGAST!$EP$2</c:f>
              <c:strCache>
                <c:ptCount val="1"/>
                <c:pt idx="0">
                  <c:v>Direct method</c:v>
                </c:pt>
              </c:strCache>
            </c:strRef>
          </c:tx>
          <c:spPr>
            <a:ln w="19050" cap="rnd">
              <a:solidFill>
                <a:srgbClr val="FF0000"/>
              </a:solidFill>
              <a:prstDash val="sysDash"/>
              <a:round/>
            </a:ln>
            <a:effectLst/>
          </c:spPr>
          <c:marker>
            <c:symbol val="x"/>
            <c:size val="5"/>
            <c:spPr>
              <a:solidFill>
                <a:srgbClr val="FF0000"/>
              </a:solidFill>
              <a:ln w="9525">
                <a:solidFill>
                  <a:srgbClr val="FF0000"/>
                </a:solidFill>
              </a:ln>
              <a:effectLst/>
            </c:spPr>
          </c:marker>
          <c:xVal>
            <c:numRef>
              <c:f>BeamDyn_2_hGAST!$DS$6:$DS$200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BeamDyn_2_hGAST!$ER$6:$ER$200</c:f>
              <c:numCache>
                <c:formatCode>0.00E+00</c:formatCode>
                <c:ptCount val="195"/>
                <c:pt idx="0">
                  <c:v>-2289735.9576583277</c:v>
                </c:pt>
                <c:pt idx="1">
                  <c:v>41224692.536677793</c:v>
                </c:pt>
                <c:pt idx="2">
                  <c:v>86923728.512176633</c:v>
                </c:pt>
                <c:pt idx="3">
                  <c:v>125703787.71946785</c:v>
                </c:pt>
                <c:pt idx="4">
                  <c:v>150215342.19760713</c:v>
                </c:pt>
                <c:pt idx="5">
                  <c:v>168127765.75361657</c:v>
                </c:pt>
                <c:pt idx="6">
                  <c:v>174703980.04711005</c:v>
                </c:pt>
                <c:pt idx="7">
                  <c:v>169751238.35904023</c:v>
                </c:pt>
                <c:pt idx="8">
                  <c:v>46773034.361682862</c:v>
                </c:pt>
                <c:pt idx="9">
                  <c:v>47153359.110466346</c:v>
                </c:pt>
                <c:pt idx="10">
                  <c:v>26641893.833998509</c:v>
                </c:pt>
                <c:pt idx="11">
                  <c:v>23297193.736887675</c:v>
                </c:pt>
                <c:pt idx="12">
                  <c:v>21008446.836582556</c:v>
                </c:pt>
                <c:pt idx="13">
                  <c:v>17498260.856963854</c:v>
                </c:pt>
                <c:pt idx="14">
                  <c:v>14311922.81485535</c:v>
                </c:pt>
                <c:pt idx="15">
                  <c:v>11667844.638576871</c:v>
                </c:pt>
                <c:pt idx="16">
                  <c:v>11155198.355031144</c:v>
                </c:pt>
                <c:pt idx="17">
                  <c:v>12501724.90865428</c:v>
                </c:pt>
                <c:pt idx="18">
                  <c:v>15285442.031799898</c:v>
                </c:pt>
                <c:pt idx="19">
                  <c:v>18511094.809964567</c:v>
                </c:pt>
                <c:pt idx="20">
                  <c:v>20864053.914114013</c:v>
                </c:pt>
                <c:pt idx="21">
                  <c:v>19916222.63164112</c:v>
                </c:pt>
                <c:pt idx="22">
                  <c:v>11828657.120059723</c:v>
                </c:pt>
                <c:pt idx="23">
                  <c:v>6496480.5130151547</c:v>
                </c:pt>
                <c:pt idx="24">
                  <c:v>3769463.4063876239</c:v>
                </c:pt>
                <c:pt idx="25">
                  <c:v>156692.30569679869</c:v>
                </c:pt>
              </c:numCache>
            </c:numRef>
          </c:yVal>
          <c:smooth val="0"/>
          <c:extLst>
            <c:ext xmlns:c16="http://schemas.microsoft.com/office/drawing/2014/chart" uri="{C3380CC4-5D6E-409C-BE32-E72D297353CC}">
              <c16:uniqueId val="{00000001-7702-4B34-8CCF-76F981034FBA}"/>
            </c:ext>
          </c:extLst>
        </c:ser>
        <c:dLbls>
          <c:showLegendKey val="0"/>
          <c:showVal val="0"/>
          <c:showCatName val="0"/>
          <c:showSerName val="0"/>
          <c:showPercent val="0"/>
          <c:showBubbleSize val="0"/>
        </c:dLbls>
        <c:axId val="1082097935"/>
        <c:axId val="1082103695"/>
        <c:extLst>
          <c:ext xmlns:c15="http://schemas.microsoft.com/office/drawing/2012/chart" uri="{02D57815-91ED-43cb-92C2-25804820EDAC}">
            <c15:filteredScatterSeries>
              <c15:ser>
                <c:idx val="2"/>
                <c:order val="2"/>
                <c:tx>
                  <c:strRef>
                    <c:extLst>
                      <c:ext uri="{02D57815-91ED-43cb-92C2-25804820EDAC}">
                        <c15:formulaRef>
                          <c15:sqref>HAWC2_2_hGAST_noFPM!$DS$2</c15:sqref>
                        </c15:formulaRef>
                      </c:ext>
                    </c:extLst>
                    <c:strCache>
                      <c:ptCount val="1"/>
                      <c:pt idx="0">
                        <c:v>no_FPM</c:v>
                      </c:pt>
                    </c:strCache>
                  </c:strRef>
                </c:tx>
                <c:spPr>
                  <a:ln w="19050" cap="rnd">
                    <a:solidFill>
                      <a:schemeClr val="accent1">
                        <a:lumMod val="75000"/>
                      </a:schemeClr>
                    </a:solidFill>
                    <a:round/>
                  </a:ln>
                  <a:effectLst/>
                </c:spPr>
                <c:marker>
                  <c:symbol val="dash"/>
                  <c:size val="5"/>
                  <c:spPr>
                    <a:solidFill>
                      <a:schemeClr val="accent1">
                        <a:lumMod val="75000"/>
                      </a:schemeClr>
                    </a:solidFill>
                    <a:ln w="9525">
                      <a:solidFill>
                        <a:schemeClr val="accent1">
                          <a:lumMod val="75000"/>
                        </a:schemeClr>
                      </a:solidFill>
                    </a:ln>
                    <a:effectLst/>
                  </c:spPr>
                </c:marker>
                <c:xVal>
                  <c:numRef>
                    <c:extLst>
                      <c:ext uri="{02D57815-91ED-43cb-92C2-25804820EDAC}">
                        <c15:formulaRef>
                          <c15:sqref>HAWC2_2_hGAST_noFPM!$DM$6:$DM$200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c:ext uri="{02D57815-91ED-43cb-92C2-25804820EDAC}">
                        <c15:formulaRef>
                          <c15:sqref>HAWC2_2_hGAST_noFPM!$EF$6:$EF$200</c15:sqref>
                        </c15:formulaRef>
                      </c:ext>
                    </c:extLst>
                    <c:numCache>
                      <c:formatCode>0.00E+00</c:formatCode>
                      <c:ptCount val="195"/>
                      <c:pt idx="0">
                        <c:v>-1487395.7124506608</c:v>
                      </c:pt>
                      <c:pt idx="1">
                        <c:v>40552102.940046497</c:v>
                      </c:pt>
                      <c:pt idx="2">
                        <c:v>92034404.305922747</c:v>
                      </c:pt>
                      <c:pt idx="3">
                        <c:v>137689816.85769647</c:v>
                      </c:pt>
                      <c:pt idx="4">
                        <c:v>152673625.87666485</c:v>
                      </c:pt>
                      <c:pt idx="5">
                        <c:v>159163479.3655532</c:v>
                      </c:pt>
                      <c:pt idx="6">
                        <c:v>145261931.11525562</c:v>
                      </c:pt>
                      <c:pt idx="7">
                        <c:v>157664883.14396396</c:v>
                      </c:pt>
                      <c:pt idx="8">
                        <c:v>70747648.942351237</c:v>
                      </c:pt>
                      <c:pt idx="9">
                        <c:v>49934097.046665102</c:v>
                      </c:pt>
                      <c:pt idx="10">
                        <c:v>27908802.875946198</c:v>
                      </c:pt>
                      <c:pt idx="11">
                        <c:v>24084025.974012144</c:v>
                      </c:pt>
                      <c:pt idx="12">
                        <c:v>21962457.00818589</c:v>
                      </c:pt>
                      <c:pt idx="13">
                        <c:v>18522296.709281579</c:v>
                      </c:pt>
                      <c:pt idx="14">
                        <c:v>14999628.636932906</c:v>
                      </c:pt>
                      <c:pt idx="15">
                        <c:v>12225139.181598067</c:v>
                      </c:pt>
                      <c:pt idx="16">
                        <c:v>11497754.436830249</c:v>
                      </c:pt>
                      <c:pt idx="17">
                        <c:v>12661139.058573857</c:v>
                      </c:pt>
                      <c:pt idx="18">
                        <c:v>15165147.374279944</c:v>
                      </c:pt>
                      <c:pt idx="19">
                        <c:v>17820539.194679596</c:v>
                      </c:pt>
                      <c:pt idx="20">
                        <c:v>19338945.37639346</c:v>
                      </c:pt>
                      <c:pt idx="21">
                        <c:v>17680344.623732109</c:v>
                      </c:pt>
                      <c:pt idx="22">
                        <c:v>10748589.167848824</c:v>
                      </c:pt>
                      <c:pt idx="23">
                        <c:v>6040682.2964245025</c:v>
                      </c:pt>
                      <c:pt idx="24">
                        <c:v>3395872.0779260369</c:v>
                      </c:pt>
                      <c:pt idx="25">
                        <c:v>94570.164472139862</c:v>
                      </c:pt>
                    </c:numCache>
                  </c:numRef>
                </c:yVal>
                <c:smooth val="0"/>
                <c:extLst>
                  <c:ext xmlns:c16="http://schemas.microsoft.com/office/drawing/2014/chart" uri="{C3380CC4-5D6E-409C-BE32-E72D297353CC}">
                    <c16:uniqueId val="{00000002-7702-4B34-8CCF-76F981034FBA}"/>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HAWC2_2_hGAST_noFPM!$FH$2</c15:sqref>
                        </c15:formulaRef>
                      </c:ext>
                    </c:extLst>
                    <c:strCache>
                      <c:ptCount val="1"/>
                      <c:pt idx="0">
                        <c:v>Direct method</c:v>
                      </c:pt>
                    </c:strCache>
                  </c:strRef>
                </c:tx>
                <c:spPr>
                  <a:ln w="19050"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HAWC2_2_hGAST_noFPM!$DM$6:$DM$200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xmlns:c15="http://schemas.microsoft.com/office/drawing/2012/chart">
                      <c:ext xmlns:c15="http://schemas.microsoft.com/office/drawing/2012/chart" uri="{02D57815-91ED-43cb-92C2-25804820EDAC}">
                        <c15:formulaRef>
                          <c15:sqref>HAWC2_2_hGAST_noFPM!$FJ$6:$FJ$200</c15:sqref>
                        </c15:formulaRef>
                      </c:ext>
                    </c:extLst>
                    <c:numCache>
                      <c:formatCode>0.00E+00</c:formatCode>
                      <c:ptCount val="195"/>
                      <c:pt idx="0">
                        <c:v>-1417675.323841797</c:v>
                      </c:pt>
                      <c:pt idx="1">
                        <c:v>40571442.439985812</c:v>
                      </c:pt>
                      <c:pt idx="2">
                        <c:v>92476983.741700456</c:v>
                      </c:pt>
                      <c:pt idx="3">
                        <c:v>141126690.20284453</c:v>
                      </c:pt>
                      <c:pt idx="4">
                        <c:v>161859089.05852231</c:v>
                      </c:pt>
                      <c:pt idx="5">
                        <c:v>174017014.66526175</c:v>
                      </c:pt>
                      <c:pt idx="6">
                        <c:v>166066210.23904309</c:v>
                      </c:pt>
                      <c:pt idx="7">
                        <c:v>173283899.53525919</c:v>
                      </c:pt>
                      <c:pt idx="8">
                        <c:v>39018493.925680295</c:v>
                      </c:pt>
                      <c:pt idx="9">
                        <c:v>41064163.668218702</c:v>
                      </c:pt>
                      <c:pt idx="10">
                        <c:v>24038223.194542389</c:v>
                      </c:pt>
                      <c:pt idx="11">
                        <c:v>22720947.603466135</c:v>
                      </c:pt>
                      <c:pt idx="12">
                        <c:v>21075879.841179017</c:v>
                      </c:pt>
                      <c:pt idx="13">
                        <c:v>17700122.74718266</c:v>
                      </c:pt>
                      <c:pt idx="14">
                        <c:v>14448454.797899293</c:v>
                      </c:pt>
                      <c:pt idx="15">
                        <c:v>11750452.530771974</c:v>
                      </c:pt>
                      <c:pt idx="16">
                        <c:v>11203824.869656606</c:v>
                      </c:pt>
                      <c:pt idx="17">
                        <c:v>12459813.4281021</c:v>
                      </c:pt>
                      <c:pt idx="18">
                        <c:v>15128393.448111</c:v>
                      </c:pt>
                      <c:pt idx="19">
                        <c:v>18221352.547048282</c:v>
                      </c:pt>
                      <c:pt idx="20">
                        <c:v>20516244.129769813</c:v>
                      </c:pt>
                      <c:pt idx="21">
                        <c:v>19542100.39928674</c:v>
                      </c:pt>
                      <c:pt idx="22">
                        <c:v>11705147.010327643</c:v>
                      </c:pt>
                      <c:pt idx="23">
                        <c:v>6452634.8122385778</c:v>
                      </c:pt>
                      <c:pt idx="24">
                        <c:v>3727033.7934709061</c:v>
                      </c:pt>
                      <c:pt idx="25">
                        <c:v>132449.37536646929</c:v>
                      </c:pt>
                      <c:pt idx="50" formatCode="0.00000E+00">
                        <c:v>0</c:v>
                      </c:pt>
                    </c:numCache>
                  </c:numRef>
                </c:yVal>
                <c:smooth val="0"/>
                <c:extLst xmlns:c15="http://schemas.microsoft.com/office/drawing/2012/chart">
                  <c:ext xmlns:c16="http://schemas.microsoft.com/office/drawing/2014/chart" uri="{C3380CC4-5D6E-409C-BE32-E72D297353CC}">
                    <c16:uniqueId val="{00000003-7702-4B34-8CCF-76F981034FBA}"/>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HAWC2_2_hGAST_FPM!$EL$2</c15:sqref>
                        </c15:formulaRef>
                      </c:ext>
                    </c:extLst>
                    <c:strCache>
                      <c:ptCount val="1"/>
                      <c:pt idx="0">
                        <c:v>FPM</c:v>
                      </c:pt>
                    </c:strCache>
                  </c:strRef>
                </c:tx>
                <c:spPr>
                  <a:ln w="19050" cap="rnd">
                    <a:solidFill>
                      <a:schemeClr val="accent6">
                        <a:lumMod val="75000"/>
                      </a:schemeClr>
                    </a:solidFill>
                    <a:round/>
                  </a:ln>
                  <a:effectLst/>
                </c:spPr>
                <c:marker>
                  <c:symbol val="dash"/>
                  <c:size val="5"/>
                  <c:spPr>
                    <a:solidFill>
                      <a:schemeClr val="accent6">
                        <a:lumMod val="60000"/>
                        <a:lumOff val="40000"/>
                      </a:schemeClr>
                    </a:solidFill>
                    <a:ln w="9525">
                      <a:solidFill>
                        <a:schemeClr val="accent6">
                          <a:lumMod val="60000"/>
                          <a:lumOff val="40000"/>
                        </a:schemeClr>
                      </a:solidFill>
                    </a:ln>
                    <a:effectLst/>
                  </c:spPr>
                </c:marker>
                <c:xVal>
                  <c:numRef>
                    <c:extLst xmlns:c15="http://schemas.microsoft.com/office/drawing/2012/chart">
                      <c:ext xmlns:c15="http://schemas.microsoft.com/office/drawing/2012/chart" uri="{02D57815-91ED-43cb-92C2-25804820EDAC}">
                        <c15:formulaRef>
                          <c15:sqref>HAWC2_2_hGAST_FPM!$EF$6:$EF$200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xmlns:c15="http://schemas.microsoft.com/office/drawing/2012/chart">
                      <c:ext xmlns:c15="http://schemas.microsoft.com/office/drawing/2012/chart" uri="{02D57815-91ED-43cb-92C2-25804820EDAC}">
                        <c15:formulaRef>
                          <c15:sqref>HAWC2_2_hGAST_FPM!$EY$6:$EY$200</c15:sqref>
                        </c15:formulaRef>
                      </c:ext>
                    </c:extLst>
                    <c:numCache>
                      <c:formatCode>0.00E+00</c:formatCode>
                      <c:ptCount val="195"/>
                      <c:pt idx="0">
                        <c:v>-1491241.2255365252</c:v>
                      </c:pt>
                      <c:pt idx="1">
                        <c:v>40557873.869295053</c:v>
                      </c:pt>
                      <c:pt idx="2">
                        <c:v>92053283.903950214</c:v>
                      </c:pt>
                      <c:pt idx="3">
                        <c:v>137270161.01666316</c:v>
                      </c:pt>
                      <c:pt idx="4">
                        <c:v>152119919.38593939</c:v>
                      </c:pt>
                      <c:pt idx="5">
                        <c:v>158285080.32563737</c:v>
                      </c:pt>
                      <c:pt idx="6">
                        <c:v>142882754.26249</c:v>
                      </c:pt>
                      <c:pt idx="7">
                        <c:v>180739659.9662267</c:v>
                      </c:pt>
                      <c:pt idx="8">
                        <c:v>120589602.89254518</c:v>
                      </c:pt>
                      <c:pt idx="9">
                        <c:v>78176977.58782205</c:v>
                      </c:pt>
                      <c:pt idx="10">
                        <c:v>38665826.234181188</c:v>
                      </c:pt>
                      <c:pt idx="11">
                        <c:v>26087149.598824374</c:v>
                      </c:pt>
                      <c:pt idx="12">
                        <c:v>20653585.129836619</c:v>
                      </c:pt>
                      <c:pt idx="13">
                        <c:v>17178870.373916287</c:v>
                      </c:pt>
                      <c:pt idx="14">
                        <c:v>14009568.329320397</c:v>
                      </c:pt>
                      <c:pt idx="15">
                        <c:v>11706874.450864526</c:v>
                      </c:pt>
                      <c:pt idx="16">
                        <c:v>11161545.278542157</c:v>
                      </c:pt>
                      <c:pt idx="17">
                        <c:v>12707188.3349771</c:v>
                      </c:pt>
                      <c:pt idx="18">
                        <c:v>15439209.097919913</c:v>
                      </c:pt>
                      <c:pt idx="19">
                        <c:v>18242612.850079264</c:v>
                      </c:pt>
                      <c:pt idx="20">
                        <c:v>19800368.21746492</c:v>
                      </c:pt>
                      <c:pt idx="21">
                        <c:v>18139704.200288504</c:v>
                      </c:pt>
                      <c:pt idx="22">
                        <c:v>10927460.862030629</c:v>
                      </c:pt>
                      <c:pt idx="23">
                        <c:v>6122757.5265076924</c:v>
                      </c:pt>
                      <c:pt idx="24">
                        <c:v>3473127.3213130077</c:v>
                      </c:pt>
                      <c:pt idx="25">
                        <c:v>120856.34866280905</c:v>
                      </c:pt>
                    </c:numCache>
                  </c:numRef>
                </c:yVal>
                <c:smooth val="0"/>
                <c:extLst xmlns:c15="http://schemas.microsoft.com/office/drawing/2012/chart">
                  <c:ext xmlns:c16="http://schemas.microsoft.com/office/drawing/2014/chart" uri="{C3380CC4-5D6E-409C-BE32-E72D297353CC}">
                    <c16:uniqueId val="{00000011-7702-4B34-8CCF-76F981034FBA}"/>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HAWC2_2_hGAST_FPM!$GA$2</c15:sqref>
                        </c15:formulaRef>
                      </c:ext>
                    </c:extLst>
                    <c:strCache>
                      <c:ptCount val="1"/>
                      <c:pt idx="0">
                        <c:v>Direct method</c:v>
                      </c:pt>
                    </c:strCache>
                  </c:strRef>
                </c:tx>
                <c:spPr>
                  <a:ln w="19050" cap="rnd">
                    <a:solidFill>
                      <a:schemeClr val="accent6"/>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xVal>
                  <c:numRef>
                    <c:extLst xmlns:c15="http://schemas.microsoft.com/office/drawing/2012/chart">
                      <c:ext xmlns:c15="http://schemas.microsoft.com/office/drawing/2012/chart" uri="{02D57815-91ED-43cb-92C2-25804820EDAC}">
                        <c15:formulaRef>
                          <c15:sqref>HAWC2_2_hGAST_FPM!$EF$6:$EF$200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xmlns:c15="http://schemas.microsoft.com/office/drawing/2012/chart">
                      <c:ext xmlns:c15="http://schemas.microsoft.com/office/drawing/2012/chart" uri="{02D57815-91ED-43cb-92C2-25804820EDAC}">
                        <c15:formulaRef>
                          <c15:sqref>HAWC2_2_hGAST_FPM!$GC$6:$GC$200</c15:sqref>
                        </c15:formulaRef>
                      </c:ext>
                    </c:extLst>
                    <c:numCache>
                      <c:formatCode>0.00E+00</c:formatCode>
                      <c:ptCount val="195"/>
                      <c:pt idx="0">
                        <c:v>-1420521.5674662245</c:v>
                      </c:pt>
                      <c:pt idx="1">
                        <c:v>40574250.413550273</c:v>
                      </c:pt>
                      <c:pt idx="2">
                        <c:v>92478042.041278526</c:v>
                      </c:pt>
                      <c:pt idx="3">
                        <c:v>143233265.75467169</c:v>
                      </c:pt>
                      <c:pt idx="4">
                        <c:v>165449373.00136051</c:v>
                      </c:pt>
                      <c:pt idx="5">
                        <c:v>180016816.24145284</c:v>
                      </c:pt>
                      <c:pt idx="6">
                        <c:v>180096974.46868965</c:v>
                      </c:pt>
                      <c:pt idx="7">
                        <c:v>207438137.60418829</c:v>
                      </c:pt>
                      <c:pt idx="8">
                        <c:v>85300025.548228189</c:v>
                      </c:pt>
                      <c:pt idx="9">
                        <c:v>68368580.523079515</c:v>
                      </c:pt>
                      <c:pt idx="10">
                        <c:v>34531764.809949435</c:v>
                      </c:pt>
                      <c:pt idx="11">
                        <c:v>24698684.272883043</c:v>
                      </c:pt>
                      <c:pt idx="12">
                        <c:v>19805962.989503827</c:v>
                      </c:pt>
                      <c:pt idx="13">
                        <c:v>16385050.909845313</c:v>
                      </c:pt>
                      <c:pt idx="14">
                        <c:v>13473495.605514923</c:v>
                      </c:pt>
                      <c:pt idx="15">
                        <c:v>11237439.125139149</c:v>
                      </c:pt>
                      <c:pt idx="16">
                        <c:v>10869699.367435375</c:v>
                      </c:pt>
                      <c:pt idx="17">
                        <c:v>12504723.568007154</c:v>
                      </c:pt>
                      <c:pt idx="18">
                        <c:v>15401804.795639327</c:v>
                      </c:pt>
                      <c:pt idx="19">
                        <c:v>18650069.38877093</c:v>
                      </c:pt>
                      <c:pt idx="20">
                        <c:v>20992344.749230735</c:v>
                      </c:pt>
                      <c:pt idx="21">
                        <c:v>20027960.262871582</c:v>
                      </c:pt>
                      <c:pt idx="22">
                        <c:v>11898151.483888784</c:v>
                      </c:pt>
                      <c:pt idx="23">
                        <c:v>6539566.1855072174</c:v>
                      </c:pt>
                      <c:pt idx="24">
                        <c:v>3806138.2778306259</c:v>
                      </c:pt>
                      <c:pt idx="25">
                        <c:v>158674.51087342526</c:v>
                      </c:pt>
                    </c:numCache>
                  </c:numRef>
                </c:yVal>
                <c:smooth val="0"/>
                <c:extLst xmlns:c15="http://schemas.microsoft.com/office/drawing/2012/chart">
                  <c:ext xmlns:c16="http://schemas.microsoft.com/office/drawing/2014/chart" uri="{C3380CC4-5D6E-409C-BE32-E72D297353CC}">
                    <c16:uniqueId val="{00000012-7702-4B34-8CCF-76F981034FBA}"/>
                  </c:ext>
                </c:extLst>
              </c15:ser>
            </c15:filteredScatterSeries>
          </c:ext>
        </c:extLst>
      </c:scatterChart>
      <c:valAx>
        <c:axId val="108209793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082103695"/>
        <c:crosses val="autoZero"/>
        <c:crossBetween val="midCat"/>
      </c:valAx>
      <c:valAx>
        <c:axId val="108210369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08209793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chartSpace>
</file>

<file path=xl/charts/chart1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556357450154976E-2"/>
          <c:y val="0.12216693964252312"/>
          <c:w val="0.85954904587162995"/>
          <c:h val="0.84721361365912662"/>
        </c:manualLayout>
      </c:layout>
      <c:scatterChart>
        <c:scatterStyle val="lineMarker"/>
        <c:varyColors val="0"/>
        <c:ser>
          <c:idx val="0"/>
          <c:order val="0"/>
          <c:tx>
            <c:strRef>
              <c:f>BeamDyn_2_hGAST!$EM$5</c:f>
              <c:strCache>
                <c:ptCount val="1"/>
                <c:pt idx="0">
                  <c:v> + GzAZ [Nm]</c:v>
                </c:pt>
              </c:strCache>
            </c:strRef>
          </c:tx>
          <c:spPr>
            <a:ln w="19050" cap="rnd">
              <a:solidFill>
                <a:srgbClr val="0070C0"/>
              </a:solidFill>
              <a:round/>
            </a:ln>
            <a:effectLst/>
          </c:spPr>
          <c:marker>
            <c:symbol val="dash"/>
            <c:size val="5"/>
            <c:spPr>
              <a:solidFill>
                <a:schemeClr val="accent1"/>
              </a:solidFill>
              <a:ln w="9525">
                <a:solidFill>
                  <a:schemeClr val="accent1"/>
                </a:solidFill>
              </a:ln>
              <a:effectLst/>
            </c:spPr>
          </c:marker>
          <c:xVal>
            <c:numRef>
              <c:f>BeamDyn_2_hGAST!$DS$6:$DS$200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BeamDyn_2_hGAST!$EM$6:$EM$200</c:f>
              <c:numCache>
                <c:formatCode>0.00E+00</c:formatCode>
                <c:ptCount val="195"/>
                <c:pt idx="0">
                  <c:v>-153462358.01623783</c:v>
                </c:pt>
                <c:pt idx="1">
                  <c:v>85891572.319384009</c:v>
                </c:pt>
                <c:pt idx="2">
                  <c:v>289637700.08619535</c:v>
                </c:pt>
                <c:pt idx="3">
                  <c:v>357463253.64863253</c:v>
                </c:pt>
                <c:pt idx="4">
                  <c:v>387703514.44599521</c:v>
                </c:pt>
                <c:pt idx="5">
                  <c:v>398985261.29380667</c:v>
                </c:pt>
                <c:pt idx="6">
                  <c:v>311576612.63521242</c:v>
                </c:pt>
                <c:pt idx="7">
                  <c:v>208427732.71909422</c:v>
                </c:pt>
                <c:pt idx="8">
                  <c:v>-127809594.70980091</c:v>
                </c:pt>
                <c:pt idx="9">
                  <c:v>-53724902.638093971</c:v>
                </c:pt>
                <c:pt idx="10">
                  <c:v>-43853312.982129954</c:v>
                </c:pt>
                <c:pt idx="11">
                  <c:v>-25309777.981748395</c:v>
                </c:pt>
                <c:pt idx="12">
                  <c:v>-16471418.604810752</c:v>
                </c:pt>
                <c:pt idx="13">
                  <c:v>-15248098.007407228</c:v>
                </c:pt>
                <c:pt idx="14">
                  <c:v>-10740879.235428266</c:v>
                </c:pt>
                <c:pt idx="15">
                  <c:v>-10119442.751108238</c:v>
                </c:pt>
                <c:pt idx="16">
                  <c:v>-7866996.5806896007</c:v>
                </c:pt>
                <c:pt idx="17">
                  <c:v>-7832965.3543270864</c:v>
                </c:pt>
                <c:pt idx="18">
                  <c:v>-8373547.0810717987</c:v>
                </c:pt>
                <c:pt idx="19">
                  <c:v>-7970003.4007934583</c:v>
                </c:pt>
                <c:pt idx="20">
                  <c:v>-6636825.3594645914</c:v>
                </c:pt>
                <c:pt idx="21">
                  <c:v>-5522159.9137442792</c:v>
                </c:pt>
                <c:pt idx="22">
                  <c:v>-2921821.6087093116</c:v>
                </c:pt>
                <c:pt idx="23">
                  <c:v>-1610917.1723362422</c:v>
                </c:pt>
                <c:pt idx="24">
                  <c:v>-1159686.7708346541</c:v>
                </c:pt>
                <c:pt idx="25">
                  <c:v>-103783.35961407358</c:v>
                </c:pt>
              </c:numCache>
            </c:numRef>
          </c:yVal>
          <c:smooth val="0"/>
          <c:extLst>
            <c:ext xmlns:c16="http://schemas.microsoft.com/office/drawing/2014/chart" uri="{C3380CC4-5D6E-409C-BE32-E72D297353CC}">
              <c16:uniqueId val="{00000000-6C11-4964-9C1E-10DB14F6C278}"/>
            </c:ext>
          </c:extLst>
        </c:ser>
        <c:ser>
          <c:idx val="1"/>
          <c:order val="1"/>
          <c:tx>
            <c:strRef>
              <c:f>BeamDyn_2_hGAST!$EP$2</c:f>
              <c:strCache>
                <c:ptCount val="1"/>
                <c:pt idx="0">
                  <c:v>Direct method</c:v>
                </c:pt>
              </c:strCache>
            </c:strRef>
          </c:tx>
          <c:spPr>
            <a:ln w="19050" cap="rnd">
              <a:solidFill>
                <a:srgbClr val="FF0000"/>
              </a:solidFill>
              <a:prstDash val="sysDash"/>
              <a:round/>
            </a:ln>
            <a:effectLst/>
          </c:spPr>
          <c:marker>
            <c:symbol val="x"/>
            <c:size val="5"/>
            <c:spPr>
              <a:noFill/>
              <a:ln w="9525">
                <a:solidFill>
                  <a:schemeClr val="accent2"/>
                </a:solidFill>
              </a:ln>
              <a:effectLst/>
            </c:spPr>
          </c:marker>
          <c:xVal>
            <c:numRef>
              <c:f>BeamDyn_2_hGAST!$DS$6:$DS$200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BeamDyn_2_hGAST!$ES$6:$ES$200</c:f>
              <c:numCache>
                <c:formatCode>0.00E+00</c:formatCode>
                <c:ptCount val="195"/>
                <c:pt idx="0">
                  <c:v>-153492656.03956404</c:v>
                </c:pt>
                <c:pt idx="1">
                  <c:v>85895446.069101661</c:v>
                </c:pt>
                <c:pt idx="2">
                  <c:v>289586396.39144588</c:v>
                </c:pt>
                <c:pt idx="3">
                  <c:v>359574276.10556442</c:v>
                </c:pt>
                <c:pt idx="4">
                  <c:v>392717778.30471957</c:v>
                </c:pt>
                <c:pt idx="5">
                  <c:v>407179831.61141521</c:v>
                </c:pt>
                <c:pt idx="6">
                  <c:v>325850297.53217369</c:v>
                </c:pt>
                <c:pt idx="7">
                  <c:v>228685498.98565981</c:v>
                </c:pt>
                <c:pt idx="8">
                  <c:v>-126154511.88053438</c:v>
                </c:pt>
                <c:pt idx="9">
                  <c:v>-51535129.388512261</c:v>
                </c:pt>
                <c:pt idx="10">
                  <c:v>-43184131.139856443</c:v>
                </c:pt>
                <c:pt idx="11">
                  <c:v>-24605798.079998344</c:v>
                </c:pt>
                <c:pt idx="12">
                  <c:v>-15783506.884366091</c:v>
                </c:pt>
                <c:pt idx="13">
                  <c:v>-14731529.809263051</c:v>
                </c:pt>
                <c:pt idx="14">
                  <c:v>-10393166.463674735</c:v>
                </c:pt>
                <c:pt idx="15">
                  <c:v>-9900006.1817671228</c:v>
                </c:pt>
                <c:pt idx="16">
                  <c:v>-7724182.6353563871</c:v>
                </c:pt>
                <c:pt idx="17">
                  <c:v>-7744616.658687545</c:v>
                </c:pt>
                <c:pt idx="18">
                  <c:v>-8359024.0196046624</c:v>
                </c:pt>
                <c:pt idx="19">
                  <c:v>-8099821.21292926</c:v>
                </c:pt>
                <c:pt idx="20">
                  <c:v>-7022332.3665226726</c:v>
                </c:pt>
                <c:pt idx="21">
                  <c:v>-6102026.3872674368</c:v>
                </c:pt>
                <c:pt idx="22">
                  <c:v>-3310093.1968426015</c:v>
                </c:pt>
                <c:pt idx="23">
                  <c:v>-1812508.6115598192</c:v>
                </c:pt>
                <c:pt idx="24">
                  <c:v>-1263073.6517033076</c:v>
                </c:pt>
                <c:pt idx="25">
                  <c:v>-105831.7074522889</c:v>
                </c:pt>
              </c:numCache>
            </c:numRef>
          </c:yVal>
          <c:smooth val="0"/>
          <c:extLst>
            <c:ext xmlns:c16="http://schemas.microsoft.com/office/drawing/2014/chart" uri="{C3380CC4-5D6E-409C-BE32-E72D297353CC}">
              <c16:uniqueId val="{00000001-6C11-4964-9C1E-10DB14F6C278}"/>
            </c:ext>
          </c:extLst>
        </c:ser>
        <c:dLbls>
          <c:showLegendKey val="0"/>
          <c:showVal val="0"/>
          <c:showCatName val="0"/>
          <c:showSerName val="0"/>
          <c:showPercent val="0"/>
          <c:showBubbleSize val="0"/>
        </c:dLbls>
        <c:axId val="1082097935"/>
        <c:axId val="1082103695"/>
        <c:extLst>
          <c:ext xmlns:c15="http://schemas.microsoft.com/office/drawing/2012/chart" uri="{02D57815-91ED-43cb-92C2-25804820EDAC}">
            <c15:filteredScatterSeries>
              <c15:ser>
                <c:idx val="2"/>
                <c:order val="2"/>
                <c:tx>
                  <c:strRef>
                    <c:extLst>
                      <c:ext uri="{02D57815-91ED-43cb-92C2-25804820EDAC}">
                        <c15:formulaRef>
                          <c15:sqref>HAWC2_2_hGAST_noFPM!$DS$2</c15:sqref>
                        </c15:formulaRef>
                      </c:ext>
                    </c:extLst>
                    <c:strCache>
                      <c:ptCount val="1"/>
                      <c:pt idx="0">
                        <c:v>no_FPM</c:v>
                      </c:pt>
                    </c:strCache>
                  </c:strRef>
                </c:tx>
                <c:spPr>
                  <a:ln w="19050" cap="rnd">
                    <a:solidFill>
                      <a:schemeClr val="accent1">
                        <a:lumMod val="75000"/>
                      </a:schemeClr>
                    </a:solidFill>
                    <a:round/>
                  </a:ln>
                  <a:effectLst/>
                </c:spPr>
                <c:marker>
                  <c:symbol val="circle"/>
                  <c:size val="5"/>
                  <c:spPr>
                    <a:solidFill>
                      <a:schemeClr val="accent3"/>
                    </a:solidFill>
                    <a:ln w="9525">
                      <a:solidFill>
                        <a:schemeClr val="accent3"/>
                      </a:solidFill>
                    </a:ln>
                    <a:effectLst/>
                  </c:spPr>
                </c:marker>
                <c:xVal>
                  <c:numRef>
                    <c:extLst>
                      <c:ext uri="{02D57815-91ED-43cb-92C2-25804820EDAC}">
                        <c15:formulaRef>
                          <c15:sqref>HAWC2_2_hGAST_noFPM!$DM$6:$DM$200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c:ext uri="{02D57815-91ED-43cb-92C2-25804820EDAC}">
                        <c15:formulaRef>
                          <c15:sqref>HAWC2_2_hGAST_noFPM!$EF$6:$EF$200</c15:sqref>
                        </c15:formulaRef>
                      </c:ext>
                    </c:extLst>
                    <c:numCache>
                      <c:formatCode>0.00E+00</c:formatCode>
                      <c:ptCount val="195"/>
                      <c:pt idx="0">
                        <c:v>-1487395.7124506608</c:v>
                      </c:pt>
                      <c:pt idx="1">
                        <c:v>40552102.940046497</c:v>
                      </c:pt>
                      <c:pt idx="2">
                        <c:v>92034404.305922747</c:v>
                      </c:pt>
                      <c:pt idx="3">
                        <c:v>137689816.85769647</c:v>
                      </c:pt>
                      <c:pt idx="4">
                        <c:v>152673625.87666485</c:v>
                      </c:pt>
                      <c:pt idx="5">
                        <c:v>159163479.3655532</c:v>
                      </c:pt>
                      <c:pt idx="6">
                        <c:v>145261931.11525562</c:v>
                      </c:pt>
                      <c:pt idx="7">
                        <c:v>157664883.14396396</c:v>
                      </c:pt>
                      <c:pt idx="8">
                        <c:v>70747648.942351237</c:v>
                      </c:pt>
                      <c:pt idx="9">
                        <c:v>49934097.046665102</c:v>
                      </c:pt>
                      <c:pt idx="10">
                        <c:v>27908802.875946198</c:v>
                      </c:pt>
                      <c:pt idx="11">
                        <c:v>24084025.974012144</c:v>
                      </c:pt>
                      <c:pt idx="12">
                        <c:v>21962457.00818589</c:v>
                      </c:pt>
                      <c:pt idx="13">
                        <c:v>18522296.709281579</c:v>
                      </c:pt>
                      <c:pt idx="14">
                        <c:v>14999628.636932906</c:v>
                      </c:pt>
                      <c:pt idx="15">
                        <c:v>12225139.181598067</c:v>
                      </c:pt>
                      <c:pt idx="16">
                        <c:v>11497754.436830249</c:v>
                      </c:pt>
                      <c:pt idx="17">
                        <c:v>12661139.058573857</c:v>
                      </c:pt>
                      <c:pt idx="18">
                        <c:v>15165147.374279944</c:v>
                      </c:pt>
                      <c:pt idx="19">
                        <c:v>17820539.194679596</c:v>
                      </c:pt>
                      <c:pt idx="20">
                        <c:v>19338945.37639346</c:v>
                      </c:pt>
                      <c:pt idx="21">
                        <c:v>17680344.623732109</c:v>
                      </c:pt>
                      <c:pt idx="22">
                        <c:v>10748589.167848824</c:v>
                      </c:pt>
                      <c:pt idx="23">
                        <c:v>6040682.2964245025</c:v>
                      </c:pt>
                      <c:pt idx="24">
                        <c:v>3395872.0779260369</c:v>
                      </c:pt>
                      <c:pt idx="25">
                        <c:v>94570.164472139862</c:v>
                      </c:pt>
                    </c:numCache>
                  </c:numRef>
                </c:yVal>
                <c:smooth val="0"/>
                <c:extLst>
                  <c:ext xmlns:c16="http://schemas.microsoft.com/office/drawing/2014/chart" uri="{C3380CC4-5D6E-409C-BE32-E72D297353CC}">
                    <c16:uniqueId val="{00000002-6C11-4964-9C1E-10DB14F6C278}"/>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HAWC2_2_hGAST_noFPM!$FH$2</c15:sqref>
                        </c15:formulaRef>
                      </c:ext>
                    </c:extLst>
                    <c:strCache>
                      <c:ptCount val="1"/>
                      <c:pt idx="0">
                        <c:v>Direct method</c:v>
                      </c:pt>
                    </c:strCache>
                  </c:strRef>
                </c:tx>
                <c:spPr>
                  <a:ln w="19050" cap="rnd">
                    <a:solidFill>
                      <a:schemeClr val="accent1">
                        <a:lumMod val="60000"/>
                        <a:lumOff val="40000"/>
                      </a:schemeClr>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HAWC2_2_hGAST_noFPM!$DM$6:$DM$200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xmlns:c15="http://schemas.microsoft.com/office/drawing/2012/chart">
                      <c:ext xmlns:c15="http://schemas.microsoft.com/office/drawing/2012/chart" uri="{02D57815-91ED-43cb-92C2-25804820EDAC}">
                        <c15:formulaRef>
                          <c15:sqref>HAWC2_2_hGAST_noFPM!$FJ$6:$FJ$200</c15:sqref>
                        </c15:formulaRef>
                      </c:ext>
                    </c:extLst>
                    <c:numCache>
                      <c:formatCode>0.00E+00</c:formatCode>
                      <c:ptCount val="195"/>
                      <c:pt idx="0">
                        <c:v>-1417675.323841797</c:v>
                      </c:pt>
                      <c:pt idx="1">
                        <c:v>40571442.439985812</c:v>
                      </c:pt>
                      <c:pt idx="2">
                        <c:v>92476983.741700456</c:v>
                      </c:pt>
                      <c:pt idx="3">
                        <c:v>141126690.20284453</c:v>
                      </c:pt>
                      <c:pt idx="4">
                        <c:v>161859089.05852231</c:v>
                      </c:pt>
                      <c:pt idx="5">
                        <c:v>174017014.66526175</c:v>
                      </c:pt>
                      <c:pt idx="6">
                        <c:v>166066210.23904309</c:v>
                      </c:pt>
                      <c:pt idx="7">
                        <c:v>173283899.53525919</c:v>
                      </c:pt>
                      <c:pt idx="8">
                        <c:v>39018493.925680295</c:v>
                      </c:pt>
                      <c:pt idx="9">
                        <c:v>41064163.668218702</c:v>
                      </c:pt>
                      <c:pt idx="10">
                        <c:v>24038223.194542389</c:v>
                      </c:pt>
                      <c:pt idx="11">
                        <c:v>22720947.603466135</c:v>
                      </c:pt>
                      <c:pt idx="12">
                        <c:v>21075879.841179017</c:v>
                      </c:pt>
                      <c:pt idx="13">
                        <c:v>17700122.74718266</c:v>
                      </c:pt>
                      <c:pt idx="14">
                        <c:v>14448454.797899293</c:v>
                      </c:pt>
                      <c:pt idx="15">
                        <c:v>11750452.530771974</c:v>
                      </c:pt>
                      <c:pt idx="16">
                        <c:v>11203824.869656606</c:v>
                      </c:pt>
                      <c:pt idx="17">
                        <c:v>12459813.4281021</c:v>
                      </c:pt>
                      <c:pt idx="18">
                        <c:v>15128393.448111</c:v>
                      </c:pt>
                      <c:pt idx="19">
                        <c:v>18221352.547048282</c:v>
                      </c:pt>
                      <c:pt idx="20">
                        <c:v>20516244.129769813</c:v>
                      </c:pt>
                      <c:pt idx="21">
                        <c:v>19542100.39928674</c:v>
                      </c:pt>
                      <c:pt idx="22">
                        <c:v>11705147.010327643</c:v>
                      </c:pt>
                      <c:pt idx="23">
                        <c:v>6452634.8122385778</c:v>
                      </c:pt>
                      <c:pt idx="24">
                        <c:v>3727033.7934709061</c:v>
                      </c:pt>
                      <c:pt idx="25">
                        <c:v>132449.37536646929</c:v>
                      </c:pt>
                      <c:pt idx="50" formatCode="0.00000E+00">
                        <c:v>0</c:v>
                      </c:pt>
                    </c:numCache>
                  </c:numRef>
                </c:yVal>
                <c:smooth val="0"/>
                <c:extLst xmlns:c15="http://schemas.microsoft.com/office/drawing/2012/chart">
                  <c:ext xmlns:c16="http://schemas.microsoft.com/office/drawing/2014/chart" uri="{C3380CC4-5D6E-409C-BE32-E72D297353CC}">
                    <c16:uniqueId val="{00000003-6C11-4964-9C1E-10DB14F6C278}"/>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HAWC2_2_hGAST_FPM!$EL$2</c15:sqref>
                        </c15:formulaRef>
                      </c:ext>
                    </c:extLst>
                    <c:strCache>
                      <c:ptCount val="1"/>
                      <c:pt idx="0">
                        <c:v>FPM</c:v>
                      </c:pt>
                    </c:strCache>
                  </c:strRef>
                </c:tx>
                <c:spPr>
                  <a:ln w="19050" cap="rnd">
                    <a:solidFill>
                      <a:schemeClr val="accent6">
                        <a:lumMod val="75000"/>
                      </a:schemeClr>
                    </a:solid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HAWC2_2_hGAST_FPM!$EF$6:$EF$200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xmlns:c15="http://schemas.microsoft.com/office/drawing/2012/chart">
                      <c:ext xmlns:c15="http://schemas.microsoft.com/office/drawing/2012/chart" uri="{02D57815-91ED-43cb-92C2-25804820EDAC}">
                        <c15:formulaRef>
                          <c15:sqref>HAWC2_2_hGAST_FPM!$EY$6:$EY$200</c15:sqref>
                        </c15:formulaRef>
                      </c:ext>
                    </c:extLst>
                    <c:numCache>
                      <c:formatCode>0.00E+00</c:formatCode>
                      <c:ptCount val="195"/>
                      <c:pt idx="0">
                        <c:v>-1491241.2255365252</c:v>
                      </c:pt>
                      <c:pt idx="1">
                        <c:v>40557873.869295053</c:v>
                      </c:pt>
                      <c:pt idx="2">
                        <c:v>92053283.903950214</c:v>
                      </c:pt>
                      <c:pt idx="3">
                        <c:v>137270161.01666316</c:v>
                      </c:pt>
                      <c:pt idx="4">
                        <c:v>152119919.38593939</c:v>
                      </c:pt>
                      <c:pt idx="5">
                        <c:v>158285080.32563737</c:v>
                      </c:pt>
                      <c:pt idx="6">
                        <c:v>142882754.26249</c:v>
                      </c:pt>
                      <c:pt idx="7">
                        <c:v>180739659.9662267</c:v>
                      </c:pt>
                      <c:pt idx="8">
                        <c:v>120589602.89254518</c:v>
                      </c:pt>
                      <c:pt idx="9">
                        <c:v>78176977.58782205</c:v>
                      </c:pt>
                      <c:pt idx="10">
                        <c:v>38665826.234181188</c:v>
                      </c:pt>
                      <c:pt idx="11">
                        <c:v>26087149.598824374</c:v>
                      </c:pt>
                      <c:pt idx="12">
                        <c:v>20653585.129836619</c:v>
                      </c:pt>
                      <c:pt idx="13">
                        <c:v>17178870.373916287</c:v>
                      </c:pt>
                      <c:pt idx="14">
                        <c:v>14009568.329320397</c:v>
                      </c:pt>
                      <c:pt idx="15">
                        <c:v>11706874.450864526</c:v>
                      </c:pt>
                      <c:pt idx="16">
                        <c:v>11161545.278542157</c:v>
                      </c:pt>
                      <c:pt idx="17">
                        <c:v>12707188.3349771</c:v>
                      </c:pt>
                      <c:pt idx="18">
                        <c:v>15439209.097919913</c:v>
                      </c:pt>
                      <c:pt idx="19">
                        <c:v>18242612.850079264</c:v>
                      </c:pt>
                      <c:pt idx="20">
                        <c:v>19800368.21746492</c:v>
                      </c:pt>
                      <c:pt idx="21">
                        <c:v>18139704.200288504</c:v>
                      </c:pt>
                      <c:pt idx="22">
                        <c:v>10927460.862030629</c:v>
                      </c:pt>
                      <c:pt idx="23">
                        <c:v>6122757.5265076924</c:v>
                      </c:pt>
                      <c:pt idx="24">
                        <c:v>3473127.3213130077</c:v>
                      </c:pt>
                      <c:pt idx="25">
                        <c:v>120856.34866280905</c:v>
                      </c:pt>
                    </c:numCache>
                  </c:numRef>
                </c:yVal>
                <c:smooth val="0"/>
                <c:extLst xmlns:c15="http://schemas.microsoft.com/office/drawing/2012/chart">
                  <c:ext xmlns:c16="http://schemas.microsoft.com/office/drawing/2014/chart" uri="{C3380CC4-5D6E-409C-BE32-E72D297353CC}">
                    <c16:uniqueId val="{00000004-6C11-4964-9C1E-10DB14F6C278}"/>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HAWC2_2_hGAST_FPM!$GA$2</c15:sqref>
                        </c15:formulaRef>
                      </c:ext>
                    </c:extLst>
                    <c:strCache>
                      <c:ptCount val="1"/>
                      <c:pt idx="0">
                        <c:v>Direct method</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extLst xmlns:c15="http://schemas.microsoft.com/office/drawing/2012/chart">
                      <c:ext xmlns:c15="http://schemas.microsoft.com/office/drawing/2012/chart" uri="{02D57815-91ED-43cb-92C2-25804820EDAC}">
                        <c15:formulaRef>
                          <c15:sqref>HAWC2_2_hGAST_FPM!$EF$6:$EF$200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xmlns:c15="http://schemas.microsoft.com/office/drawing/2012/chart">
                      <c:ext xmlns:c15="http://schemas.microsoft.com/office/drawing/2012/chart" uri="{02D57815-91ED-43cb-92C2-25804820EDAC}">
                        <c15:formulaRef>
                          <c15:sqref>HAWC2_2_hGAST_FPM!$GC$6:$GC$200</c15:sqref>
                        </c15:formulaRef>
                      </c:ext>
                    </c:extLst>
                    <c:numCache>
                      <c:formatCode>0.00E+00</c:formatCode>
                      <c:ptCount val="195"/>
                      <c:pt idx="0">
                        <c:v>-1420521.5674662245</c:v>
                      </c:pt>
                      <c:pt idx="1">
                        <c:v>40574250.413550273</c:v>
                      </c:pt>
                      <c:pt idx="2">
                        <c:v>92478042.041278526</c:v>
                      </c:pt>
                      <c:pt idx="3">
                        <c:v>143233265.75467169</c:v>
                      </c:pt>
                      <c:pt idx="4">
                        <c:v>165449373.00136051</c:v>
                      </c:pt>
                      <c:pt idx="5">
                        <c:v>180016816.24145284</c:v>
                      </c:pt>
                      <c:pt idx="6">
                        <c:v>180096974.46868965</c:v>
                      </c:pt>
                      <c:pt idx="7">
                        <c:v>207438137.60418829</c:v>
                      </c:pt>
                      <c:pt idx="8">
                        <c:v>85300025.548228189</c:v>
                      </c:pt>
                      <c:pt idx="9">
                        <c:v>68368580.523079515</c:v>
                      </c:pt>
                      <c:pt idx="10">
                        <c:v>34531764.809949435</c:v>
                      </c:pt>
                      <c:pt idx="11">
                        <c:v>24698684.272883043</c:v>
                      </c:pt>
                      <c:pt idx="12">
                        <c:v>19805962.989503827</c:v>
                      </c:pt>
                      <c:pt idx="13">
                        <c:v>16385050.909845313</c:v>
                      </c:pt>
                      <c:pt idx="14">
                        <c:v>13473495.605514923</c:v>
                      </c:pt>
                      <c:pt idx="15">
                        <c:v>11237439.125139149</c:v>
                      </c:pt>
                      <c:pt idx="16">
                        <c:v>10869699.367435375</c:v>
                      </c:pt>
                      <c:pt idx="17">
                        <c:v>12504723.568007154</c:v>
                      </c:pt>
                      <c:pt idx="18">
                        <c:v>15401804.795639327</c:v>
                      </c:pt>
                      <c:pt idx="19">
                        <c:v>18650069.38877093</c:v>
                      </c:pt>
                      <c:pt idx="20">
                        <c:v>20992344.749230735</c:v>
                      </c:pt>
                      <c:pt idx="21">
                        <c:v>20027960.262871582</c:v>
                      </c:pt>
                      <c:pt idx="22">
                        <c:v>11898151.483888784</c:v>
                      </c:pt>
                      <c:pt idx="23">
                        <c:v>6539566.1855072174</c:v>
                      </c:pt>
                      <c:pt idx="24">
                        <c:v>3806138.2778306259</c:v>
                      </c:pt>
                      <c:pt idx="25">
                        <c:v>158674.51087342526</c:v>
                      </c:pt>
                    </c:numCache>
                  </c:numRef>
                </c:yVal>
                <c:smooth val="0"/>
                <c:extLst xmlns:c15="http://schemas.microsoft.com/office/drawing/2012/chart">
                  <c:ext xmlns:c16="http://schemas.microsoft.com/office/drawing/2014/chart" uri="{C3380CC4-5D6E-409C-BE32-E72D297353CC}">
                    <c16:uniqueId val="{00000005-6C11-4964-9C1E-10DB14F6C278}"/>
                  </c:ext>
                </c:extLst>
              </c15:ser>
            </c15:filteredScatterSeries>
          </c:ext>
        </c:extLst>
      </c:scatterChart>
      <c:valAx>
        <c:axId val="108209793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082103695"/>
        <c:crosses val="autoZero"/>
        <c:crossBetween val="midCat"/>
      </c:valAx>
      <c:valAx>
        <c:axId val="108210369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08209793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chartSpace>
</file>

<file path=xl/charts/chart1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556347025291712E-2"/>
          <c:y val="0.11533466876274755"/>
          <c:w val="0.85954904587162995"/>
          <c:h val="0.84721361365912662"/>
        </c:manualLayout>
      </c:layout>
      <c:scatterChart>
        <c:scatterStyle val="lineMarker"/>
        <c:varyColors val="0"/>
        <c:ser>
          <c:idx val="0"/>
          <c:order val="0"/>
          <c:tx>
            <c:strRef>
              <c:f>BeamDyn_2_hGAST!$EC$5</c:f>
              <c:strCache>
                <c:ptCount val="1"/>
                <c:pt idx="0">
                  <c:v> + EAx [Nm]</c:v>
                </c:pt>
              </c:strCache>
            </c:strRef>
          </c:tx>
          <c:spPr>
            <a:ln w="19050" cap="rnd">
              <a:solidFill>
                <a:schemeClr val="accent1"/>
              </a:solidFill>
              <a:round/>
            </a:ln>
            <a:effectLst/>
          </c:spPr>
          <c:marker>
            <c:symbol val="dash"/>
            <c:size val="5"/>
            <c:spPr>
              <a:solidFill>
                <a:srgbClr val="C00000"/>
              </a:solidFill>
              <a:ln w="9525">
                <a:solidFill>
                  <a:srgbClr val="C00000"/>
                </a:solidFill>
              </a:ln>
              <a:effectLst/>
            </c:spPr>
          </c:marker>
          <c:xVal>
            <c:numRef>
              <c:f>BeamDyn_2_hGAST!$DS$6:$DS$200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BeamDyn_2_hGAST!$EC$6:$EC$200</c:f>
              <c:numCache>
                <c:formatCode>0.00E+00</c:formatCode>
                <c:ptCount val="195"/>
                <c:pt idx="0">
                  <c:v>-311829416.70286965</c:v>
                </c:pt>
                <c:pt idx="1">
                  <c:v>153375972.46111065</c:v>
                </c:pt>
                <c:pt idx="2">
                  <c:v>594875243.37019598</c:v>
                </c:pt>
                <c:pt idx="3">
                  <c:v>866416551.03557885</c:v>
                </c:pt>
                <c:pt idx="4">
                  <c:v>1074813100.1574914</c:v>
                </c:pt>
                <c:pt idx="5">
                  <c:v>1268432137.9555576</c:v>
                </c:pt>
                <c:pt idx="6">
                  <c:v>1613301896.9543607</c:v>
                </c:pt>
                <c:pt idx="7">
                  <c:v>2490444618.5531497</c:v>
                </c:pt>
                <c:pt idx="8">
                  <c:v>2295978415.8008742</c:v>
                </c:pt>
                <c:pt idx="9">
                  <c:v>1706060775.4810965</c:v>
                </c:pt>
                <c:pt idx="10">
                  <c:v>1469889599.6026173</c:v>
                </c:pt>
                <c:pt idx="11">
                  <c:v>1146925709.5507283</c:v>
                </c:pt>
                <c:pt idx="12">
                  <c:v>862734503.84380984</c:v>
                </c:pt>
                <c:pt idx="13">
                  <c:v>540009628.67511225</c:v>
                </c:pt>
                <c:pt idx="14">
                  <c:v>348774069.71618015</c:v>
                </c:pt>
                <c:pt idx="15">
                  <c:v>308593610.61444587</c:v>
                </c:pt>
                <c:pt idx="16">
                  <c:v>308528171.6029405</c:v>
                </c:pt>
                <c:pt idx="17">
                  <c:v>332387660.35480595</c:v>
                </c:pt>
                <c:pt idx="18">
                  <c:v>360510401.63090748</c:v>
                </c:pt>
                <c:pt idx="19">
                  <c:v>402970165.85983056</c:v>
                </c:pt>
                <c:pt idx="20">
                  <c:v>372972045.18693095</c:v>
                </c:pt>
                <c:pt idx="21">
                  <c:v>249266954.89742622</c:v>
                </c:pt>
                <c:pt idx="22">
                  <c:v>138570341.96244374</c:v>
                </c:pt>
                <c:pt idx="23">
                  <c:v>73025526.733834282</c:v>
                </c:pt>
                <c:pt idx="24">
                  <c:v>27561900.486396156</c:v>
                </c:pt>
                <c:pt idx="25">
                  <c:v>770411.07607226842</c:v>
                </c:pt>
              </c:numCache>
            </c:numRef>
          </c:yVal>
          <c:smooth val="0"/>
          <c:extLst>
            <c:ext xmlns:c16="http://schemas.microsoft.com/office/drawing/2014/chart" uri="{C3380CC4-5D6E-409C-BE32-E72D297353CC}">
              <c16:uniqueId val="{00000000-A709-4531-A44E-8363B65A1C13}"/>
            </c:ext>
          </c:extLst>
        </c:ser>
        <c:ser>
          <c:idx val="1"/>
          <c:order val="1"/>
          <c:tx>
            <c:strRef>
              <c:f>BeamDyn_2_hGAST!$EP$2</c:f>
              <c:strCache>
                <c:ptCount val="1"/>
                <c:pt idx="0">
                  <c:v>Direct method</c:v>
                </c:pt>
              </c:strCache>
            </c:strRef>
          </c:tx>
          <c:spPr>
            <a:ln w="19050" cap="rnd">
              <a:solidFill>
                <a:schemeClr val="accent2"/>
              </a:solidFill>
              <a:round/>
            </a:ln>
            <a:effectLst/>
          </c:spPr>
          <c:marker>
            <c:symbol val="x"/>
            <c:size val="5"/>
            <c:spPr>
              <a:solidFill>
                <a:srgbClr val="FF0000"/>
              </a:solidFill>
              <a:ln w="9525">
                <a:solidFill>
                  <a:srgbClr val="FF0000"/>
                </a:solidFill>
              </a:ln>
              <a:effectLst/>
            </c:spPr>
          </c:marker>
          <c:xVal>
            <c:numRef>
              <c:f>BeamDyn_2_hGAST!$DS$6:$DS$200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BeamDyn_2_hGAST!$EP$6:$EP$200</c:f>
              <c:numCache>
                <c:formatCode>0.00E+00</c:formatCode>
                <c:ptCount val="195"/>
                <c:pt idx="0">
                  <c:v>-311829416.70286965</c:v>
                </c:pt>
                <c:pt idx="1">
                  <c:v>153375972.46111065</c:v>
                </c:pt>
                <c:pt idx="2">
                  <c:v>594875243.37019598</c:v>
                </c:pt>
                <c:pt idx="3">
                  <c:v>866416551.03557897</c:v>
                </c:pt>
                <c:pt idx="4">
                  <c:v>1074813100.1574914</c:v>
                </c:pt>
                <c:pt idx="5">
                  <c:v>1268432137.9555576</c:v>
                </c:pt>
                <c:pt idx="6">
                  <c:v>1613301896.9543607</c:v>
                </c:pt>
                <c:pt idx="7">
                  <c:v>2490444618.5531497</c:v>
                </c:pt>
                <c:pt idx="8">
                  <c:v>2295978415.8008742</c:v>
                </c:pt>
                <c:pt idx="9">
                  <c:v>1706060775.4810965</c:v>
                </c:pt>
                <c:pt idx="10">
                  <c:v>1469889599.6026173</c:v>
                </c:pt>
                <c:pt idx="11">
                  <c:v>1146925709.5507286</c:v>
                </c:pt>
                <c:pt idx="12">
                  <c:v>862734503.84380984</c:v>
                </c:pt>
                <c:pt idx="13">
                  <c:v>540009628.67511213</c:v>
                </c:pt>
                <c:pt idx="14">
                  <c:v>348774069.71618015</c:v>
                </c:pt>
                <c:pt idx="15">
                  <c:v>308593610.61444592</c:v>
                </c:pt>
                <c:pt idx="16">
                  <c:v>308528171.6029405</c:v>
                </c:pt>
                <c:pt idx="17">
                  <c:v>332387660.35480595</c:v>
                </c:pt>
                <c:pt idx="18">
                  <c:v>360510401.63090748</c:v>
                </c:pt>
                <c:pt idx="19">
                  <c:v>402970165.85983062</c:v>
                </c:pt>
                <c:pt idx="20">
                  <c:v>372972045.18693095</c:v>
                </c:pt>
                <c:pt idx="21">
                  <c:v>249266954.89742625</c:v>
                </c:pt>
                <c:pt idx="22">
                  <c:v>138570341.96244374</c:v>
                </c:pt>
                <c:pt idx="23">
                  <c:v>73025526.733834267</c:v>
                </c:pt>
                <c:pt idx="24">
                  <c:v>27561900.486396156</c:v>
                </c:pt>
                <c:pt idx="25">
                  <c:v>770411.0760722683</c:v>
                </c:pt>
              </c:numCache>
            </c:numRef>
          </c:yVal>
          <c:smooth val="0"/>
          <c:extLst>
            <c:ext xmlns:c16="http://schemas.microsoft.com/office/drawing/2014/chart" uri="{C3380CC4-5D6E-409C-BE32-E72D297353CC}">
              <c16:uniqueId val="{00000001-A709-4531-A44E-8363B65A1C13}"/>
            </c:ext>
          </c:extLst>
        </c:ser>
        <c:dLbls>
          <c:showLegendKey val="0"/>
          <c:showVal val="0"/>
          <c:showCatName val="0"/>
          <c:showSerName val="0"/>
          <c:showPercent val="0"/>
          <c:showBubbleSize val="0"/>
        </c:dLbls>
        <c:axId val="1082097935"/>
        <c:axId val="1082103695"/>
        <c:extLst>
          <c:ext xmlns:c15="http://schemas.microsoft.com/office/drawing/2012/chart" uri="{02D57815-91ED-43cb-92C2-25804820EDAC}">
            <c15:filteredScatterSeries>
              <c15:ser>
                <c:idx val="2"/>
                <c:order val="2"/>
                <c:tx>
                  <c:strRef>
                    <c:extLst>
                      <c:ext uri="{02D57815-91ED-43cb-92C2-25804820EDAC}">
                        <c15:formulaRef>
                          <c15:sqref>HAWC2_2_hGAST_noFPM!$DS$2</c15:sqref>
                        </c15:formulaRef>
                      </c:ext>
                    </c:extLst>
                    <c:strCache>
                      <c:ptCount val="1"/>
                      <c:pt idx="0">
                        <c:v>no_FPM</c:v>
                      </c:pt>
                    </c:strCache>
                  </c:strRef>
                </c:tx>
                <c:spPr>
                  <a:ln w="19050" cap="rnd">
                    <a:solidFill>
                      <a:schemeClr val="accent1">
                        <a:lumMod val="75000"/>
                      </a:schemeClr>
                    </a:solidFill>
                    <a:round/>
                  </a:ln>
                  <a:effectLst/>
                </c:spPr>
                <c:marker>
                  <c:symbol val="dash"/>
                  <c:size val="5"/>
                  <c:spPr>
                    <a:solidFill>
                      <a:schemeClr val="accent1">
                        <a:lumMod val="75000"/>
                      </a:schemeClr>
                    </a:solidFill>
                    <a:ln w="9525">
                      <a:solidFill>
                        <a:schemeClr val="accent1">
                          <a:lumMod val="75000"/>
                        </a:schemeClr>
                      </a:solidFill>
                    </a:ln>
                    <a:effectLst/>
                  </c:spPr>
                </c:marker>
                <c:xVal>
                  <c:numRef>
                    <c:extLst>
                      <c:ext uri="{02D57815-91ED-43cb-92C2-25804820EDAC}">
                        <c15:formulaRef>
                          <c15:sqref>HAWC2_2_hGAST_noFPM!$DM$6:$DM$200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c:ext uri="{02D57815-91ED-43cb-92C2-25804820EDAC}">
                        <c15:formulaRef>
                          <c15:sqref>HAWC2_2_hGAST_noFPM!$EF$6:$EF$200</c15:sqref>
                        </c15:formulaRef>
                      </c:ext>
                    </c:extLst>
                    <c:numCache>
                      <c:formatCode>0.00E+00</c:formatCode>
                      <c:ptCount val="195"/>
                      <c:pt idx="0">
                        <c:v>-1487395.7124506608</c:v>
                      </c:pt>
                      <c:pt idx="1">
                        <c:v>40552102.940046497</c:v>
                      </c:pt>
                      <c:pt idx="2">
                        <c:v>92034404.305922747</c:v>
                      </c:pt>
                      <c:pt idx="3">
                        <c:v>137689816.85769647</c:v>
                      </c:pt>
                      <c:pt idx="4">
                        <c:v>152673625.87666485</c:v>
                      </c:pt>
                      <c:pt idx="5">
                        <c:v>159163479.3655532</c:v>
                      </c:pt>
                      <c:pt idx="6">
                        <c:v>145261931.11525562</c:v>
                      </c:pt>
                      <c:pt idx="7">
                        <c:v>157664883.14396396</c:v>
                      </c:pt>
                      <c:pt idx="8">
                        <c:v>70747648.942351237</c:v>
                      </c:pt>
                      <c:pt idx="9">
                        <c:v>49934097.046665102</c:v>
                      </c:pt>
                      <c:pt idx="10">
                        <c:v>27908802.875946198</c:v>
                      </c:pt>
                      <c:pt idx="11">
                        <c:v>24084025.974012144</c:v>
                      </c:pt>
                      <c:pt idx="12">
                        <c:v>21962457.00818589</c:v>
                      </c:pt>
                      <c:pt idx="13">
                        <c:v>18522296.709281579</c:v>
                      </c:pt>
                      <c:pt idx="14">
                        <c:v>14999628.636932906</c:v>
                      </c:pt>
                      <c:pt idx="15">
                        <c:v>12225139.181598067</c:v>
                      </c:pt>
                      <c:pt idx="16">
                        <c:v>11497754.436830249</c:v>
                      </c:pt>
                      <c:pt idx="17">
                        <c:v>12661139.058573857</c:v>
                      </c:pt>
                      <c:pt idx="18">
                        <c:v>15165147.374279944</c:v>
                      </c:pt>
                      <c:pt idx="19">
                        <c:v>17820539.194679596</c:v>
                      </c:pt>
                      <c:pt idx="20">
                        <c:v>19338945.37639346</c:v>
                      </c:pt>
                      <c:pt idx="21">
                        <c:v>17680344.623732109</c:v>
                      </c:pt>
                      <c:pt idx="22">
                        <c:v>10748589.167848824</c:v>
                      </c:pt>
                      <c:pt idx="23">
                        <c:v>6040682.2964245025</c:v>
                      </c:pt>
                      <c:pt idx="24">
                        <c:v>3395872.0779260369</c:v>
                      </c:pt>
                      <c:pt idx="25">
                        <c:v>94570.164472139862</c:v>
                      </c:pt>
                    </c:numCache>
                  </c:numRef>
                </c:yVal>
                <c:smooth val="0"/>
                <c:extLst>
                  <c:ext xmlns:c16="http://schemas.microsoft.com/office/drawing/2014/chart" uri="{C3380CC4-5D6E-409C-BE32-E72D297353CC}">
                    <c16:uniqueId val="{00000002-A709-4531-A44E-8363B65A1C13}"/>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HAWC2_2_hGAST_noFPM!$FH$2</c15:sqref>
                        </c15:formulaRef>
                      </c:ext>
                    </c:extLst>
                    <c:strCache>
                      <c:ptCount val="1"/>
                      <c:pt idx="0">
                        <c:v>Direct method</c:v>
                      </c:pt>
                    </c:strCache>
                  </c:strRef>
                </c:tx>
                <c:spPr>
                  <a:ln w="19050"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extLst xmlns:c15="http://schemas.microsoft.com/office/drawing/2012/chart">
                      <c:ext xmlns:c15="http://schemas.microsoft.com/office/drawing/2012/chart" uri="{02D57815-91ED-43cb-92C2-25804820EDAC}">
                        <c15:formulaRef>
                          <c15:sqref>HAWC2_2_hGAST_noFPM!$DM$6:$DM$200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xmlns:c15="http://schemas.microsoft.com/office/drawing/2012/chart">
                      <c:ext xmlns:c15="http://schemas.microsoft.com/office/drawing/2012/chart" uri="{02D57815-91ED-43cb-92C2-25804820EDAC}">
                        <c15:formulaRef>
                          <c15:sqref>HAWC2_2_hGAST_noFPM!$FJ$6:$FJ$200</c15:sqref>
                        </c15:formulaRef>
                      </c:ext>
                    </c:extLst>
                    <c:numCache>
                      <c:formatCode>0.00E+00</c:formatCode>
                      <c:ptCount val="195"/>
                      <c:pt idx="0">
                        <c:v>-1417675.323841797</c:v>
                      </c:pt>
                      <c:pt idx="1">
                        <c:v>40571442.439985812</c:v>
                      </c:pt>
                      <c:pt idx="2">
                        <c:v>92476983.741700456</c:v>
                      </c:pt>
                      <c:pt idx="3">
                        <c:v>141126690.20284453</c:v>
                      </c:pt>
                      <c:pt idx="4">
                        <c:v>161859089.05852231</c:v>
                      </c:pt>
                      <c:pt idx="5">
                        <c:v>174017014.66526175</c:v>
                      </c:pt>
                      <c:pt idx="6">
                        <c:v>166066210.23904309</c:v>
                      </c:pt>
                      <c:pt idx="7">
                        <c:v>173283899.53525919</c:v>
                      </c:pt>
                      <c:pt idx="8">
                        <c:v>39018493.925680295</c:v>
                      </c:pt>
                      <c:pt idx="9">
                        <c:v>41064163.668218702</c:v>
                      </c:pt>
                      <c:pt idx="10">
                        <c:v>24038223.194542389</c:v>
                      </c:pt>
                      <c:pt idx="11">
                        <c:v>22720947.603466135</c:v>
                      </c:pt>
                      <c:pt idx="12">
                        <c:v>21075879.841179017</c:v>
                      </c:pt>
                      <c:pt idx="13">
                        <c:v>17700122.74718266</c:v>
                      </c:pt>
                      <c:pt idx="14">
                        <c:v>14448454.797899293</c:v>
                      </c:pt>
                      <c:pt idx="15">
                        <c:v>11750452.530771974</c:v>
                      </c:pt>
                      <c:pt idx="16">
                        <c:v>11203824.869656606</c:v>
                      </c:pt>
                      <c:pt idx="17">
                        <c:v>12459813.4281021</c:v>
                      </c:pt>
                      <c:pt idx="18">
                        <c:v>15128393.448111</c:v>
                      </c:pt>
                      <c:pt idx="19">
                        <c:v>18221352.547048282</c:v>
                      </c:pt>
                      <c:pt idx="20">
                        <c:v>20516244.129769813</c:v>
                      </c:pt>
                      <c:pt idx="21">
                        <c:v>19542100.39928674</c:v>
                      </c:pt>
                      <c:pt idx="22">
                        <c:v>11705147.010327643</c:v>
                      </c:pt>
                      <c:pt idx="23">
                        <c:v>6452634.8122385778</c:v>
                      </c:pt>
                      <c:pt idx="24">
                        <c:v>3727033.7934709061</c:v>
                      </c:pt>
                      <c:pt idx="25">
                        <c:v>132449.37536646929</c:v>
                      </c:pt>
                      <c:pt idx="50" formatCode="0.00000E+00">
                        <c:v>0</c:v>
                      </c:pt>
                    </c:numCache>
                  </c:numRef>
                </c:yVal>
                <c:smooth val="0"/>
                <c:extLst xmlns:c15="http://schemas.microsoft.com/office/drawing/2012/chart">
                  <c:ext xmlns:c16="http://schemas.microsoft.com/office/drawing/2014/chart" uri="{C3380CC4-5D6E-409C-BE32-E72D297353CC}">
                    <c16:uniqueId val="{00000003-A709-4531-A44E-8363B65A1C13}"/>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HAWC2_2_hGAST_FPM!$EL$2</c15:sqref>
                        </c15:formulaRef>
                      </c:ext>
                    </c:extLst>
                    <c:strCache>
                      <c:ptCount val="1"/>
                      <c:pt idx="0">
                        <c:v>FPM</c:v>
                      </c:pt>
                    </c:strCache>
                  </c:strRef>
                </c:tx>
                <c:spPr>
                  <a:ln w="19050" cap="rnd">
                    <a:solidFill>
                      <a:schemeClr val="accent6">
                        <a:lumMod val="75000"/>
                      </a:schemeClr>
                    </a:solidFill>
                    <a:round/>
                  </a:ln>
                  <a:effectLst/>
                </c:spPr>
                <c:marker>
                  <c:symbol val="dash"/>
                  <c:size val="5"/>
                  <c:spPr>
                    <a:solidFill>
                      <a:schemeClr val="accent6">
                        <a:lumMod val="60000"/>
                        <a:lumOff val="40000"/>
                      </a:schemeClr>
                    </a:solidFill>
                    <a:ln w="9525">
                      <a:solidFill>
                        <a:schemeClr val="accent6">
                          <a:lumMod val="60000"/>
                          <a:lumOff val="40000"/>
                        </a:schemeClr>
                      </a:solidFill>
                    </a:ln>
                    <a:effectLst/>
                  </c:spPr>
                </c:marker>
                <c:xVal>
                  <c:numRef>
                    <c:extLst xmlns:c15="http://schemas.microsoft.com/office/drawing/2012/chart">
                      <c:ext xmlns:c15="http://schemas.microsoft.com/office/drawing/2012/chart" uri="{02D57815-91ED-43cb-92C2-25804820EDAC}">
                        <c15:formulaRef>
                          <c15:sqref>HAWC2_2_hGAST_FPM!$EF$6:$EF$200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xmlns:c15="http://schemas.microsoft.com/office/drawing/2012/chart">
                      <c:ext xmlns:c15="http://schemas.microsoft.com/office/drawing/2012/chart" uri="{02D57815-91ED-43cb-92C2-25804820EDAC}">
                        <c15:formulaRef>
                          <c15:sqref>HAWC2_2_hGAST_FPM!$EY$6:$EY$200</c15:sqref>
                        </c15:formulaRef>
                      </c:ext>
                    </c:extLst>
                    <c:numCache>
                      <c:formatCode>0.00E+00</c:formatCode>
                      <c:ptCount val="195"/>
                      <c:pt idx="0">
                        <c:v>-1491241.2255365252</c:v>
                      </c:pt>
                      <c:pt idx="1">
                        <c:v>40557873.869295053</c:v>
                      </c:pt>
                      <c:pt idx="2">
                        <c:v>92053283.903950214</c:v>
                      </c:pt>
                      <c:pt idx="3">
                        <c:v>137270161.01666316</c:v>
                      </c:pt>
                      <c:pt idx="4">
                        <c:v>152119919.38593939</c:v>
                      </c:pt>
                      <c:pt idx="5">
                        <c:v>158285080.32563737</c:v>
                      </c:pt>
                      <c:pt idx="6">
                        <c:v>142882754.26249</c:v>
                      </c:pt>
                      <c:pt idx="7">
                        <c:v>180739659.9662267</c:v>
                      </c:pt>
                      <c:pt idx="8">
                        <c:v>120589602.89254518</c:v>
                      </c:pt>
                      <c:pt idx="9">
                        <c:v>78176977.58782205</c:v>
                      </c:pt>
                      <c:pt idx="10">
                        <c:v>38665826.234181188</c:v>
                      </c:pt>
                      <c:pt idx="11">
                        <c:v>26087149.598824374</c:v>
                      </c:pt>
                      <c:pt idx="12">
                        <c:v>20653585.129836619</c:v>
                      </c:pt>
                      <c:pt idx="13">
                        <c:v>17178870.373916287</c:v>
                      </c:pt>
                      <c:pt idx="14">
                        <c:v>14009568.329320397</c:v>
                      </c:pt>
                      <c:pt idx="15">
                        <c:v>11706874.450864526</c:v>
                      </c:pt>
                      <c:pt idx="16">
                        <c:v>11161545.278542157</c:v>
                      </c:pt>
                      <c:pt idx="17">
                        <c:v>12707188.3349771</c:v>
                      </c:pt>
                      <c:pt idx="18">
                        <c:v>15439209.097919913</c:v>
                      </c:pt>
                      <c:pt idx="19">
                        <c:v>18242612.850079264</c:v>
                      </c:pt>
                      <c:pt idx="20">
                        <c:v>19800368.21746492</c:v>
                      </c:pt>
                      <c:pt idx="21">
                        <c:v>18139704.200288504</c:v>
                      </c:pt>
                      <c:pt idx="22">
                        <c:v>10927460.862030629</c:v>
                      </c:pt>
                      <c:pt idx="23">
                        <c:v>6122757.5265076924</c:v>
                      </c:pt>
                      <c:pt idx="24">
                        <c:v>3473127.3213130077</c:v>
                      </c:pt>
                      <c:pt idx="25">
                        <c:v>120856.34866280905</c:v>
                      </c:pt>
                    </c:numCache>
                  </c:numRef>
                </c:yVal>
                <c:smooth val="0"/>
                <c:extLst xmlns:c15="http://schemas.microsoft.com/office/drawing/2012/chart">
                  <c:ext xmlns:c16="http://schemas.microsoft.com/office/drawing/2014/chart" uri="{C3380CC4-5D6E-409C-BE32-E72D297353CC}">
                    <c16:uniqueId val="{00000004-A709-4531-A44E-8363B65A1C13}"/>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HAWC2_2_hGAST_FPM!$GA$2</c15:sqref>
                        </c15:formulaRef>
                      </c:ext>
                    </c:extLst>
                    <c:strCache>
                      <c:ptCount val="1"/>
                      <c:pt idx="0">
                        <c:v>Direct method</c:v>
                      </c:pt>
                    </c:strCache>
                  </c:strRef>
                </c:tx>
                <c:spPr>
                  <a:ln w="19050" cap="rnd">
                    <a:solidFill>
                      <a:schemeClr val="accent6"/>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xVal>
                  <c:numRef>
                    <c:extLst xmlns:c15="http://schemas.microsoft.com/office/drawing/2012/chart">
                      <c:ext xmlns:c15="http://schemas.microsoft.com/office/drawing/2012/chart" uri="{02D57815-91ED-43cb-92C2-25804820EDAC}">
                        <c15:formulaRef>
                          <c15:sqref>HAWC2_2_hGAST_FPM!$EF$6:$EF$200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xmlns:c15="http://schemas.microsoft.com/office/drawing/2012/chart">
                      <c:ext xmlns:c15="http://schemas.microsoft.com/office/drawing/2012/chart" uri="{02D57815-91ED-43cb-92C2-25804820EDAC}">
                        <c15:formulaRef>
                          <c15:sqref>HAWC2_2_hGAST_FPM!$GC$6:$GC$200</c15:sqref>
                        </c15:formulaRef>
                      </c:ext>
                    </c:extLst>
                    <c:numCache>
                      <c:formatCode>0.00E+00</c:formatCode>
                      <c:ptCount val="195"/>
                      <c:pt idx="0">
                        <c:v>-1420521.5674662245</c:v>
                      </c:pt>
                      <c:pt idx="1">
                        <c:v>40574250.413550273</c:v>
                      </c:pt>
                      <c:pt idx="2">
                        <c:v>92478042.041278526</c:v>
                      </c:pt>
                      <c:pt idx="3">
                        <c:v>143233265.75467169</c:v>
                      </c:pt>
                      <c:pt idx="4">
                        <c:v>165449373.00136051</c:v>
                      </c:pt>
                      <c:pt idx="5">
                        <c:v>180016816.24145284</c:v>
                      </c:pt>
                      <c:pt idx="6">
                        <c:v>180096974.46868965</c:v>
                      </c:pt>
                      <c:pt idx="7">
                        <c:v>207438137.60418829</c:v>
                      </c:pt>
                      <c:pt idx="8">
                        <c:v>85300025.548228189</c:v>
                      </c:pt>
                      <c:pt idx="9">
                        <c:v>68368580.523079515</c:v>
                      </c:pt>
                      <c:pt idx="10">
                        <c:v>34531764.809949435</c:v>
                      </c:pt>
                      <c:pt idx="11">
                        <c:v>24698684.272883043</c:v>
                      </c:pt>
                      <c:pt idx="12">
                        <c:v>19805962.989503827</c:v>
                      </c:pt>
                      <c:pt idx="13">
                        <c:v>16385050.909845313</c:v>
                      </c:pt>
                      <c:pt idx="14">
                        <c:v>13473495.605514923</c:v>
                      </c:pt>
                      <c:pt idx="15">
                        <c:v>11237439.125139149</c:v>
                      </c:pt>
                      <c:pt idx="16">
                        <c:v>10869699.367435375</c:v>
                      </c:pt>
                      <c:pt idx="17">
                        <c:v>12504723.568007154</c:v>
                      </c:pt>
                      <c:pt idx="18">
                        <c:v>15401804.795639327</c:v>
                      </c:pt>
                      <c:pt idx="19">
                        <c:v>18650069.38877093</c:v>
                      </c:pt>
                      <c:pt idx="20">
                        <c:v>20992344.749230735</c:v>
                      </c:pt>
                      <c:pt idx="21">
                        <c:v>20027960.262871582</c:v>
                      </c:pt>
                      <c:pt idx="22">
                        <c:v>11898151.483888784</c:v>
                      </c:pt>
                      <c:pt idx="23">
                        <c:v>6539566.1855072174</c:v>
                      </c:pt>
                      <c:pt idx="24">
                        <c:v>3806138.2778306259</c:v>
                      </c:pt>
                      <c:pt idx="25">
                        <c:v>158674.51087342526</c:v>
                      </c:pt>
                    </c:numCache>
                  </c:numRef>
                </c:yVal>
                <c:smooth val="0"/>
                <c:extLst xmlns:c15="http://schemas.microsoft.com/office/drawing/2012/chart">
                  <c:ext xmlns:c16="http://schemas.microsoft.com/office/drawing/2014/chart" uri="{C3380CC4-5D6E-409C-BE32-E72D297353CC}">
                    <c16:uniqueId val="{00000005-A709-4531-A44E-8363B65A1C13}"/>
                  </c:ext>
                </c:extLst>
              </c15:ser>
            </c15:filteredScatterSeries>
          </c:ext>
        </c:extLst>
      </c:scatterChart>
      <c:valAx>
        <c:axId val="108209793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082103695"/>
        <c:crosses val="autoZero"/>
        <c:crossBetween val="midCat"/>
      </c:valAx>
      <c:valAx>
        <c:axId val="108210369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08209793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chartSpace>
</file>

<file path=xl/charts/chart1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556357450154976E-2"/>
          <c:y val="0.12216693964252312"/>
          <c:w val="0.85954904587162995"/>
          <c:h val="0.84721361365912662"/>
        </c:manualLayout>
      </c:layout>
      <c:scatterChart>
        <c:scatterStyle val="lineMarker"/>
        <c:varyColors val="0"/>
        <c:ser>
          <c:idx val="0"/>
          <c:order val="0"/>
          <c:tx>
            <c:strRef>
              <c:f>BeamDyn_2_hGAST!$ED$5</c:f>
              <c:strCache>
                <c:ptCount val="1"/>
                <c:pt idx="0">
                  <c:v>EAz [Nm]</c:v>
                </c:pt>
              </c:strCache>
            </c:strRef>
          </c:tx>
          <c:spPr>
            <a:ln w="19050" cap="rnd">
              <a:solidFill>
                <a:schemeClr val="accent1"/>
              </a:solidFill>
              <a:round/>
            </a:ln>
            <a:effectLst/>
          </c:spPr>
          <c:marker>
            <c:symbol val="dash"/>
            <c:size val="5"/>
            <c:spPr>
              <a:solidFill>
                <a:schemeClr val="accent1"/>
              </a:solidFill>
              <a:ln w="9525">
                <a:solidFill>
                  <a:schemeClr val="accent1"/>
                </a:solidFill>
              </a:ln>
              <a:effectLst/>
            </c:spPr>
          </c:marker>
          <c:xVal>
            <c:numRef>
              <c:f>BeamDyn_2_hGAST!$DS$6:$DS$200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BeamDyn_2_hGAST!$ED$6:$ED$200</c:f>
              <c:numCache>
                <c:formatCode>0.00E+00</c:formatCode>
                <c:ptCount val="195"/>
                <c:pt idx="0">
                  <c:v>-1047216172.2358905</c:v>
                </c:pt>
                <c:pt idx="1">
                  <c:v>562068439.00605023</c:v>
                </c:pt>
                <c:pt idx="2">
                  <c:v>1984721261.1504216</c:v>
                </c:pt>
                <c:pt idx="3">
                  <c:v>2602713558.0444288</c:v>
                </c:pt>
                <c:pt idx="4">
                  <c:v>3137670130.7310834</c:v>
                </c:pt>
                <c:pt idx="5">
                  <c:v>3718553787.3719144</c:v>
                </c:pt>
                <c:pt idx="6">
                  <c:v>4979892337.725503</c:v>
                </c:pt>
                <c:pt idx="7">
                  <c:v>8163789886.9346685</c:v>
                </c:pt>
                <c:pt idx="8">
                  <c:v>10453716924.159023</c:v>
                </c:pt>
                <c:pt idx="9">
                  <c:v>9022113467.6786213</c:v>
                </c:pt>
                <c:pt idx="10">
                  <c:v>8891570693.5680523</c:v>
                </c:pt>
                <c:pt idx="11">
                  <c:v>8234130934.9653797</c:v>
                </c:pt>
                <c:pt idx="12">
                  <c:v>7843668703.8799849</c:v>
                </c:pt>
                <c:pt idx="13">
                  <c:v>6892807240.1142693</c:v>
                </c:pt>
                <c:pt idx="14">
                  <c:v>6371595113.3947449</c:v>
                </c:pt>
                <c:pt idx="15">
                  <c:v>5503786981.2305832</c:v>
                </c:pt>
                <c:pt idx="16">
                  <c:v>4934888464.4718151</c:v>
                </c:pt>
                <c:pt idx="17">
                  <c:v>3337295590.375453</c:v>
                </c:pt>
                <c:pt idx="18">
                  <c:v>1771601895.6294522</c:v>
                </c:pt>
                <c:pt idx="19">
                  <c:v>1016947231.3135655</c:v>
                </c:pt>
                <c:pt idx="20">
                  <c:v>633447043.80903482</c:v>
                </c:pt>
                <c:pt idx="21">
                  <c:v>362755572.11139518</c:v>
                </c:pt>
                <c:pt idx="22">
                  <c:v>271535136.18415183</c:v>
                </c:pt>
                <c:pt idx="23">
                  <c:v>187583313.66311139</c:v>
                </c:pt>
                <c:pt idx="24">
                  <c:v>138280885.19901124</c:v>
                </c:pt>
                <c:pt idx="25">
                  <c:v>1185832.4833539187</c:v>
                </c:pt>
              </c:numCache>
            </c:numRef>
          </c:yVal>
          <c:smooth val="0"/>
          <c:extLst>
            <c:ext xmlns:c16="http://schemas.microsoft.com/office/drawing/2014/chart" uri="{C3380CC4-5D6E-409C-BE32-E72D297353CC}">
              <c16:uniqueId val="{00000000-0C93-4494-BDF2-0D2A302B4134}"/>
            </c:ext>
          </c:extLst>
        </c:ser>
        <c:ser>
          <c:idx val="1"/>
          <c:order val="1"/>
          <c:tx>
            <c:strRef>
              <c:f>BeamDyn_2_hGAST!$EP$2</c:f>
              <c:strCache>
                <c:ptCount val="1"/>
                <c:pt idx="0">
                  <c:v>Direct method</c:v>
                </c:pt>
              </c:strCache>
            </c:strRef>
          </c:tx>
          <c:spPr>
            <a:ln w="19050" cap="rnd">
              <a:solidFill>
                <a:schemeClr val="accent2"/>
              </a:solidFill>
              <a:round/>
            </a:ln>
            <a:effectLst/>
          </c:spPr>
          <c:marker>
            <c:symbol val="x"/>
            <c:size val="5"/>
            <c:spPr>
              <a:noFill/>
              <a:ln w="9525">
                <a:solidFill>
                  <a:schemeClr val="accent2"/>
                </a:solidFill>
              </a:ln>
              <a:effectLst/>
            </c:spPr>
          </c:marker>
          <c:xVal>
            <c:numRef>
              <c:f>BeamDyn_2_hGAST!$DS$6:$DS$200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BeamDyn_2_hGAST!$EQ$6:$EQ$200</c:f>
              <c:numCache>
                <c:formatCode>0.00E+00</c:formatCode>
                <c:ptCount val="195"/>
                <c:pt idx="0">
                  <c:v>-1047216172.2358906</c:v>
                </c:pt>
                <c:pt idx="1">
                  <c:v>562068439.00605023</c:v>
                </c:pt>
                <c:pt idx="2">
                  <c:v>1984721261.1504216</c:v>
                </c:pt>
                <c:pt idx="3">
                  <c:v>2602713558.0444288</c:v>
                </c:pt>
                <c:pt idx="4">
                  <c:v>3137670130.7310834</c:v>
                </c:pt>
                <c:pt idx="5">
                  <c:v>3718553787.3719144</c:v>
                </c:pt>
                <c:pt idx="6">
                  <c:v>4979892337.725503</c:v>
                </c:pt>
                <c:pt idx="7">
                  <c:v>8163789886.9346676</c:v>
                </c:pt>
                <c:pt idx="8">
                  <c:v>10453716924.159021</c:v>
                </c:pt>
                <c:pt idx="9">
                  <c:v>9022113467.6786213</c:v>
                </c:pt>
                <c:pt idx="10">
                  <c:v>8891570693.5680523</c:v>
                </c:pt>
                <c:pt idx="11">
                  <c:v>8234130934.9653788</c:v>
                </c:pt>
                <c:pt idx="12">
                  <c:v>7843668703.8799849</c:v>
                </c:pt>
                <c:pt idx="13">
                  <c:v>6892807240.1142683</c:v>
                </c:pt>
                <c:pt idx="14">
                  <c:v>6371595113.3947449</c:v>
                </c:pt>
                <c:pt idx="15">
                  <c:v>5503786981.2305832</c:v>
                </c:pt>
                <c:pt idx="16">
                  <c:v>4934888464.4718151</c:v>
                </c:pt>
                <c:pt idx="17">
                  <c:v>3337295590.3754535</c:v>
                </c:pt>
                <c:pt idx="18">
                  <c:v>1771601895.629452</c:v>
                </c:pt>
                <c:pt idx="19">
                  <c:v>1016947231.3135656</c:v>
                </c:pt>
                <c:pt idx="20">
                  <c:v>633447043.80903471</c:v>
                </c:pt>
                <c:pt idx="21">
                  <c:v>362755572.11139518</c:v>
                </c:pt>
                <c:pt idx="22">
                  <c:v>271535136.18415183</c:v>
                </c:pt>
                <c:pt idx="23">
                  <c:v>187583313.66311142</c:v>
                </c:pt>
                <c:pt idx="24">
                  <c:v>138280885.19901124</c:v>
                </c:pt>
                <c:pt idx="25">
                  <c:v>1185832.4833539187</c:v>
                </c:pt>
              </c:numCache>
            </c:numRef>
          </c:yVal>
          <c:smooth val="0"/>
          <c:extLst>
            <c:ext xmlns:c16="http://schemas.microsoft.com/office/drawing/2014/chart" uri="{C3380CC4-5D6E-409C-BE32-E72D297353CC}">
              <c16:uniqueId val="{00000001-0C93-4494-BDF2-0D2A302B4134}"/>
            </c:ext>
          </c:extLst>
        </c:ser>
        <c:dLbls>
          <c:showLegendKey val="0"/>
          <c:showVal val="0"/>
          <c:showCatName val="0"/>
          <c:showSerName val="0"/>
          <c:showPercent val="0"/>
          <c:showBubbleSize val="0"/>
        </c:dLbls>
        <c:axId val="1082097935"/>
        <c:axId val="1082103695"/>
        <c:extLst>
          <c:ext xmlns:c15="http://schemas.microsoft.com/office/drawing/2012/chart" uri="{02D57815-91ED-43cb-92C2-25804820EDAC}">
            <c15:filteredScatterSeries>
              <c15:ser>
                <c:idx val="2"/>
                <c:order val="2"/>
                <c:tx>
                  <c:strRef>
                    <c:extLst>
                      <c:ext uri="{02D57815-91ED-43cb-92C2-25804820EDAC}">
                        <c15:formulaRef>
                          <c15:sqref>HAWC2_2_hGAST_noFPM!$DS$2</c15:sqref>
                        </c15:formulaRef>
                      </c:ext>
                    </c:extLst>
                    <c:strCache>
                      <c:ptCount val="1"/>
                      <c:pt idx="0">
                        <c:v>no_FPM</c:v>
                      </c:pt>
                    </c:strCache>
                  </c:strRef>
                </c:tx>
                <c:spPr>
                  <a:ln w="19050" cap="rnd">
                    <a:solidFill>
                      <a:schemeClr val="accent1">
                        <a:lumMod val="75000"/>
                      </a:schemeClr>
                    </a:solidFill>
                    <a:round/>
                  </a:ln>
                  <a:effectLst/>
                </c:spPr>
                <c:marker>
                  <c:symbol val="circle"/>
                  <c:size val="5"/>
                  <c:spPr>
                    <a:solidFill>
                      <a:schemeClr val="accent3"/>
                    </a:solidFill>
                    <a:ln w="9525">
                      <a:solidFill>
                        <a:schemeClr val="accent3"/>
                      </a:solidFill>
                    </a:ln>
                    <a:effectLst/>
                  </c:spPr>
                </c:marker>
                <c:xVal>
                  <c:numRef>
                    <c:extLst>
                      <c:ext uri="{02D57815-91ED-43cb-92C2-25804820EDAC}">
                        <c15:formulaRef>
                          <c15:sqref>HAWC2_2_hGAST_noFPM!$DM$6:$DM$200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c:ext uri="{02D57815-91ED-43cb-92C2-25804820EDAC}">
                        <c15:formulaRef>
                          <c15:sqref>HAWC2_2_hGAST_noFPM!$EF$6:$EF$200</c15:sqref>
                        </c15:formulaRef>
                      </c:ext>
                    </c:extLst>
                    <c:numCache>
                      <c:formatCode>0.00E+00</c:formatCode>
                      <c:ptCount val="195"/>
                      <c:pt idx="0">
                        <c:v>-1487395.7124506608</c:v>
                      </c:pt>
                      <c:pt idx="1">
                        <c:v>40552102.940046497</c:v>
                      </c:pt>
                      <c:pt idx="2">
                        <c:v>92034404.305922747</c:v>
                      </c:pt>
                      <c:pt idx="3">
                        <c:v>137689816.85769647</c:v>
                      </c:pt>
                      <c:pt idx="4">
                        <c:v>152673625.87666485</c:v>
                      </c:pt>
                      <c:pt idx="5">
                        <c:v>159163479.3655532</c:v>
                      </c:pt>
                      <c:pt idx="6">
                        <c:v>145261931.11525562</c:v>
                      </c:pt>
                      <c:pt idx="7">
                        <c:v>157664883.14396396</c:v>
                      </c:pt>
                      <c:pt idx="8">
                        <c:v>70747648.942351237</c:v>
                      </c:pt>
                      <c:pt idx="9">
                        <c:v>49934097.046665102</c:v>
                      </c:pt>
                      <c:pt idx="10">
                        <c:v>27908802.875946198</c:v>
                      </c:pt>
                      <c:pt idx="11">
                        <c:v>24084025.974012144</c:v>
                      </c:pt>
                      <c:pt idx="12">
                        <c:v>21962457.00818589</c:v>
                      </c:pt>
                      <c:pt idx="13">
                        <c:v>18522296.709281579</c:v>
                      </c:pt>
                      <c:pt idx="14">
                        <c:v>14999628.636932906</c:v>
                      </c:pt>
                      <c:pt idx="15">
                        <c:v>12225139.181598067</c:v>
                      </c:pt>
                      <c:pt idx="16">
                        <c:v>11497754.436830249</c:v>
                      </c:pt>
                      <c:pt idx="17">
                        <c:v>12661139.058573857</c:v>
                      </c:pt>
                      <c:pt idx="18">
                        <c:v>15165147.374279944</c:v>
                      </c:pt>
                      <c:pt idx="19">
                        <c:v>17820539.194679596</c:v>
                      </c:pt>
                      <c:pt idx="20">
                        <c:v>19338945.37639346</c:v>
                      </c:pt>
                      <c:pt idx="21">
                        <c:v>17680344.623732109</c:v>
                      </c:pt>
                      <c:pt idx="22">
                        <c:v>10748589.167848824</c:v>
                      </c:pt>
                      <c:pt idx="23">
                        <c:v>6040682.2964245025</c:v>
                      </c:pt>
                      <c:pt idx="24">
                        <c:v>3395872.0779260369</c:v>
                      </c:pt>
                      <c:pt idx="25">
                        <c:v>94570.164472139862</c:v>
                      </c:pt>
                    </c:numCache>
                  </c:numRef>
                </c:yVal>
                <c:smooth val="0"/>
                <c:extLst>
                  <c:ext xmlns:c16="http://schemas.microsoft.com/office/drawing/2014/chart" uri="{C3380CC4-5D6E-409C-BE32-E72D297353CC}">
                    <c16:uniqueId val="{00000002-0C93-4494-BDF2-0D2A302B4134}"/>
                  </c:ext>
                </c:extLst>
              </c15:ser>
            </c15:filteredScatterSeries>
            <c15:filteredScatterSeries>
              <c15:ser>
                <c:idx val="3"/>
                <c:order val="3"/>
                <c:tx>
                  <c:strRef>
                    <c:extLst xmlns:c15="http://schemas.microsoft.com/office/drawing/2012/chart">
                      <c:ext xmlns:c15="http://schemas.microsoft.com/office/drawing/2012/chart" uri="{02D57815-91ED-43cb-92C2-25804820EDAC}">
                        <c15:formulaRef>
                          <c15:sqref>HAWC2_2_hGAST_noFPM!$FH$2</c15:sqref>
                        </c15:formulaRef>
                      </c:ext>
                    </c:extLst>
                    <c:strCache>
                      <c:ptCount val="1"/>
                      <c:pt idx="0">
                        <c:v>Direct method</c:v>
                      </c:pt>
                    </c:strCache>
                  </c:strRef>
                </c:tx>
                <c:spPr>
                  <a:ln w="19050" cap="rnd">
                    <a:solidFill>
                      <a:schemeClr val="accent1">
                        <a:lumMod val="60000"/>
                        <a:lumOff val="40000"/>
                      </a:schemeClr>
                    </a:solidFill>
                    <a:round/>
                  </a:ln>
                  <a:effectLst/>
                </c:spPr>
                <c:marker>
                  <c:symbol val="circle"/>
                  <c:size val="5"/>
                  <c:spPr>
                    <a:solidFill>
                      <a:schemeClr val="accent4"/>
                    </a:solidFill>
                    <a:ln w="9525">
                      <a:solidFill>
                        <a:schemeClr val="accent4"/>
                      </a:solidFill>
                    </a:ln>
                    <a:effectLst/>
                  </c:spPr>
                </c:marker>
                <c:xVal>
                  <c:numRef>
                    <c:extLst xmlns:c15="http://schemas.microsoft.com/office/drawing/2012/chart">
                      <c:ext xmlns:c15="http://schemas.microsoft.com/office/drawing/2012/chart" uri="{02D57815-91ED-43cb-92C2-25804820EDAC}">
                        <c15:formulaRef>
                          <c15:sqref>HAWC2_2_hGAST_noFPM!$DM$6:$DM$200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xmlns:c15="http://schemas.microsoft.com/office/drawing/2012/chart">
                      <c:ext xmlns:c15="http://schemas.microsoft.com/office/drawing/2012/chart" uri="{02D57815-91ED-43cb-92C2-25804820EDAC}">
                        <c15:formulaRef>
                          <c15:sqref>HAWC2_2_hGAST_noFPM!$FJ$6:$FJ$200</c15:sqref>
                        </c15:formulaRef>
                      </c:ext>
                    </c:extLst>
                    <c:numCache>
                      <c:formatCode>0.00E+00</c:formatCode>
                      <c:ptCount val="195"/>
                      <c:pt idx="0">
                        <c:v>-1417675.323841797</c:v>
                      </c:pt>
                      <c:pt idx="1">
                        <c:v>40571442.439985812</c:v>
                      </c:pt>
                      <c:pt idx="2">
                        <c:v>92476983.741700456</c:v>
                      </c:pt>
                      <c:pt idx="3">
                        <c:v>141126690.20284453</c:v>
                      </c:pt>
                      <c:pt idx="4">
                        <c:v>161859089.05852231</c:v>
                      </c:pt>
                      <c:pt idx="5">
                        <c:v>174017014.66526175</c:v>
                      </c:pt>
                      <c:pt idx="6">
                        <c:v>166066210.23904309</c:v>
                      </c:pt>
                      <c:pt idx="7">
                        <c:v>173283899.53525919</c:v>
                      </c:pt>
                      <c:pt idx="8">
                        <c:v>39018493.925680295</c:v>
                      </c:pt>
                      <c:pt idx="9">
                        <c:v>41064163.668218702</c:v>
                      </c:pt>
                      <c:pt idx="10">
                        <c:v>24038223.194542389</c:v>
                      </c:pt>
                      <c:pt idx="11">
                        <c:v>22720947.603466135</c:v>
                      </c:pt>
                      <c:pt idx="12">
                        <c:v>21075879.841179017</c:v>
                      </c:pt>
                      <c:pt idx="13">
                        <c:v>17700122.74718266</c:v>
                      </c:pt>
                      <c:pt idx="14">
                        <c:v>14448454.797899293</c:v>
                      </c:pt>
                      <c:pt idx="15">
                        <c:v>11750452.530771974</c:v>
                      </c:pt>
                      <c:pt idx="16">
                        <c:v>11203824.869656606</c:v>
                      </c:pt>
                      <c:pt idx="17">
                        <c:v>12459813.4281021</c:v>
                      </c:pt>
                      <c:pt idx="18">
                        <c:v>15128393.448111</c:v>
                      </c:pt>
                      <c:pt idx="19">
                        <c:v>18221352.547048282</c:v>
                      </c:pt>
                      <c:pt idx="20">
                        <c:v>20516244.129769813</c:v>
                      </c:pt>
                      <c:pt idx="21">
                        <c:v>19542100.39928674</c:v>
                      </c:pt>
                      <c:pt idx="22">
                        <c:v>11705147.010327643</c:v>
                      </c:pt>
                      <c:pt idx="23">
                        <c:v>6452634.8122385778</c:v>
                      </c:pt>
                      <c:pt idx="24">
                        <c:v>3727033.7934709061</c:v>
                      </c:pt>
                      <c:pt idx="25">
                        <c:v>132449.37536646929</c:v>
                      </c:pt>
                      <c:pt idx="50" formatCode="0.00000E+00">
                        <c:v>0</c:v>
                      </c:pt>
                    </c:numCache>
                  </c:numRef>
                </c:yVal>
                <c:smooth val="0"/>
                <c:extLst xmlns:c15="http://schemas.microsoft.com/office/drawing/2012/chart">
                  <c:ext xmlns:c16="http://schemas.microsoft.com/office/drawing/2014/chart" uri="{C3380CC4-5D6E-409C-BE32-E72D297353CC}">
                    <c16:uniqueId val="{00000003-0C93-4494-BDF2-0D2A302B4134}"/>
                  </c:ext>
                </c:extLst>
              </c15:ser>
            </c15:filteredScatterSeries>
            <c15:filteredScatterSeries>
              <c15:ser>
                <c:idx val="4"/>
                <c:order val="4"/>
                <c:tx>
                  <c:strRef>
                    <c:extLst xmlns:c15="http://schemas.microsoft.com/office/drawing/2012/chart">
                      <c:ext xmlns:c15="http://schemas.microsoft.com/office/drawing/2012/chart" uri="{02D57815-91ED-43cb-92C2-25804820EDAC}">
                        <c15:formulaRef>
                          <c15:sqref>HAWC2_2_hGAST_FPM!$EL$2</c15:sqref>
                        </c15:formulaRef>
                      </c:ext>
                    </c:extLst>
                    <c:strCache>
                      <c:ptCount val="1"/>
                      <c:pt idx="0">
                        <c:v>FPM</c:v>
                      </c:pt>
                    </c:strCache>
                  </c:strRef>
                </c:tx>
                <c:spPr>
                  <a:ln w="19050" cap="rnd">
                    <a:solidFill>
                      <a:schemeClr val="accent6">
                        <a:lumMod val="75000"/>
                      </a:schemeClr>
                    </a:solidFill>
                    <a:round/>
                  </a:ln>
                  <a:effectLst/>
                </c:spPr>
                <c:marker>
                  <c:symbol val="circle"/>
                  <c:size val="5"/>
                  <c:spPr>
                    <a:solidFill>
                      <a:schemeClr val="accent5"/>
                    </a:solidFill>
                    <a:ln w="9525">
                      <a:solidFill>
                        <a:schemeClr val="accent5"/>
                      </a:solidFill>
                    </a:ln>
                    <a:effectLst/>
                  </c:spPr>
                </c:marker>
                <c:xVal>
                  <c:numRef>
                    <c:extLst xmlns:c15="http://schemas.microsoft.com/office/drawing/2012/chart">
                      <c:ext xmlns:c15="http://schemas.microsoft.com/office/drawing/2012/chart" uri="{02D57815-91ED-43cb-92C2-25804820EDAC}">
                        <c15:formulaRef>
                          <c15:sqref>HAWC2_2_hGAST_FPM!$EF$6:$EF$200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xmlns:c15="http://schemas.microsoft.com/office/drawing/2012/chart">
                      <c:ext xmlns:c15="http://schemas.microsoft.com/office/drawing/2012/chart" uri="{02D57815-91ED-43cb-92C2-25804820EDAC}">
                        <c15:formulaRef>
                          <c15:sqref>HAWC2_2_hGAST_FPM!$EY$6:$EY$200</c15:sqref>
                        </c15:formulaRef>
                      </c:ext>
                    </c:extLst>
                    <c:numCache>
                      <c:formatCode>0.00E+00</c:formatCode>
                      <c:ptCount val="195"/>
                      <c:pt idx="0">
                        <c:v>-1491241.2255365252</c:v>
                      </c:pt>
                      <c:pt idx="1">
                        <c:v>40557873.869295053</c:v>
                      </c:pt>
                      <c:pt idx="2">
                        <c:v>92053283.903950214</c:v>
                      </c:pt>
                      <c:pt idx="3">
                        <c:v>137270161.01666316</c:v>
                      </c:pt>
                      <c:pt idx="4">
                        <c:v>152119919.38593939</c:v>
                      </c:pt>
                      <c:pt idx="5">
                        <c:v>158285080.32563737</c:v>
                      </c:pt>
                      <c:pt idx="6">
                        <c:v>142882754.26249</c:v>
                      </c:pt>
                      <c:pt idx="7">
                        <c:v>180739659.9662267</c:v>
                      </c:pt>
                      <c:pt idx="8">
                        <c:v>120589602.89254518</c:v>
                      </c:pt>
                      <c:pt idx="9">
                        <c:v>78176977.58782205</c:v>
                      </c:pt>
                      <c:pt idx="10">
                        <c:v>38665826.234181188</c:v>
                      </c:pt>
                      <c:pt idx="11">
                        <c:v>26087149.598824374</c:v>
                      </c:pt>
                      <c:pt idx="12">
                        <c:v>20653585.129836619</c:v>
                      </c:pt>
                      <c:pt idx="13">
                        <c:v>17178870.373916287</c:v>
                      </c:pt>
                      <c:pt idx="14">
                        <c:v>14009568.329320397</c:v>
                      </c:pt>
                      <c:pt idx="15">
                        <c:v>11706874.450864526</c:v>
                      </c:pt>
                      <c:pt idx="16">
                        <c:v>11161545.278542157</c:v>
                      </c:pt>
                      <c:pt idx="17">
                        <c:v>12707188.3349771</c:v>
                      </c:pt>
                      <c:pt idx="18">
                        <c:v>15439209.097919913</c:v>
                      </c:pt>
                      <c:pt idx="19">
                        <c:v>18242612.850079264</c:v>
                      </c:pt>
                      <c:pt idx="20">
                        <c:v>19800368.21746492</c:v>
                      </c:pt>
                      <c:pt idx="21">
                        <c:v>18139704.200288504</c:v>
                      </c:pt>
                      <c:pt idx="22">
                        <c:v>10927460.862030629</c:v>
                      </c:pt>
                      <c:pt idx="23">
                        <c:v>6122757.5265076924</c:v>
                      </c:pt>
                      <c:pt idx="24">
                        <c:v>3473127.3213130077</c:v>
                      </c:pt>
                      <c:pt idx="25">
                        <c:v>120856.34866280905</c:v>
                      </c:pt>
                    </c:numCache>
                  </c:numRef>
                </c:yVal>
                <c:smooth val="0"/>
                <c:extLst xmlns:c15="http://schemas.microsoft.com/office/drawing/2012/chart">
                  <c:ext xmlns:c16="http://schemas.microsoft.com/office/drawing/2014/chart" uri="{C3380CC4-5D6E-409C-BE32-E72D297353CC}">
                    <c16:uniqueId val="{00000004-0C93-4494-BDF2-0D2A302B4134}"/>
                  </c:ext>
                </c:extLst>
              </c15:ser>
            </c15:filteredScatterSeries>
            <c15:filteredScatterSeries>
              <c15:ser>
                <c:idx val="5"/>
                <c:order val="5"/>
                <c:tx>
                  <c:strRef>
                    <c:extLst xmlns:c15="http://schemas.microsoft.com/office/drawing/2012/chart">
                      <c:ext xmlns:c15="http://schemas.microsoft.com/office/drawing/2012/chart" uri="{02D57815-91ED-43cb-92C2-25804820EDAC}">
                        <c15:formulaRef>
                          <c15:sqref>HAWC2_2_hGAST_FPM!$GA$2</c15:sqref>
                        </c15:formulaRef>
                      </c:ext>
                    </c:extLst>
                    <c:strCache>
                      <c:ptCount val="1"/>
                      <c:pt idx="0">
                        <c:v>Direct method</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extLst xmlns:c15="http://schemas.microsoft.com/office/drawing/2012/chart">
                      <c:ext xmlns:c15="http://schemas.microsoft.com/office/drawing/2012/chart" uri="{02D57815-91ED-43cb-92C2-25804820EDAC}">
                        <c15:formulaRef>
                          <c15:sqref>HAWC2_2_hGAST_FPM!$EF$6:$EF$200</c15:sqref>
                        </c15:formulaRef>
                      </c:ext>
                    </c:extLst>
                    <c:numCache>
                      <c:formatCode>0.00</c:formatCode>
                      <c:ptCount val="195"/>
                      <c:pt idx="0">
                        <c:v>0</c:v>
                      </c:pt>
                      <c:pt idx="1">
                        <c:v>1.1710967472981892</c:v>
                      </c:pt>
                      <c:pt idx="2">
                        <c:v>2.3421934945962786</c:v>
                      </c:pt>
                      <c:pt idx="3">
                        <c:v>3.5129760211121237</c:v>
                      </c:pt>
                      <c:pt idx="4">
                        <c:v>4.6837446015546895</c:v>
                      </c:pt>
                      <c:pt idx="5">
                        <c:v>5.8542886515314212</c:v>
                      </c:pt>
                      <c:pt idx="6">
                        <c:v>8.7803509787839324</c:v>
                      </c:pt>
                      <c:pt idx="7">
                        <c:v>11.706147212292601</c:v>
                      </c:pt>
                      <c:pt idx="8">
                        <c:v>17.558755493764018</c:v>
                      </c:pt>
                      <c:pt idx="9">
                        <c:v>23.413742342573173</c:v>
                      </c:pt>
                      <c:pt idx="10">
                        <c:v>29.271752806866747</c:v>
                      </c:pt>
                      <c:pt idx="11">
                        <c:v>35.130631912652873</c:v>
                      </c:pt>
                      <c:pt idx="12">
                        <c:v>40.989377947972521</c:v>
                      </c:pt>
                      <c:pt idx="13">
                        <c:v>46.848033444449733</c:v>
                      </c:pt>
                      <c:pt idx="14">
                        <c:v>52.705801242798216</c:v>
                      </c:pt>
                      <c:pt idx="15">
                        <c:v>58.562349683748835</c:v>
                      </c:pt>
                      <c:pt idx="16">
                        <c:v>64.418040285311605</c:v>
                      </c:pt>
                      <c:pt idx="17">
                        <c:v>70.270576053816825</c:v>
                      </c:pt>
                      <c:pt idx="18">
                        <c:v>76.120301096381738</c:v>
                      </c:pt>
                      <c:pt idx="19">
                        <c:v>81.968568685581189</c:v>
                      </c:pt>
                      <c:pt idx="20">
                        <c:v>87.814366317314352</c:v>
                      </c:pt>
                      <c:pt idx="21">
                        <c:v>93.657340283262656</c:v>
                      </c:pt>
                      <c:pt idx="22">
                        <c:v>99.498394999353891</c:v>
                      </c:pt>
                      <c:pt idx="23">
                        <c:v>105.33670665726848</c:v>
                      </c:pt>
                      <c:pt idx="24">
                        <c:v>111.17138700437995</c:v>
                      </c:pt>
                      <c:pt idx="25">
                        <c:v>116.99911676350804</c:v>
                      </c:pt>
                    </c:numCache>
                  </c:numRef>
                </c:xVal>
                <c:yVal>
                  <c:numRef>
                    <c:extLst xmlns:c15="http://schemas.microsoft.com/office/drawing/2012/chart">
                      <c:ext xmlns:c15="http://schemas.microsoft.com/office/drawing/2012/chart" uri="{02D57815-91ED-43cb-92C2-25804820EDAC}">
                        <c15:formulaRef>
                          <c15:sqref>HAWC2_2_hGAST_FPM!$GC$6:$GC$200</c15:sqref>
                        </c15:formulaRef>
                      </c:ext>
                    </c:extLst>
                    <c:numCache>
                      <c:formatCode>0.00E+00</c:formatCode>
                      <c:ptCount val="195"/>
                      <c:pt idx="0">
                        <c:v>-1420521.5674662245</c:v>
                      </c:pt>
                      <c:pt idx="1">
                        <c:v>40574250.413550273</c:v>
                      </c:pt>
                      <c:pt idx="2">
                        <c:v>92478042.041278526</c:v>
                      </c:pt>
                      <c:pt idx="3">
                        <c:v>143233265.75467169</c:v>
                      </c:pt>
                      <c:pt idx="4">
                        <c:v>165449373.00136051</c:v>
                      </c:pt>
                      <c:pt idx="5">
                        <c:v>180016816.24145284</c:v>
                      </c:pt>
                      <c:pt idx="6">
                        <c:v>180096974.46868965</c:v>
                      </c:pt>
                      <c:pt idx="7">
                        <c:v>207438137.60418829</c:v>
                      </c:pt>
                      <c:pt idx="8">
                        <c:v>85300025.548228189</c:v>
                      </c:pt>
                      <c:pt idx="9">
                        <c:v>68368580.523079515</c:v>
                      </c:pt>
                      <c:pt idx="10">
                        <c:v>34531764.809949435</c:v>
                      </c:pt>
                      <c:pt idx="11">
                        <c:v>24698684.272883043</c:v>
                      </c:pt>
                      <c:pt idx="12">
                        <c:v>19805962.989503827</c:v>
                      </c:pt>
                      <c:pt idx="13">
                        <c:v>16385050.909845313</c:v>
                      </c:pt>
                      <c:pt idx="14">
                        <c:v>13473495.605514923</c:v>
                      </c:pt>
                      <c:pt idx="15">
                        <c:v>11237439.125139149</c:v>
                      </c:pt>
                      <c:pt idx="16">
                        <c:v>10869699.367435375</c:v>
                      </c:pt>
                      <c:pt idx="17">
                        <c:v>12504723.568007154</c:v>
                      </c:pt>
                      <c:pt idx="18">
                        <c:v>15401804.795639327</c:v>
                      </c:pt>
                      <c:pt idx="19">
                        <c:v>18650069.38877093</c:v>
                      </c:pt>
                      <c:pt idx="20">
                        <c:v>20992344.749230735</c:v>
                      </c:pt>
                      <c:pt idx="21">
                        <c:v>20027960.262871582</c:v>
                      </c:pt>
                      <c:pt idx="22">
                        <c:v>11898151.483888784</c:v>
                      </c:pt>
                      <c:pt idx="23">
                        <c:v>6539566.1855072174</c:v>
                      </c:pt>
                      <c:pt idx="24">
                        <c:v>3806138.2778306259</c:v>
                      </c:pt>
                      <c:pt idx="25">
                        <c:v>158674.51087342526</c:v>
                      </c:pt>
                    </c:numCache>
                  </c:numRef>
                </c:yVal>
                <c:smooth val="0"/>
                <c:extLst xmlns:c15="http://schemas.microsoft.com/office/drawing/2012/chart">
                  <c:ext xmlns:c16="http://schemas.microsoft.com/office/drawing/2014/chart" uri="{C3380CC4-5D6E-409C-BE32-E72D297353CC}">
                    <c16:uniqueId val="{00000005-0C93-4494-BDF2-0D2A302B4134}"/>
                  </c:ext>
                </c:extLst>
              </c15:ser>
            </c15:filteredScatterSeries>
          </c:ext>
        </c:extLst>
      </c:scatterChart>
      <c:valAx>
        <c:axId val="108209793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082103695"/>
        <c:crosses val="autoZero"/>
        <c:crossBetween val="midCat"/>
      </c:valAx>
      <c:valAx>
        <c:axId val="108210369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08209793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chartSpace>
</file>

<file path=xl/charts/chart1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ρ</a:t>
            </a:r>
            <a:r>
              <a:rPr lang="en-US"/>
              <a:t>Ixx [kg*m]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EXI_BeamDyn_diff!$B$1</c:f>
              <c:strCache>
                <c:ptCount val="1"/>
                <c:pt idx="0">
                  <c:v>BeamDyn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EXI_BeamDyn_diff!$B$4:$B$201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EXI_BeamDyn_diff!$H$4:$H$201</c:f>
              <c:numCache>
                <c:formatCode>0.00000E+00</c:formatCode>
                <c:ptCount val="198"/>
                <c:pt idx="0">
                  <c:v>10165.853456872443</c:v>
                </c:pt>
                <c:pt idx="1">
                  <c:v>9677.4927071871389</c:v>
                </c:pt>
                <c:pt idx="2">
                  <c:v>9677.4927071871389</c:v>
                </c:pt>
                <c:pt idx="3">
                  <c:v>9192.6890880612973</c:v>
                </c:pt>
                <c:pt idx="4">
                  <c:v>9192.6890880612973</c:v>
                </c:pt>
                <c:pt idx="5">
                  <c:v>7961.4547863285861</c:v>
                </c:pt>
                <c:pt idx="6">
                  <c:v>7961.4547863285861</c:v>
                </c:pt>
                <c:pt idx="7">
                  <c:v>6863.3651984566295</c:v>
                </c:pt>
                <c:pt idx="8">
                  <c:v>6863.3651984566295</c:v>
                </c:pt>
                <c:pt idx="9">
                  <c:v>5929.5260561188379</c:v>
                </c:pt>
                <c:pt idx="10">
                  <c:v>5929.5260561188379</c:v>
                </c:pt>
                <c:pt idx="11">
                  <c:v>4066.3884174090763</c:v>
                </c:pt>
                <c:pt idx="12">
                  <c:v>4066.3884174090763</c:v>
                </c:pt>
                <c:pt idx="13">
                  <c:v>2972.2588190050569</c:v>
                </c:pt>
                <c:pt idx="14">
                  <c:v>2972.2588190050569</c:v>
                </c:pt>
                <c:pt idx="15">
                  <c:v>1084.0647544500064</c:v>
                </c:pt>
                <c:pt idx="16">
                  <c:v>1084.0647544500064</c:v>
                </c:pt>
                <c:pt idx="17">
                  <c:v>539.48392461732908</c:v>
                </c:pt>
                <c:pt idx="18">
                  <c:v>539.48392461732908</c:v>
                </c:pt>
                <c:pt idx="19">
                  <c:v>304.6260881264767</c:v>
                </c:pt>
                <c:pt idx="20">
                  <c:v>304.6260881264767</c:v>
                </c:pt>
                <c:pt idx="21">
                  <c:v>223.19433393576526</c:v>
                </c:pt>
                <c:pt idx="22">
                  <c:v>223.19433393576526</c:v>
                </c:pt>
                <c:pt idx="23">
                  <c:v>164.34133407322227</c:v>
                </c:pt>
                <c:pt idx="24">
                  <c:v>164.34133407322227</c:v>
                </c:pt>
                <c:pt idx="25">
                  <c:v>125.29143059545741</c:v>
                </c:pt>
                <c:pt idx="26">
                  <c:v>125.29143059545741</c:v>
                </c:pt>
                <c:pt idx="27">
                  <c:v>93.219787783868654</c:v>
                </c:pt>
                <c:pt idx="28">
                  <c:v>93.219787783868654</c:v>
                </c:pt>
                <c:pt idx="29">
                  <c:v>67.904898389174193</c:v>
                </c:pt>
                <c:pt idx="30">
                  <c:v>67.904898389174193</c:v>
                </c:pt>
                <c:pt idx="31">
                  <c:v>49.017087751616906</c:v>
                </c:pt>
                <c:pt idx="32">
                  <c:v>49.017087751616906</c:v>
                </c:pt>
                <c:pt idx="33">
                  <c:v>35.406975022002143</c:v>
                </c:pt>
                <c:pt idx="34">
                  <c:v>35.406975022002143</c:v>
                </c:pt>
                <c:pt idx="35">
                  <c:v>25.225254378462648</c:v>
                </c:pt>
                <c:pt idx="36">
                  <c:v>25.225254378462648</c:v>
                </c:pt>
                <c:pt idx="37">
                  <c:v>17.707845334430566</c:v>
                </c:pt>
                <c:pt idx="38">
                  <c:v>17.707845334430566</c:v>
                </c:pt>
                <c:pt idx="39">
                  <c:v>11.227170571477545</c:v>
                </c:pt>
                <c:pt idx="40">
                  <c:v>11.227170571477545</c:v>
                </c:pt>
                <c:pt idx="41">
                  <c:v>6.6648579519660336</c:v>
                </c:pt>
                <c:pt idx="42">
                  <c:v>6.6648579519660336</c:v>
                </c:pt>
                <c:pt idx="43">
                  <c:v>3.6089557604274871</c:v>
                </c:pt>
                <c:pt idx="44">
                  <c:v>3.6089557604274871</c:v>
                </c:pt>
                <c:pt idx="45">
                  <c:v>1.7797049372621923</c:v>
                </c:pt>
                <c:pt idx="46">
                  <c:v>1.7797049372621923</c:v>
                </c:pt>
                <c:pt idx="47">
                  <c:v>0.75296593547969959</c:v>
                </c:pt>
                <c:pt idx="48">
                  <c:v>0.75296593547969959</c:v>
                </c:pt>
                <c:pt idx="49">
                  <c:v>7.1227891265419037E-3</c:v>
                </c:pt>
              </c:numCache>
            </c:numRef>
          </c:yVal>
          <c:smooth val="0"/>
          <c:extLst>
            <c:ext xmlns:c16="http://schemas.microsoft.com/office/drawing/2014/chart" uri="{C3380CC4-5D6E-409C-BE32-E72D297353CC}">
              <c16:uniqueId val="{00000000-9CDE-4FF0-8566-62AB0AEFD539}"/>
            </c:ext>
          </c:extLst>
        </c:ser>
        <c:ser>
          <c:idx val="1"/>
          <c:order val="1"/>
          <c:tx>
            <c:strRef>
              <c:f>EXI_BeamDyn_diff!$AJ$1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EXI_BeamDyn_diff!$AJ$4:$AJ$201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EXI_BeamDyn_diff!$AP$4:$AP$201</c:f>
              <c:numCache>
                <c:formatCode>0.00E+00</c:formatCode>
                <c:ptCount val="198"/>
                <c:pt idx="0">
                  <c:v>10165.85</c:v>
                </c:pt>
                <c:pt idx="1">
                  <c:v>9677.4959999999992</c:v>
                </c:pt>
                <c:pt idx="2">
                  <c:v>9677.4959999999992</c:v>
                </c:pt>
                <c:pt idx="3">
                  <c:v>9192.7080000000005</c:v>
                </c:pt>
                <c:pt idx="4">
                  <c:v>9192.7080000000005</c:v>
                </c:pt>
                <c:pt idx="5">
                  <c:v>7961.4790000000003</c:v>
                </c:pt>
                <c:pt idx="6">
                  <c:v>7961.4790000000003</c:v>
                </c:pt>
                <c:pt idx="7">
                  <c:v>6863.393</c:v>
                </c:pt>
                <c:pt idx="8">
                  <c:v>6863.393</c:v>
                </c:pt>
                <c:pt idx="9">
                  <c:v>5929.5540000000001</c:v>
                </c:pt>
                <c:pt idx="10">
                  <c:v>5929.5540000000001</c:v>
                </c:pt>
                <c:pt idx="11">
                  <c:v>4066.4140000000002</c:v>
                </c:pt>
                <c:pt idx="12">
                  <c:v>4066.4140000000002</c:v>
                </c:pt>
                <c:pt idx="13">
                  <c:v>2972.2860000000001</c:v>
                </c:pt>
                <c:pt idx="14">
                  <c:v>2972.2860000000001</c:v>
                </c:pt>
                <c:pt idx="15">
                  <c:v>1084.076</c:v>
                </c:pt>
                <c:pt idx="16">
                  <c:v>1084.076</c:v>
                </c:pt>
                <c:pt idx="17">
                  <c:v>539.49040000000002</c:v>
                </c:pt>
                <c:pt idx="18">
                  <c:v>539.49040000000002</c:v>
                </c:pt>
                <c:pt idx="19">
                  <c:v>304.62869999999998</c:v>
                </c:pt>
                <c:pt idx="20">
                  <c:v>304.62869999999998</c:v>
                </c:pt>
                <c:pt idx="21">
                  <c:v>223.19659999999999</c:v>
                </c:pt>
                <c:pt idx="22">
                  <c:v>223.19659999999999</c:v>
                </c:pt>
                <c:pt idx="23">
                  <c:v>164.3432</c:v>
                </c:pt>
                <c:pt idx="24">
                  <c:v>164.3432</c:v>
                </c:pt>
                <c:pt idx="25">
                  <c:v>125.2932</c:v>
                </c:pt>
                <c:pt idx="26">
                  <c:v>125.2932</c:v>
                </c:pt>
                <c:pt idx="27">
                  <c:v>93.221410000000006</c:v>
                </c:pt>
                <c:pt idx="28">
                  <c:v>93.221410000000006</c:v>
                </c:pt>
                <c:pt idx="29">
                  <c:v>67.906270000000006</c:v>
                </c:pt>
                <c:pt idx="30">
                  <c:v>67.906270000000006</c:v>
                </c:pt>
                <c:pt idx="31">
                  <c:v>49.018180000000001</c:v>
                </c:pt>
                <c:pt idx="32">
                  <c:v>49.018180000000001</c:v>
                </c:pt>
                <c:pt idx="33">
                  <c:v>35.407879999999999</c:v>
                </c:pt>
                <c:pt idx="34">
                  <c:v>35.407879999999999</c:v>
                </c:pt>
                <c:pt idx="35">
                  <c:v>25.225989999999999</c:v>
                </c:pt>
                <c:pt idx="36">
                  <c:v>25.225989999999999</c:v>
                </c:pt>
                <c:pt idx="37">
                  <c:v>17.70853</c:v>
                </c:pt>
                <c:pt idx="38">
                  <c:v>17.70853</c:v>
                </c:pt>
                <c:pt idx="39">
                  <c:v>11.227690000000001</c:v>
                </c:pt>
                <c:pt idx="40">
                  <c:v>11.227690000000001</c:v>
                </c:pt>
                <c:pt idx="41">
                  <c:v>6.6652279999999999</c:v>
                </c:pt>
                <c:pt idx="42">
                  <c:v>6.6652279999999999</c:v>
                </c:pt>
                <c:pt idx="43">
                  <c:v>3.609191</c:v>
                </c:pt>
                <c:pt idx="44">
                  <c:v>3.609191</c:v>
                </c:pt>
                <c:pt idx="45">
                  <c:v>1.779844</c:v>
                </c:pt>
                <c:pt idx="46">
                  <c:v>1.779844</c:v>
                </c:pt>
                <c:pt idx="47">
                  <c:v>0.75307270000000004</c:v>
                </c:pt>
                <c:pt idx="48">
                  <c:v>0.75307270000000004</c:v>
                </c:pt>
                <c:pt idx="49">
                  <c:v>7.1227909999999998E-3</c:v>
                </c:pt>
              </c:numCache>
            </c:numRef>
          </c:yVal>
          <c:smooth val="0"/>
          <c:extLst>
            <c:ext xmlns:c16="http://schemas.microsoft.com/office/drawing/2014/chart" uri="{C3380CC4-5D6E-409C-BE32-E72D297353CC}">
              <c16:uniqueId val="{00000001-9CDE-4FF0-8566-62AB0AEFD539}"/>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ρ</a:t>
            </a:r>
            <a:r>
              <a:rPr lang="en-US"/>
              <a:t>Izz [kg*m]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EXI_BeamDyn_diff!$B$1</c:f>
              <c:strCache>
                <c:ptCount val="1"/>
                <c:pt idx="0">
                  <c:v>BeamDyn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EXI_BeamDyn_diff!$B$4:$B$201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EXI_BeamDyn_diff!$I$4:$I$201</c:f>
              <c:numCache>
                <c:formatCode>0.00000E+00</c:formatCode>
                <c:ptCount val="198"/>
                <c:pt idx="0">
                  <c:v>10168.407292546628</c:v>
                </c:pt>
                <c:pt idx="1">
                  <c:v>9670.8240816004709</c:v>
                </c:pt>
                <c:pt idx="2">
                  <c:v>9670.8240816004709</c:v>
                </c:pt>
                <c:pt idx="3">
                  <c:v>9180.9822125178434</c:v>
                </c:pt>
                <c:pt idx="4">
                  <c:v>9180.9822125178434</c:v>
                </c:pt>
                <c:pt idx="5">
                  <c:v>8318.7279710567509</c:v>
                </c:pt>
                <c:pt idx="6">
                  <c:v>8318.7279710567509</c:v>
                </c:pt>
                <c:pt idx="7">
                  <c:v>7521.2929341471072</c:v>
                </c:pt>
                <c:pt idx="8">
                  <c:v>7521.2929341471072</c:v>
                </c:pt>
                <c:pt idx="9">
                  <c:v>6834.1762195124111</c:v>
                </c:pt>
                <c:pt idx="10">
                  <c:v>6834.1762195124111</c:v>
                </c:pt>
                <c:pt idx="11">
                  <c:v>5390.3899236074612</c:v>
                </c:pt>
                <c:pt idx="12">
                  <c:v>5390.3899236074612</c:v>
                </c:pt>
                <c:pt idx="13">
                  <c:v>4697.2572955846717</c:v>
                </c:pt>
                <c:pt idx="14">
                  <c:v>4697.2572955846717</c:v>
                </c:pt>
                <c:pt idx="15">
                  <c:v>3193.0955943813638</c:v>
                </c:pt>
                <c:pt idx="16">
                  <c:v>3193.0955943813638</c:v>
                </c:pt>
                <c:pt idx="17">
                  <c:v>2190.4199071121925</c:v>
                </c:pt>
                <c:pt idx="18">
                  <c:v>2190.4199071121925</c:v>
                </c:pt>
                <c:pt idx="19">
                  <c:v>1812.4986516323165</c:v>
                </c:pt>
                <c:pt idx="20">
                  <c:v>1812.4986516323165</c:v>
                </c:pt>
                <c:pt idx="21">
                  <c:v>1545.5945510038828</c:v>
                </c:pt>
                <c:pt idx="22">
                  <c:v>1545.5945510038828</c:v>
                </c:pt>
                <c:pt idx="23">
                  <c:v>1277.1104635252943</c:v>
                </c:pt>
                <c:pt idx="24">
                  <c:v>1277.1104635252943</c:v>
                </c:pt>
                <c:pt idx="25">
                  <c:v>1071.0021807862406</c:v>
                </c:pt>
                <c:pt idx="26">
                  <c:v>1071.0021807862406</c:v>
                </c:pt>
                <c:pt idx="27">
                  <c:v>893.02756198513305</c:v>
                </c:pt>
                <c:pt idx="28">
                  <c:v>893.02756198513305</c:v>
                </c:pt>
                <c:pt idx="29">
                  <c:v>734.00678952709904</c:v>
                </c:pt>
                <c:pt idx="30">
                  <c:v>734.00678952709904</c:v>
                </c:pt>
                <c:pt idx="31">
                  <c:v>592.46059585819933</c:v>
                </c:pt>
                <c:pt idx="32">
                  <c:v>592.46059585819933</c:v>
                </c:pt>
                <c:pt idx="33">
                  <c:v>388.90823358067405</c:v>
                </c:pt>
                <c:pt idx="34">
                  <c:v>388.90823358067405</c:v>
                </c:pt>
                <c:pt idx="35">
                  <c:v>215.4507025885155</c:v>
                </c:pt>
                <c:pt idx="36">
                  <c:v>215.4507025885155</c:v>
                </c:pt>
                <c:pt idx="37">
                  <c:v>131.68637417618771</c:v>
                </c:pt>
                <c:pt idx="38">
                  <c:v>131.68637417618771</c:v>
                </c:pt>
                <c:pt idx="39">
                  <c:v>84.689367621091066</c:v>
                </c:pt>
                <c:pt idx="40">
                  <c:v>84.689367621091066</c:v>
                </c:pt>
                <c:pt idx="41">
                  <c:v>51.471745017915929</c:v>
                </c:pt>
                <c:pt idx="42">
                  <c:v>51.471745017915929</c:v>
                </c:pt>
                <c:pt idx="43">
                  <c:v>31.513122147849792</c:v>
                </c:pt>
                <c:pt idx="44">
                  <c:v>31.513122147849792</c:v>
                </c:pt>
                <c:pt idx="45">
                  <c:v>19.322389954446997</c:v>
                </c:pt>
                <c:pt idx="46">
                  <c:v>19.322389954446997</c:v>
                </c:pt>
                <c:pt idx="47">
                  <c:v>12.265386632494145</c:v>
                </c:pt>
                <c:pt idx="48">
                  <c:v>12.265386632494145</c:v>
                </c:pt>
                <c:pt idx="49">
                  <c:v>9.3792298228149051E-2</c:v>
                </c:pt>
              </c:numCache>
            </c:numRef>
          </c:yVal>
          <c:smooth val="0"/>
          <c:extLst>
            <c:ext xmlns:c16="http://schemas.microsoft.com/office/drawing/2014/chart" uri="{C3380CC4-5D6E-409C-BE32-E72D297353CC}">
              <c16:uniqueId val="{00000000-A8AD-439A-81A5-730F3A5D019D}"/>
            </c:ext>
          </c:extLst>
        </c:ser>
        <c:ser>
          <c:idx val="1"/>
          <c:order val="1"/>
          <c:tx>
            <c:strRef>
              <c:f>EXI_BeamDyn_diff!$AJ$1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EXI_BeamDyn_diff!$AJ$4:$AJ$201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EXI_BeamDyn_diff!$AQ$4:$AQ$201</c:f>
              <c:numCache>
                <c:formatCode>0.00E+00</c:formatCode>
                <c:ptCount val="198"/>
                <c:pt idx="0">
                  <c:v>10168.41</c:v>
                </c:pt>
                <c:pt idx="1">
                  <c:v>9670.8279999999995</c:v>
                </c:pt>
                <c:pt idx="2">
                  <c:v>9670.8279999999995</c:v>
                </c:pt>
                <c:pt idx="3">
                  <c:v>9180.9950000000008</c:v>
                </c:pt>
                <c:pt idx="4">
                  <c:v>9180.9950000000008</c:v>
                </c:pt>
                <c:pt idx="5">
                  <c:v>8318.7459999999992</c:v>
                </c:pt>
                <c:pt idx="6">
                  <c:v>8318.7459999999992</c:v>
                </c:pt>
                <c:pt idx="7">
                  <c:v>7521.3140000000003</c:v>
                </c:pt>
                <c:pt idx="8">
                  <c:v>7521.3140000000003</c:v>
                </c:pt>
                <c:pt idx="9">
                  <c:v>6834.1980000000003</c:v>
                </c:pt>
                <c:pt idx="10">
                  <c:v>6834.1980000000003</c:v>
                </c:pt>
                <c:pt idx="11">
                  <c:v>5390.4049999999997</c:v>
                </c:pt>
                <c:pt idx="12">
                  <c:v>5390.4049999999997</c:v>
                </c:pt>
                <c:pt idx="13">
                  <c:v>4697.2809999999999</c:v>
                </c:pt>
                <c:pt idx="14">
                  <c:v>4697.2809999999999</c:v>
                </c:pt>
                <c:pt idx="15">
                  <c:v>3193.1190000000001</c:v>
                </c:pt>
                <c:pt idx="16">
                  <c:v>3193.1190000000001</c:v>
                </c:pt>
                <c:pt idx="17">
                  <c:v>2190.4319999999998</c:v>
                </c:pt>
                <c:pt idx="18">
                  <c:v>2190.4319999999998</c:v>
                </c:pt>
                <c:pt idx="19">
                  <c:v>1812.509</c:v>
                </c:pt>
                <c:pt idx="20">
                  <c:v>1812.509</c:v>
                </c:pt>
                <c:pt idx="21">
                  <c:v>1545.607</c:v>
                </c:pt>
                <c:pt idx="22">
                  <c:v>1545.607</c:v>
                </c:pt>
                <c:pt idx="23">
                  <c:v>1277.1220000000001</c:v>
                </c:pt>
                <c:pt idx="24">
                  <c:v>1277.1220000000001</c:v>
                </c:pt>
                <c:pt idx="25">
                  <c:v>1071.0129999999999</c:v>
                </c:pt>
                <c:pt idx="26">
                  <c:v>1071.0129999999999</c:v>
                </c:pt>
                <c:pt idx="27">
                  <c:v>893.0385</c:v>
                </c:pt>
                <c:pt idx="28">
                  <c:v>893.0385</c:v>
                </c:pt>
                <c:pt idx="29">
                  <c:v>734.01750000000004</c:v>
                </c:pt>
                <c:pt idx="30">
                  <c:v>734.01750000000004</c:v>
                </c:pt>
                <c:pt idx="31">
                  <c:v>592.47749999999996</c:v>
                </c:pt>
                <c:pt idx="32">
                  <c:v>592.47749999999996</c:v>
                </c:pt>
                <c:pt idx="33">
                  <c:v>388.92399999999998</c:v>
                </c:pt>
                <c:pt idx="34">
                  <c:v>388.92399999999998</c:v>
                </c:pt>
                <c:pt idx="35">
                  <c:v>215.4589</c:v>
                </c:pt>
                <c:pt idx="36">
                  <c:v>215.4589</c:v>
                </c:pt>
                <c:pt idx="37">
                  <c:v>131.69130000000001</c:v>
                </c:pt>
                <c:pt idx="38">
                  <c:v>131.69130000000001</c:v>
                </c:pt>
                <c:pt idx="39">
                  <c:v>84.693129999999996</c:v>
                </c:pt>
                <c:pt idx="40">
                  <c:v>84.693129999999996</c:v>
                </c:pt>
                <c:pt idx="41">
                  <c:v>51.474150000000002</c:v>
                </c:pt>
                <c:pt idx="42">
                  <c:v>51.474150000000002</c:v>
                </c:pt>
                <c:pt idx="43">
                  <c:v>31.514690000000002</c:v>
                </c:pt>
                <c:pt idx="44">
                  <c:v>31.514690000000002</c:v>
                </c:pt>
                <c:pt idx="45">
                  <c:v>19.323350000000001</c:v>
                </c:pt>
                <c:pt idx="46">
                  <c:v>19.323350000000001</c:v>
                </c:pt>
                <c:pt idx="47">
                  <c:v>12.26713</c:v>
                </c:pt>
                <c:pt idx="48">
                  <c:v>12.26713</c:v>
                </c:pt>
                <c:pt idx="49">
                  <c:v>9.3792299999999995E-2</c:v>
                </c:pt>
              </c:numCache>
            </c:numRef>
          </c:yVal>
          <c:smooth val="0"/>
          <c:extLst>
            <c:ext xmlns:c16="http://schemas.microsoft.com/office/drawing/2014/chart" uri="{C3380CC4-5D6E-409C-BE32-E72D297353CC}">
              <c16:uniqueId val="{00000001-A8AD-439A-81A5-730F3A5D019D}"/>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ρ</a:t>
            </a:r>
            <a:r>
              <a:rPr lang="en-US"/>
              <a:t>Ixz [kg*m]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EXI_BeamDyn_diff!$B$1</c:f>
              <c:strCache>
                <c:ptCount val="1"/>
                <c:pt idx="0">
                  <c:v>BeamDyn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EXI_BeamDyn_diff!$B$4:$B$201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EXI_BeamDyn_diff!$J$4:$J$201</c:f>
              <c:numCache>
                <c:formatCode>0.00000E+00</c:formatCode>
                <c:ptCount val="198"/>
                <c:pt idx="0">
                  <c:v>-0.47581596440900881</c:v>
                </c:pt>
                <c:pt idx="1">
                  <c:v>-0.95024233990508278</c:v>
                </c:pt>
                <c:pt idx="2">
                  <c:v>-0.95024233990508278</c:v>
                </c:pt>
                <c:pt idx="3">
                  <c:v>3.6391516884466295</c:v>
                </c:pt>
                <c:pt idx="4">
                  <c:v>3.6391516884466295</c:v>
                </c:pt>
                <c:pt idx="5">
                  <c:v>142.58296544788956</c:v>
                </c:pt>
                <c:pt idx="6">
                  <c:v>142.58296544788956</c:v>
                </c:pt>
                <c:pt idx="7">
                  <c:v>255.93839258763393</c:v>
                </c:pt>
                <c:pt idx="8">
                  <c:v>255.93839258763393</c:v>
                </c:pt>
                <c:pt idx="9">
                  <c:v>345.83856318873512</c:v>
                </c:pt>
                <c:pt idx="10">
                  <c:v>345.83856318873512</c:v>
                </c:pt>
                <c:pt idx="11">
                  <c:v>484.48116217145684</c:v>
                </c:pt>
                <c:pt idx="12">
                  <c:v>484.48116217145684</c:v>
                </c:pt>
                <c:pt idx="13">
                  <c:v>617.70078734833703</c:v>
                </c:pt>
                <c:pt idx="14">
                  <c:v>617.70078734833703</c:v>
                </c:pt>
                <c:pt idx="15">
                  <c:v>545.67304039076032</c:v>
                </c:pt>
                <c:pt idx="16">
                  <c:v>545.67304039076032</c:v>
                </c:pt>
                <c:pt idx="17">
                  <c:v>337.21897035982238</c:v>
                </c:pt>
                <c:pt idx="18">
                  <c:v>337.21897035982238</c:v>
                </c:pt>
                <c:pt idx="19">
                  <c:v>241.43188606645751</c:v>
                </c:pt>
                <c:pt idx="20">
                  <c:v>241.43188606645751</c:v>
                </c:pt>
                <c:pt idx="21">
                  <c:v>163.77610924542449</c:v>
                </c:pt>
                <c:pt idx="22">
                  <c:v>163.77610924542449</c:v>
                </c:pt>
                <c:pt idx="23">
                  <c:v>106.38185413277239</c:v>
                </c:pt>
                <c:pt idx="24">
                  <c:v>106.38185413277239</c:v>
                </c:pt>
                <c:pt idx="25">
                  <c:v>72.316091313702827</c:v>
                </c:pt>
                <c:pt idx="26">
                  <c:v>72.316091313702827</c:v>
                </c:pt>
                <c:pt idx="27">
                  <c:v>49.200038124801139</c:v>
                </c:pt>
                <c:pt idx="28">
                  <c:v>49.200038124801139</c:v>
                </c:pt>
                <c:pt idx="29">
                  <c:v>33.380171525642581</c:v>
                </c:pt>
                <c:pt idx="30">
                  <c:v>33.380171525642581</c:v>
                </c:pt>
                <c:pt idx="31">
                  <c:v>21.884007614996122</c:v>
                </c:pt>
                <c:pt idx="32">
                  <c:v>21.884007614996122</c:v>
                </c:pt>
                <c:pt idx="33">
                  <c:v>11.273689341028961</c:v>
                </c:pt>
                <c:pt idx="34">
                  <c:v>11.273689341028961</c:v>
                </c:pt>
                <c:pt idx="35">
                  <c:v>4.4073696561864191</c:v>
                </c:pt>
                <c:pt idx="36">
                  <c:v>4.4073696561864191</c:v>
                </c:pt>
                <c:pt idx="37">
                  <c:v>1.6694330493248462</c:v>
                </c:pt>
                <c:pt idx="38">
                  <c:v>1.6694330493248462</c:v>
                </c:pt>
                <c:pt idx="39">
                  <c:v>0.21011936443917287</c:v>
                </c:pt>
                <c:pt idx="40">
                  <c:v>0.21011936443917287</c:v>
                </c:pt>
                <c:pt idx="41">
                  <c:v>-0.46460699209847622</c:v>
                </c:pt>
                <c:pt idx="42">
                  <c:v>-0.46460699209847622</c:v>
                </c:pt>
                <c:pt idx="43">
                  <c:v>-0.434714380050017</c:v>
                </c:pt>
                <c:pt idx="44">
                  <c:v>-0.434714380050017</c:v>
                </c:pt>
                <c:pt idx="45">
                  <c:v>-0.2729637272524682</c:v>
                </c:pt>
                <c:pt idx="46">
                  <c:v>-0.2729637272524682</c:v>
                </c:pt>
                <c:pt idx="47">
                  <c:v>-0.11252755244486104</c:v>
                </c:pt>
                <c:pt idx="48">
                  <c:v>-0.11252755244486104</c:v>
                </c:pt>
                <c:pt idx="49">
                  <c:v>3.9831537693387473E-4</c:v>
                </c:pt>
              </c:numCache>
            </c:numRef>
          </c:yVal>
          <c:smooth val="0"/>
          <c:extLst>
            <c:ext xmlns:c16="http://schemas.microsoft.com/office/drawing/2014/chart" uri="{C3380CC4-5D6E-409C-BE32-E72D297353CC}">
              <c16:uniqueId val="{00000000-BC06-4BB9-8666-4786826EEB9F}"/>
            </c:ext>
          </c:extLst>
        </c:ser>
        <c:ser>
          <c:idx val="1"/>
          <c:order val="1"/>
          <c:tx>
            <c:strRef>
              <c:f>EXI_BeamDyn_diff!$AJ$1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EXI_BeamDyn_diff!$AJ$4:$AJ$201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EXI_BeamDyn_diff!$AR$4:$AR$201</c:f>
              <c:numCache>
                <c:formatCode>0.00E+00</c:formatCode>
                <c:ptCount val="198"/>
                <c:pt idx="0">
                  <c:v>-0.47581390000000001</c:v>
                </c:pt>
                <c:pt idx="1">
                  <c:v>-0.95027759999999994</c:v>
                </c:pt>
                <c:pt idx="2">
                  <c:v>-0.95027759999999994</c:v>
                </c:pt>
                <c:pt idx="3">
                  <c:v>3.6370610000000001</c:v>
                </c:pt>
                <c:pt idx="4">
                  <c:v>3.6370610000000001</c:v>
                </c:pt>
                <c:pt idx="5">
                  <c:v>142.58019999999999</c:v>
                </c:pt>
                <c:pt idx="6">
                  <c:v>142.58019999999999</c:v>
                </c:pt>
                <c:pt idx="7">
                  <c:v>255.93520000000001</c:v>
                </c:pt>
                <c:pt idx="8">
                  <c:v>255.93520000000001</c:v>
                </c:pt>
                <c:pt idx="9">
                  <c:v>345.83640000000003</c:v>
                </c:pt>
                <c:pt idx="10">
                  <c:v>345.83640000000003</c:v>
                </c:pt>
                <c:pt idx="11">
                  <c:v>484.4787</c:v>
                </c:pt>
                <c:pt idx="12">
                  <c:v>484.4787</c:v>
                </c:pt>
                <c:pt idx="13">
                  <c:v>617.7002</c:v>
                </c:pt>
                <c:pt idx="14">
                  <c:v>617.7002</c:v>
                </c:pt>
                <c:pt idx="15">
                  <c:v>545.67660000000001</c:v>
                </c:pt>
                <c:pt idx="16">
                  <c:v>545.67660000000001</c:v>
                </c:pt>
                <c:pt idx="17">
                  <c:v>337.22039999999998</c:v>
                </c:pt>
                <c:pt idx="18">
                  <c:v>337.22039999999998</c:v>
                </c:pt>
                <c:pt idx="19">
                  <c:v>241.4333</c:v>
                </c:pt>
                <c:pt idx="20">
                  <c:v>241.4333</c:v>
                </c:pt>
                <c:pt idx="21">
                  <c:v>163.77719999999999</c:v>
                </c:pt>
                <c:pt idx="22">
                  <c:v>163.77719999999999</c:v>
                </c:pt>
                <c:pt idx="23">
                  <c:v>106.3824</c:v>
                </c:pt>
                <c:pt idx="24">
                  <c:v>106.3824</c:v>
                </c:pt>
                <c:pt idx="25">
                  <c:v>72.316479999999999</c:v>
                </c:pt>
                <c:pt idx="26">
                  <c:v>72.316479999999999</c:v>
                </c:pt>
                <c:pt idx="27">
                  <c:v>49.200330000000001</c:v>
                </c:pt>
                <c:pt idx="28">
                  <c:v>49.200330000000001</c:v>
                </c:pt>
                <c:pt idx="29">
                  <c:v>33.380459999999999</c:v>
                </c:pt>
                <c:pt idx="30">
                  <c:v>33.380459999999999</c:v>
                </c:pt>
                <c:pt idx="31">
                  <c:v>21.884460000000001</c:v>
                </c:pt>
                <c:pt idx="32">
                  <c:v>21.884460000000001</c:v>
                </c:pt>
                <c:pt idx="33">
                  <c:v>11.274050000000001</c:v>
                </c:pt>
                <c:pt idx="34">
                  <c:v>11.274050000000001</c:v>
                </c:pt>
                <c:pt idx="35">
                  <c:v>4.4074869999999997</c:v>
                </c:pt>
                <c:pt idx="36">
                  <c:v>4.4074869999999997</c:v>
                </c:pt>
                <c:pt idx="37">
                  <c:v>1.669448</c:v>
                </c:pt>
                <c:pt idx="38">
                  <c:v>1.669448</c:v>
                </c:pt>
                <c:pt idx="39">
                  <c:v>0.2100725</c:v>
                </c:pt>
                <c:pt idx="40">
                  <c:v>0.2100725</c:v>
                </c:pt>
                <c:pt idx="41">
                  <c:v>-0.46466109999999999</c:v>
                </c:pt>
                <c:pt idx="42">
                  <c:v>-0.46466109999999999</c:v>
                </c:pt>
                <c:pt idx="43">
                  <c:v>-0.43473640000000002</c:v>
                </c:pt>
                <c:pt idx="44">
                  <c:v>-0.43473640000000002</c:v>
                </c:pt>
                <c:pt idx="45">
                  <c:v>-0.27297480000000002</c:v>
                </c:pt>
                <c:pt idx="46">
                  <c:v>-0.27297480000000002</c:v>
                </c:pt>
                <c:pt idx="47">
                  <c:v>-0.11252959999999999</c:v>
                </c:pt>
                <c:pt idx="48">
                  <c:v>-0.11252959999999999</c:v>
                </c:pt>
                <c:pt idx="49">
                  <c:v>3.984724E-4</c:v>
                </c:pt>
              </c:numCache>
            </c:numRef>
          </c:yVal>
          <c:smooth val="0"/>
          <c:extLst>
            <c:ext xmlns:c16="http://schemas.microsoft.com/office/drawing/2014/chart" uri="{C3380CC4-5D6E-409C-BE32-E72D297353CC}">
              <c16:uniqueId val="{00000001-BC06-4BB9-8666-4786826EEB9F}"/>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EXI_BeamDyn_diff!$B$1</c:f>
              <c:strCache>
                <c:ptCount val="1"/>
                <c:pt idx="0">
                  <c:v>BeamDyn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EXI_BeamDyn_diff!$B$4:$B$201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EXI_BeamDyn_diff!$Q$4:$Q$201</c:f>
              <c:numCache>
                <c:formatCode>0.00000E+00</c:formatCode>
                <c:ptCount val="198"/>
                <c:pt idx="0">
                  <c:v>46051081603.604736</c:v>
                </c:pt>
                <c:pt idx="1">
                  <c:v>43751327593.495102</c:v>
                </c:pt>
                <c:pt idx="2">
                  <c:v>43751327593.495102</c:v>
                </c:pt>
                <c:pt idx="3">
                  <c:v>41569618787.600471</c:v>
                </c:pt>
                <c:pt idx="4">
                  <c:v>41569618787.600471</c:v>
                </c:pt>
                <c:pt idx="5">
                  <c:v>38669923136.964897</c:v>
                </c:pt>
                <c:pt idx="6">
                  <c:v>38669923136.964897</c:v>
                </c:pt>
                <c:pt idx="7">
                  <c:v>36038920890.14032</c:v>
                </c:pt>
                <c:pt idx="8">
                  <c:v>36038920890.14032</c:v>
                </c:pt>
                <c:pt idx="9">
                  <c:v>33746372949.484756</c:v>
                </c:pt>
                <c:pt idx="10">
                  <c:v>33746372949.484756</c:v>
                </c:pt>
                <c:pt idx="11">
                  <c:v>29212028619.365032</c:v>
                </c:pt>
                <c:pt idx="12">
                  <c:v>29212028619.365032</c:v>
                </c:pt>
                <c:pt idx="13">
                  <c:v>27339130874.928978</c:v>
                </c:pt>
                <c:pt idx="14">
                  <c:v>27339130874.928978</c:v>
                </c:pt>
                <c:pt idx="15">
                  <c:v>22665713931.196465</c:v>
                </c:pt>
                <c:pt idx="16">
                  <c:v>22665713931.196465</c:v>
                </c:pt>
                <c:pt idx="17">
                  <c:v>20450236139.332397</c:v>
                </c:pt>
                <c:pt idx="18">
                  <c:v>20450236139.332397</c:v>
                </c:pt>
                <c:pt idx="19">
                  <c:v>20473893540.260933</c:v>
                </c:pt>
                <c:pt idx="20">
                  <c:v>20473893540.260933</c:v>
                </c:pt>
                <c:pt idx="21">
                  <c:v>21366390276.27874</c:v>
                </c:pt>
                <c:pt idx="22">
                  <c:v>21366390276.27874</c:v>
                </c:pt>
                <c:pt idx="23">
                  <c:v>21785393551.599064</c:v>
                </c:pt>
                <c:pt idx="24">
                  <c:v>21785393551.599064</c:v>
                </c:pt>
                <c:pt idx="25">
                  <c:v>21620990186.790501</c:v>
                </c:pt>
                <c:pt idx="26">
                  <c:v>21620990186.790501</c:v>
                </c:pt>
                <c:pt idx="27">
                  <c:v>20779403394.523041</c:v>
                </c:pt>
                <c:pt idx="28">
                  <c:v>20779403394.523041</c:v>
                </c:pt>
                <c:pt idx="29">
                  <c:v>19923444054.969639</c:v>
                </c:pt>
                <c:pt idx="30">
                  <c:v>19923444054.969639</c:v>
                </c:pt>
                <c:pt idx="31">
                  <c:v>18925007645.601643</c:v>
                </c:pt>
                <c:pt idx="32">
                  <c:v>18925007645.601643</c:v>
                </c:pt>
                <c:pt idx="33">
                  <c:v>17539502990.641098</c:v>
                </c:pt>
                <c:pt idx="34">
                  <c:v>17539502990.641098</c:v>
                </c:pt>
                <c:pt idx="35">
                  <c:v>15853022130.547781</c:v>
                </c:pt>
                <c:pt idx="36">
                  <c:v>15853022130.547781</c:v>
                </c:pt>
                <c:pt idx="37">
                  <c:v>14060906655.271845</c:v>
                </c:pt>
                <c:pt idx="38">
                  <c:v>14060906655.271845</c:v>
                </c:pt>
                <c:pt idx="39">
                  <c:v>11002605934.923698</c:v>
                </c:pt>
                <c:pt idx="40">
                  <c:v>11002605934.923698</c:v>
                </c:pt>
                <c:pt idx="41">
                  <c:v>7309923857.9097662</c:v>
                </c:pt>
                <c:pt idx="42">
                  <c:v>7309923857.9097662</c:v>
                </c:pt>
                <c:pt idx="43">
                  <c:v>4521052815.3288507</c:v>
                </c:pt>
                <c:pt idx="44">
                  <c:v>4521052815.3288507</c:v>
                </c:pt>
                <c:pt idx="45">
                  <c:v>2675415485.3228235</c:v>
                </c:pt>
                <c:pt idx="46">
                  <c:v>2675415485.3228235</c:v>
                </c:pt>
                <c:pt idx="47">
                  <c:v>1202884446.6360655</c:v>
                </c:pt>
                <c:pt idx="48">
                  <c:v>1202884446.6360655</c:v>
                </c:pt>
                <c:pt idx="49">
                  <c:v>118283403.9322428</c:v>
                </c:pt>
              </c:numCache>
            </c:numRef>
          </c:yVal>
          <c:smooth val="0"/>
          <c:extLst>
            <c:ext xmlns:c16="http://schemas.microsoft.com/office/drawing/2014/chart" uri="{C3380CC4-5D6E-409C-BE32-E72D297353CC}">
              <c16:uniqueId val="{00000000-569C-4F3D-A54E-DEDEDEDF6F57}"/>
            </c:ext>
          </c:extLst>
        </c:ser>
        <c:ser>
          <c:idx val="1"/>
          <c:order val="1"/>
          <c:tx>
            <c:strRef>
              <c:f>EXI_BeamDyn_diff!$AJ$1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EXI_BeamDyn_diff!$AJ$4:$AJ$201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EXI_BeamDyn_diff!$AY$4:$AY$201</c:f>
              <c:numCache>
                <c:formatCode>0.00E+00</c:formatCode>
                <c:ptCount val="198"/>
                <c:pt idx="0">
                  <c:v>46051080000</c:v>
                </c:pt>
                <c:pt idx="1">
                  <c:v>43751340000</c:v>
                </c:pt>
                <c:pt idx="2">
                  <c:v>43751340000</c:v>
                </c:pt>
                <c:pt idx="3">
                  <c:v>41569660000</c:v>
                </c:pt>
                <c:pt idx="4">
                  <c:v>41569660000</c:v>
                </c:pt>
                <c:pt idx="5">
                  <c:v>38669980000</c:v>
                </c:pt>
                <c:pt idx="6">
                  <c:v>38669980000</c:v>
                </c:pt>
                <c:pt idx="7">
                  <c:v>36038990000</c:v>
                </c:pt>
                <c:pt idx="8">
                  <c:v>36038990000</c:v>
                </c:pt>
                <c:pt idx="9">
                  <c:v>33746440000</c:v>
                </c:pt>
                <c:pt idx="10">
                  <c:v>33746440000</c:v>
                </c:pt>
                <c:pt idx="11">
                  <c:v>29212070000</c:v>
                </c:pt>
                <c:pt idx="12">
                  <c:v>29212070000</c:v>
                </c:pt>
                <c:pt idx="13">
                  <c:v>27339200000</c:v>
                </c:pt>
                <c:pt idx="14">
                  <c:v>27339200000</c:v>
                </c:pt>
                <c:pt idx="15">
                  <c:v>22665760000</c:v>
                </c:pt>
                <c:pt idx="16">
                  <c:v>22665760000</c:v>
                </c:pt>
                <c:pt idx="17">
                  <c:v>20450240000</c:v>
                </c:pt>
                <c:pt idx="18">
                  <c:v>20450240000</c:v>
                </c:pt>
                <c:pt idx="19">
                  <c:v>20473860000</c:v>
                </c:pt>
                <c:pt idx="20">
                  <c:v>20473860000</c:v>
                </c:pt>
                <c:pt idx="21">
                  <c:v>21366370000</c:v>
                </c:pt>
                <c:pt idx="22">
                  <c:v>21366370000</c:v>
                </c:pt>
                <c:pt idx="23">
                  <c:v>21785400000</c:v>
                </c:pt>
                <c:pt idx="24">
                  <c:v>21785400000</c:v>
                </c:pt>
                <c:pt idx="25">
                  <c:v>21621040000</c:v>
                </c:pt>
                <c:pt idx="26">
                  <c:v>21621040000</c:v>
                </c:pt>
                <c:pt idx="27">
                  <c:v>20779460000</c:v>
                </c:pt>
                <c:pt idx="28">
                  <c:v>20779460000</c:v>
                </c:pt>
                <c:pt idx="29">
                  <c:v>19923520000</c:v>
                </c:pt>
                <c:pt idx="30">
                  <c:v>19923520000</c:v>
                </c:pt>
                <c:pt idx="31">
                  <c:v>18925120000</c:v>
                </c:pt>
                <c:pt idx="32">
                  <c:v>18925120000</c:v>
                </c:pt>
                <c:pt idx="33">
                  <c:v>17539660000</c:v>
                </c:pt>
                <c:pt idx="34">
                  <c:v>17539660000</c:v>
                </c:pt>
                <c:pt idx="35">
                  <c:v>15853200000</c:v>
                </c:pt>
                <c:pt idx="36">
                  <c:v>15853200000</c:v>
                </c:pt>
                <c:pt idx="37">
                  <c:v>14061230000</c:v>
                </c:pt>
                <c:pt idx="38">
                  <c:v>14061230000</c:v>
                </c:pt>
                <c:pt idx="39">
                  <c:v>11003020000</c:v>
                </c:pt>
                <c:pt idx="40">
                  <c:v>11003020000</c:v>
                </c:pt>
                <c:pt idx="41">
                  <c:v>7310261000</c:v>
                </c:pt>
                <c:pt idx="42">
                  <c:v>7310261000</c:v>
                </c:pt>
                <c:pt idx="43">
                  <c:v>4521290000</c:v>
                </c:pt>
                <c:pt idx="44">
                  <c:v>4521290000</c:v>
                </c:pt>
                <c:pt idx="45">
                  <c:v>2675616000</c:v>
                </c:pt>
                <c:pt idx="46">
                  <c:v>2675616000</c:v>
                </c:pt>
                <c:pt idx="47">
                  <c:v>1203040000</c:v>
                </c:pt>
                <c:pt idx="48">
                  <c:v>1203040000</c:v>
                </c:pt>
                <c:pt idx="49">
                  <c:v>118283400</c:v>
                </c:pt>
              </c:numCache>
            </c:numRef>
          </c:yVal>
          <c:smooth val="0"/>
          <c:extLst>
            <c:ext xmlns:c16="http://schemas.microsoft.com/office/drawing/2014/chart" uri="{C3380CC4-5D6E-409C-BE32-E72D297353CC}">
              <c16:uniqueId val="{00000001-569C-4F3D-A54E-DEDEDEDF6F57}"/>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 EAx [Nm]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EXI_BeamDyn_diff!$B$1</c:f>
              <c:strCache>
                <c:ptCount val="1"/>
                <c:pt idx="0">
                  <c:v>BeamDyn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EXI_BeamDyn_diff!$B$4:$B$201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EXI_BeamDyn_diff!$S$4:$S$201</c:f>
              <c:numCache>
                <c:formatCode>0.00000E+00</c:formatCode>
                <c:ptCount val="198"/>
                <c:pt idx="0">
                  <c:v>311829416.70286965</c:v>
                </c:pt>
                <c:pt idx="1">
                  <c:v>-153379305.37744388</c:v>
                </c:pt>
                <c:pt idx="2">
                  <c:v>-153379305.37744388</c:v>
                </c:pt>
                <c:pt idx="3">
                  <c:v>-594879343.14801717</c:v>
                </c:pt>
                <c:pt idx="4">
                  <c:v>-594879343.14801717</c:v>
                </c:pt>
                <c:pt idx="5">
                  <c:v>-866421270.64651453</c:v>
                </c:pt>
                <c:pt idx="6">
                  <c:v>-866421270.64651453</c:v>
                </c:pt>
                <c:pt idx="7">
                  <c:v>-1074818946.7452075</c:v>
                </c:pt>
                <c:pt idx="8">
                  <c:v>-1074818946.7452075</c:v>
                </c:pt>
                <c:pt idx="9">
                  <c:v>-1268437344.8590717</c:v>
                </c:pt>
                <c:pt idx="10">
                  <c:v>-1268437344.8590717</c:v>
                </c:pt>
                <c:pt idx="11">
                  <c:v>-1613321761.8340747</c:v>
                </c:pt>
                <c:pt idx="12">
                  <c:v>-1613321761.8340747</c:v>
                </c:pt>
                <c:pt idx="13">
                  <c:v>-2490441682.468648</c:v>
                </c:pt>
                <c:pt idx="14">
                  <c:v>-2490441682.468648</c:v>
                </c:pt>
                <c:pt idx="15">
                  <c:v>-2295965055.7823987</c:v>
                </c:pt>
                <c:pt idx="16">
                  <c:v>-2295965055.7823987</c:v>
                </c:pt>
                <c:pt idx="17">
                  <c:v>-1706053643.9742389</c:v>
                </c:pt>
                <c:pt idx="18">
                  <c:v>-1706053643.9742389</c:v>
                </c:pt>
                <c:pt idx="19">
                  <c:v>-1469877409.1903658</c:v>
                </c:pt>
                <c:pt idx="20">
                  <c:v>-1469877409.1903658</c:v>
                </c:pt>
                <c:pt idx="21">
                  <c:v>-1146912837.246192</c:v>
                </c:pt>
                <c:pt idx="22">
                  <c:v>-1146912837.246192</c:v>
                </c:pt>
                <c:pt idx="23">
                  <c:v>-862717449.89706659</c:v>
                </c:pt>
                <c:pt idx="24">
                  <c:v>-862717449.89706659</c:v>
                </c:pt>
                <c:pt idx="25">
                  <c:v>-539998079.4443897</c:v>
                </c:pt>
                <c:pt idx="26">
                  <c:v>-539998079.4443897</c:v>
                </c:pt>
                <c:pt idx="27">
                  <c:v>-348771339.78420699</c:v>
                </c:pt>
                <c:pt idx="28">
                  <c:v>-348771339.78420699</c:v>
                </c:pt>
                <c:pt idx="29">
                  <c:v>-308593605.67439806</c:v>
                </c:pt>
                <c:pt idx="30">
                  <c:v>-308593605.67439806</c:v>
                </c:pt>
                <c:pt idx="31">
                  <c:v>-308530152.89381689</c:v>
                </c:pt>
                <c:pt idx="32">
                  <c:v>-308530152.89381689</c:v>
                </c:pt>
                <c:pt idx="33">
                  <c:v>-332390207.96699685</c:v>
                </c:pt>
                <c:pt idx="34">
                  <c:v>-332390207.96699685</c:v>
                </c:pt>
                <c:pt idx="35">
                  <c:v>-360514568.55272001</c:v>
                </c:pt>
                <c:pt idx="36">
                  <c:v>-360514568.55272001</c:v>
                </c:pt>
                <c:pt idx="37">
                  <c:v>-402966995.44198108</c:v>
                </c:pt>
                <c:pt idx="38">
                  <c:v>-402966995.44198108</c:v>
                </c:pt>
                <c:pt idx="39">
                  <c:v>-372958037.27990484</c:v>
                </c:pt>
                <c:pt idx="40">
                  <c:v>-372958037.27990484</c:v>
                </c:pt>
                <c:pt idx="41">
                  <c:v>-249253584.36393389</c:v>
                </c:pt>
                <c:pt idx="42">
                  <c:v>-249253584.36393389</c:v>
                </c:pt>
                <c:pt idx="43">
                  <c:v>-138561930.30291501</c:v>
                </c:pt>
                <c:pt idx="44">
                  <c:v>-138561930.30291501</c:v>
                </c:pt>
                <c:pt idx="45">
                  <c:v>-73019348.974312261</c:v>
                </c:pt>
                <c:pt idx="46">
                  <c:v>-73019348.974312261</c:v>
                </c:pt>
                <c:pt idx="47">
                  <c:v>-27558057.712076634</c:v>
                </c:pt>
                <c:pt idx="48">
                  <c:v>-27558057.712076634</c:v>
                </c:pt>
                <c:pt idx="49">
                  <c:v>-770411.07607226842</c:v>
                </c:pt>
              </c:numCache>
            </c:numRef>
          </c:yVal>
          <c:smooth val="0"/>
          <c:extLst>
            <c:ext xmlns:c16="http://schemas.microsoft.com/office/drawing/2014/chart" uri="{C3380CC4-5D6E-409C-BE32-E72D297353CC}">
              <c16:uniqueId val="{00000000-A340-466C-9B63-6D55E1F1673A}"/>
            </c:ext>
          </c:extLst>
        </c:ser>
        <c:ser>
          <c:idx val="1"/>
          <c:order val="1"/>
          <c:tx>
            <c:strRef>
              <c:f>EXI_BeamDyn_diff!$AJ$1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EXI_BeamDyn_diff!$AJ$4:$AJ$201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EXI_BeamDyn_diff!$BA$4:$BA$201</c:f>
              <c:numCache>
                <c:formatCode>0.00E+00</c:formatCode>
                <c:ptCount val="198"/>
                <c:pt idx="0">
                  <c:v>311830300</c:v>
                </c:pt>
                <c:pt idx="1">
                  <c:v>-153376000</c:v>
                </c:pt>
                <c:pt idx="2">
                  <c:v>-153376000</c:v>
                </c:pt>
                <c:pt idx="3">
                  <c:v>-594874000</c:v>
                </c:pt>
                <c:pt idx="4">
                  <c:v>-594874000</c:v>
                </c:pt>
                <c:pt idx="5">
                  <c:v>-866414800</c:v>
                </c:pt>
                <c:pt idx="6">
                  <c:v>-866414800</c:v>
                </c:pt>
                <c:pt idx="7">
                  <c:v>-1074811000</c:v>
                </c:pt>
                <c:pt idx="8">
                  <c:v>-1074811000</c:v>
                </c:pt>
                <c:pt idx="9">
                  <c:v>-1268432000</c:v>
                </c:pt>
                <c:pt idx="10">
                  <c:v>-1268432000</c:v>
                </c:pt>
                <c:pt idx="11">
                  <c:v>-1613304000</c:v>
                </c:pt>
                <c:pt idx="12">
                  <c:v>-1613304000</c:v>
                </c:pt>
                <c:pt idx="13">
                  <c:v>-2490437000</c:v>
                </c:pt>
                <c:pt idx="14">
                  <c:v>-2490437000</c:v>
                </c:pt>
                <c:pt idx="15">
                  <c:v>-2295973000</c:v>
                </c:pt>
                <c:pt idx="16">
                  <c:v>-2295973000</c:v>
                </c:pt>
                <c:pt idx="17">
                  <c:v>-1706053000</c:v>
                </c:pt>
                <c:pt idx="18">
                  <c:v>-1706053000</c:v>
                </c:pt>
                <c:pt idx="19">
                  <c:v>-1469881000</c:v>
                </c:pt>
                <c:pt idx="20">
                  <c:v>-1469881000</c:v>
                </c:pt>
                <c:pt idx="21">
                  <c:v>-1146916000</c:v>
                </c:pt>
                <c:pt idx="22">
                  <c:v>-1146916000</c:v>
                </c:pt>
                <c:pt idx="23">
                  <c:v>-862725400</c:v>
                </c:pt>
                <c:pt idx="24">
                  <c:v>-862725400</c:v>
                </c:pt>
                <c:pt idx="25">
                  <c:v>-540002300</c:v>
                </c:pt>
                <c:pt idx="26">
                  <c:v>-540002300</c:v>
                </c:pt>
                <c:pt idx="27">
                  <c:v>-348767900</c:v>
                </c:pt>
                <c:pt idx="28">
                  <c:v>-348767900</c:v>
                </c:pt>
                <c:pt idx="29">
                  <c:v>-308588800</c:v>
                </c:pt>
                <c:pt idx="30">
                  <c:v>-308588800</c:v>
                </c:pt>
                <c:pt idx="31">
                  <c:v>-308524300</c:v>
                </c:pt>
                <c:pt idx="32">
                  <c:v>-308524300</c:v>
                </c:pt>
                <c:pt idx="33">
                  <c:v>-332385200</c:v>
                </c:pt>
                <c:pt idx="34">
                  <c:v>-332385200</c:v>
                </c:pt>
                <c:pt idx="35">
                  <c:v>-360509000</c:v>
                </c:pt>
                <c:pt idx="36">
                  <c:v>-360509000</c:v>
                </c:pt>
                <c:pt idx="37">
                  <c:v>-402968900</c:v>
                </c:pt>
                <c:pt idx="38">
                  <c:v>-402968900</c:v>
                </c:pt>
                <c:pt idx="39">
                  <c:v>-372971000</c:v>
                </c:pt>
                <c:pt idx="40">
                  <c:v>-372971000</c:v>
                </c:pt>
                <c:pt idx="41">
                  <c:v>-249266500</c:v>
                </c:pt>
                <c:pt idx="42">
                  <c:v>-249266500</c:v>
                </c:pt>
                <c:pt idx="43">
                  <c:v>-138570300</c:v>
                </c:pt>
                <c:pt idx="44">
                  <c:v>-138570300</c:v>
                </c:pt>
                <c:pt idx="45">
                  <c:v>-73025640</c:v>
                </c:pt>
                <c:pt idx="46">
                  <c:v>-73025640</c:v>
                </c:pt>
                <c:pt idx="47">
                  <c:v>-27562070</c:v>
                </c:pt>
                <c:pt idx="48">
                  <c:v>-27562070</c:v>
                </c:pt>
                <c:pt idx="49">
                  <c:v>-770413.2</c:v>
                </c:pt>
              </c:numCache>
            </c:numRef>
          </c:yVal>
          <c:smooth val="0"/>
          <c:extLst>
            <c:ext xmlns:c16="http://schemas.microsoft.com/office/drawing/2014/chart" uri="{C3380CC4-5D6E-409C-BE32-E72D297353CC}">
              <c16:uniqueId val="{00000001-A340-466C-9B63-6D55E1F1673A}"/>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EAz [Nm]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EXI_BeamDyn_diff!$B$1</c:f>
              <c:strCache>
                <c:ptCount val="1"/>
                <c:pt idx="0">
                  <c:v>BeamDyn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EXI_BeamDyn_diff!$B$4:$B$201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EXI_BeamDyn_diff!$U$4:$U$201</c:f>
              <c:numCache>
                <c:formatCode>0.00000E+00</c:formatCode>
                <c:ptCount val="198"/>
                <c:pt idx="0">
                  <c:v>-1047216172.2358905</c:v>
                </c:pt>
                <c:pt idx="1">
                  <c:v>562079178.73573923</c:v>
                </c:pt>
                <c:pt idx="2">
                  <c:v>562079178.73573923</c:v>
                </c:pt>
                <c:pt idx="3">
                  <c:v>1984730591.7054455</c:v>
                </c:pt>
                <c:pt idx="4">
                  <c:v>1984730591.7054455</c:v>
                </c:pt>
                <c:pt idx="5">
                  <c:v>2602725673.3452878</c:v>
                </c:pt>
                <c:pt idx="6">
                  <c:v>2602725673.3452878</c:v>
                </c:pt>
                <c:pt idx="7">
                  <c:v>3137687671.2957411</c:v>
                </c:pt>
                <c:pt idx="8">
                  <c:v>3137687671.2957411</c:v>
                </c:pt>
                <c:pt idx="9">
                  <c:v>3718572831.2804017</c:v>
                </c:pt>
                <c:pt idx="10">
                  <c:v>3718572831.2804017</c:v>
                </c:pt>
                <c:pt idx="11">
                  <c:v>4979964444.2827129</c:v>
                </c:pt>
                <c:pt idx="12">
                  <c:v>4979964444.2827129</c:v>
                </c:pt>
                <c:pt idx="13">
                  <c:v>8163824460.6507635</c:v>
                </c:pt>
                <c:pt idx="14">
                  <c:v>8163824460.6507635</c:v>
                </c:pt>
                <c:pt idx="15">
                  <c:v>10453684502.262608</c:v>
                </c:pt>
                <c:pt idx="16">
                  <c:v>10453684502.262608</c:v>
                </c:pt>
                <c:pt idx="17">
                  <c:v>9022109525.7636719</c:v>
                </c:pt>
                <c:pt idx="18">
                  <c:v>9022109525.7636719</c:v>
                </c:pt>
                <c:pt idx="19">
                  <c:v>8891545878.2189236</c:v>
                </c:pt>
                <c:pt idx="20">
                  <c:v>8891545878.2189236</c:v>
                </c:pt>
                <c:pt idx="21">
                  <c:v>8234113249.1656523</c:v>
                </c:pt>
                <c:pt idx="22">
                  <c:v>8234113249.1656523</c:v>
                </c:pt>
                <c:pt idx="23">
                  <c:v>7843618456.9296846</c:v>
                </c:pt>
                <c:pt idx="24">
                  <c:v>7843618456.9296846</c:v>
                </c:pt>
                <c:pt idx="25">
                  <c:v>6892775762.7094412</c:v>
                </c:pt>
                <c:pt idx="26">
                  <c:v>6892775762.7094412</c:v>
                </c:pt>
                <c:pt idx="27">
                  <c:v>6371536152.9642391</c:v>
                </c:pt>
                <c:pt idx="28">
                  <c:v>6371536152.9642391</c:v>
                </c:pt>
                <c:pt idx="29">
                  <c:v>5503744034.5875549</c:v>
                </c:pt>
                <c:pt idx="30">
                  <c:v>5503744034.5875549</c:v>
                </c:pt>
                <c:pt idx="31">
                  <c:v>4934755800.4311666</c:v>
                </c:pt>
                <c:pt idx="32">
                  <c:v>4934755800.4311666</c:v>
                </c:pt>
                <c:pt idx="33">
                  <c:v>3337153755.6835651</c:v>
                </c:pt>
                <c:pt idx="34">
                  <c:v>3337153755.6835651</c:v>
                </c:pt>
                <c:pt idx="35">
                  <c:v>1771527835.2327738</c:v>
                </c:pt>
                <c:pt idx="36">
                  <c:v>1771527835.2327738</c:v>
                </c:pt>
                <c:pt idx="37">
                  <c:v>1016906700.2465363</c:v>
                </c:pt>
                <c:pt idx="38">
                  <c:v>1016906700.2465363</c:v>
                </c:pt>
                <c:pt idx="39">
                  <c:v>633416391.70765865</c:v>
                </c:pt>
                <c:pt idx="40">
                  <c:v>633416391.70765865</c:v>
                </c:pt>
                <c:pt idx="41">
                  <c:v>362744554.01552564</c:v>
                </c:pt>
                <c:pt idx="42">
                  <c:v>362744554.01552564</c:v>
                </c:pt>
                <c:pt idx="43">
                  <c:v>271524362.27098417</c:v>
                </c:pt>
                <c:pt idx="44">
                  <c:v>271524362.27098417</c:v>
                </c:pt>
                <c:pt idx="45">
                  <c:v>187576614.27346647</c:v>
                </c:pt>
                <c:pt idx="46">
                  <c:v>187576614.27346647</c:v>
                </c:pt>
                <c:pt idx="47">
                  <c:v>138261221.29231906</c:v>
                </c:pt>
                <c:pt idx="48">
                  <c:v>138261221.29231906</c:v>
                </c:pt>
                <c:pt idx="49">
                  <c:v>1185832.4833539187</c:v>
                </c:pt>
              </c:numCache>
            </c:numRef>
          </c:yVal>
          <c:smooth val="0"/>
          <c:extLst>
            <c:ext xmlns:c16="http://schemas.microsoft.com/office/drawing/2014/chart" uri="{C3380CC4-5D6E-409C-BE32-E72D297353CC}">
              <c16:uniqueId val="{00000000-9892-4375-86D3-6E741AD12F27}"/>
            </c:ext>
          </c:extLst>
        </c:ser>
        <c:ser>
          <c:idx val="1"/>
          <c:order val="1"/>
          <c:tx>
            <c:strRef>
              <c:f>EXI_BeamDyn_diff!$AJ$1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EXI_BeamDyn_diff!$AJ$4:$AJ$201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EXI_BeamDyn_diff!$BC$4:$BC$201</c:f>
              <c:numCache>
                <c:formatCode>0.00E+00</c:formatCode>
                <c:ptCount val="198"/>
                <c:pt idx="0">
                  <c:v>-1047216000</c:v>
                </c:pt>
                <c:pt idx="1">
                  <c:v>562068400</c:v>
                </c:pt>
                <c:pt idx="2">
                  <c:v>562068400</c:v>
                </c:pt>
                <c:pt idx="3">
                  <c:v>1984722000</c:v>
                </c:pt>
                <c:pt idx="4">
                  <c:v>1984722000</c:v>
                </c:pt>
                <c:pt idx="5">
                  <c:v>2602714000</c:v>
                </c:pt>
                <c:pt idx="6">
                  <c:v>2602714000</c:v>
                </c:pt>
                <c:pt idx="7">
                  <c:v>3137671000</c:v>
                </c:pt>
                <c:pt idx="8">
                  <c:v>3137671000</c:v>
                </c:pt>
                <c:pt idx="9">
                  <c:v>3718554000</c:v>
                </c:pt>
                <c:pt idx="10">
                  <c:v>3718554000</c:v>
                </c:pt>
                <c:pt idx="11">
                  <c:v>4979892000</c:v>
                </c:pt>
                <c:pt idx="12">
                  <c:v>4979892000</c:v>
                </c:pt>
                <c:pt idx="13">
                  <c:v>8163792000</c:v>
                </c:pt>
                <c:pt idx="14">
                  <c:v>8163792000</c:v>
                </c:pt>
                <c:pt idx="15">
                  <c:v>10453720000</c:v>
                </c:pt>
                <c:pt idx="16">
                  <c:v>10453720000</c:v>
                </c:pt>
                <c:pt idx="17">
                  <c:v>9022115000</c:v>
                </c:pt>
                <c:pt idx="18">
                  <c:v>9022115000</c:v>
                </c:pt>
                <c:pt idx="19">
                  <c:v>8891572000</c:v>
                </c:pt>
                <c:pt idx="20">
                  <c:v>8891572000</c:v>
                </c:pt>
                <c:pt idx="21">
                  <c:v>8234132000</c:v>
                </c:pt>
                <c:pt idx="22">
                  <c:v>8234132000</c:v>
                </c:pt>
                <c:pt idx="23">
                  <c:v>7843670000</c:v>
                </c:pt>
                <c:pt idx="24">
                  <c:v>7843670000</c:v>
                </c:pt>
                <c:pt idx="25">
                  <c:v>6892808000</c:v>
                </c:pt>
                <c:pt idx="26">
                  <c:v>6892808000</c:v>
                </c:pt>
                <c:pt idx="27">
                  <c:v>6371595000</c:v>
                </c:pt>
                <c:pt idx="28">
                  <c:v>6371595000</c:v>
                </c:pt>
                <c:pt idx="29">
                  <c:v>5503787000</c:v>
                </c:pt>
                <c:pt idx="30">
                  <c:v>5503787000</c:v>
                </c:pt>
                <c:pt idx="31">
                  <c:v>4934889000</c:v>
                </c:pt>
                <c:pt idx="32">
                  <c:v>4934889000</c:v>
                </c:pt>
                <c:pt idx="33">
                  <c:v>3337296000</c:v>
                </c:pt>
                <c:pt idx="34">
                  <c:v>3337296000</c:v>
                </c:pt>
                <c:pt idx="35">
                  <c:v>1771602000</c:v>
                </c:pt>
                <c:pt idx="36">
                  <c:v>1771602000</c:v>
                </c:pt>
                <c:pt idx="37">
                  <c:v>1016948000</c:v>
                </c:pt>
                <c:pt idx="38">
                  <c:v>1016948000</c:v>
                </c:pt>
                <c:pt idx="39">
                  <c:v>633447700</c:v>
                </c:pt>
                <c:pt idx="40">
                  <c:v>633447700</c:v>
                </c:pt>
                <c:pt idx="41">
                  <c:v>362755900</c:v>
                </c:pt>
                <c:pt idx="42">
                  <c:v>362755900</c:v>
                </c:pt>
                <c:pt idx="43">
                  <c:v>271535100</c:v>
                </c:pt>
                <c:pt idx="44">
                  <c:v>271535100</c:v>
                </c:pt>
                <c:pt idx="45">
                  <c:v>187583300</c:v>
                </c:pt>
                <c:pt idx="46">
                  <c:v>187583300</c:v>
                </c:pt>
                <c:pt idx="47">
                  <c:v>138280900</c:v>
                </c:pt>
                <c:pt idx="48">
                  <c:v>138280900</c:v>
                </c:pt>
                <c:pt idx="49">
                  <c:v>1185831</c:v>
                </c:pt>
              </c:numCache>
            </c:numRef>
          </c:yVal>
          <c:smooth val="0"/>
          <c:extLst>
            <c:ext xmlns:c16="http://schemas.microsoft.com/office/drawing/2014/chart" uri="{C3380CC4-5D6E-409C-BE32-E72D297353CC}">
              <c16:uniqueId val="{00000001-9892-4375-86D3-6E741AD12F27}"/>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Eixx [Nm^2]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EXI_BeamDyn_diff!$B$1</c:f>
              <c:strCache>
                <c:ptCount val="1"/>
                <c:pt idx="0">
                  <c:v>BeamDyn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EXI_BeamDyn_diff!$B$4:$B$201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EXI_BeamDyn_diff!$Z$4:$Z$201</c:f>
              <c:numCache>
                <c:formatCode>0.00000E+00</c:formatCode>
                <c:ptCount val="198"/>
                <c:pt idx="0">
                  <c:v>149733557171.63037</c:v>
                </c:pt>
                <c:pt idx="1">
                  <c:v>143199753795.7355</c:v>
                </c:pt>
                <c:pt idx="2">
                  <c:v>143199753795.7355</c:v>
                </c:pt>
                <c:pt idx="3">
                  <c:v>137192729821.13716</c:v>
                </c:pt>
                <c:pt idx="4">
                  <c:v>137192729821.13716</c:v>
                </c:pt>
                <c:pt idx="5">
                  <c:v>120477978749.53603</c:v>
                </c:pt>
                <c:pt idx="6">
                  <c:v>120477978749.53603</c:v>
                </c:pt>
                <c:pt idx="7">
                  <c:v>106013102712.74634</c:v>
                </c:pt>
                <c:pt idx="8">
                  <c:v>106013102712.74634</c:v>
                </c:pt>
                <c:pt idx="9">
                  <c:v>94201385561.407272</c:v>
                </c:pt>
                <c:pt idx="10">
                  <c:v>94201385561.407272</c:v>
                </c:pt>
                <c:pt idx="11">
                  <c:v>71883002894.401382</c:v>
                </c:pt>
                <c:pt idx="12">
                  <c:v>71883002894.401382</c:v>
                </c:pt>
                <c:pt idx="13">
                  <c:v>56159852186.448792</c:v>
                </c:pt>
                <c:pt idx="14">
                  <c:v>56159852186.448792</c:v>
                </c:pt>
                <c:pt idx="15">
                  <c:v>30764672383.47884</c:v>
                </c:pt>
                <c:pt idx="16">
                  <c:v>30764672383.47884</c:v>
                </c:pt>
                <c:pt idx="17">
                  <c:v>23237722726.681808</c:v>
                </c:pt>
                <c:pt idx="18">
                  <c:v>23237722726.681808</c:v>
                </c:pt>
                <c:pt idx="19">
                  <c:v>16280608601.975325</c:v>
                </c:pt>
                <c:pt idx="20">
                  <c:v>16280608601.975325</c:v>
                </c:pt>
                <c:pt idx="21">
                  <c:v>13644457287.597181</c:v>
                </c:pt>
                <c:pt idx="22">
                  <c:v>13644457287.597181</c:v>
                </c:pt>
                <c:pt idx="23">
                  <c:v>10760721580.267796</c:v>
                </c:pt>
                <c:pt idx="24">
                  <c:v>10760721580.267796</c:v>
                </c:pt>
                <c:pt idx="25">
                  <c:v>8582126690.8779058</c:v>
                </c:pt>
                <c:pt idx="26">
                  <c:v>8582126690.8779058</c:v>
                </c:pt>
                <c:pt idx="27">
                  <c:v>6570520955.719779</c:v>
                </c:pt>
                <c:pt idx="28">
                  <c:v>6570520955.719779</c:v>
                </c:pt>
                <c:pt idx="29">
                  <c:v>4904293511.7304029</c:v>
                </c:pt>
                <c:pt idx="30">
                  <c:v>4904293511.7304029</c:v>
                </c:pt>
                <c:pt idx="31">
                  <c:v>3608812186.373601</c:v>
                </c:pt>
                <c:pt idx="32">
                  <c:v>3608812186.373601</c:v>
                </c:pt>
                <c:pt idx="33">
                  <c:v>2656269376.2048945</c:v>
                </c:pt>
                <c:pt idx="34">
                  <c:v>2656269376.2048945</c:v>
                </c:pt>
                <c:pt idx="35">
                  <c:v>1917924683.7802935</c:v>
                </c:pt>
                <c:pt idx="36">
                  <c:v>1917924683.7802935</c:v>
                </c:pt>
                <c:pt idx="37">
                  <c:v>1351799534.4339514</c:v>
                </c:pt>
                <c:pt idx="38">
                  <c:v>1351799534.4339514</c:v>
                </c:pt>
                <c:pt idx="39">
                  <c:v>837872067.62702012</c:v>
                </c:pt>
                <c:pt idx="40">
                  <c:v>837872067.62702012</c:v>
                </c:pt>
                <c:pt idx="41">
                  <c:v>466486737.25796705</c:v>
                </c:pt>
                <c:pt idx="42">
                  <c:v>466486737.25796705</c:v>
                </c:pt>
                <c:pt idx="43">
                  <c:v>243315735.02707091</c:v>
                </c:pt>
                <c:pt idx="44">
                  <c:v>243315735.02707091</c:v>
                </c:pt>
                <c:pt idx="45">
                  <c:v>113351788.12656814</c:v>
                </c:pt>
                <c:pt idx="46">
                  <c:v>113351788.12656814</c:v>
                </c:pt>
                <c:pt idx="47">
                  <c:v>36359551.950773545</c:v>
                </c:pt>
                <c:pt idx="48">
                  <c:v>36359551.950773545</c:v>
                </c:pt>
                <c:pt idx="49">
                  <c:v>185655.21502103563</c:v>
                </c:pt>
              </c:numCache>
            </c:numRef>
          </c:yVal>
          <c:smooth val="0"/>
          <c:extLst>
            <c:ext xmlns:c16="http://schemas.microsoft.com/office/drawing/2014/chart" uri="{C3380CC4-5D6E-409C-BE32-E72D297353CC}">
              <c16:uniqueId val="{00000000-E24F-4FF9-A22D-070E6FB5750C}"/>
            </c:ext>
          </c:extLst>
        </c:ser>
        <c:ser>
          <c:idx val="1"/>
          <c:order val="1"/>
          <c:tx>
            <c:strRef>
              <c:f>EXI_BeamDyn_diff!$AJ$1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EXI_BeamDyn_diff!$AJ$4:$AJ$201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EXI_BeamDyn_diff!$BH$4:$BH$201</c:f>
              <c:numCache>
                <c:formatCode>0.00E+00</c:formatCode>
                <c:ptCount val="198"/>
                <c:pt idx="0">
                  <c:v>149733600000</c:v>
                </c:pt>
                <c:pt idx="1">
                  <c:v>143199800000</c:v>
                </c:pt>
                <c:pt idx="2">
                  <c:v>143199800000</c:v>
                </c:pt>
                <c:pt idx="3">
                  <c:v>137193000000</c:v>
                </c:pt>
                <c:pt idx="4">
                  <c:v>137193000000</c:v>
                </c:pt>
                <c:pt idx="5">
                  <c:v>120478300000</c:v>
                </c:pt>
                <c:pt idx="6">
                  <c:v>120478300000</c:v>
                </c:pt>
                <c:pt idx="7">
                  <c:v>106013500000</c:v>
                </c:pt>
                <c:pt idx="8">
                  <c:v>106013500000</c:v>
                </c:pt>
                <c:pt idx="9">
                  <c:v>94201720000</c:v>
                </c:pt>
                <c:pt idx="10">
                  <c:v>94201720000</c:v>
                </c:pt>
                <c:pt idx="11">
                  <c:v>71883370000</c:v>
                </c:pt>
                <c:pt idx="12">
                  <c:v>71883370000</c:v>
                </c:pt>
                <c:pt idx="13">
                  <c:v>56160220000</c:v>
                </c:pt>
                <c:pt idx="14">
                  <c:v>56160220000</c:v>
                </c:pt>
                <c:pt idx="15">
                  <c:v>30764830000</c:v>
                </c:pt>
                <c:pt idx="16">
                  <c:v>30764830000</c:v>
                </c:pt>
                <c:pt idx="17">
                  <c:v>23237920000</c:v>
                </c:pt>
                <c:pt idx="18">
                  <c:v>23237920000</c:v>
                </c:pt>
                <c:pt idx="19">
                  <c:v>16280700000</c:v>
                </c:pt>
                <c:pt idx="20">
                  <c:v>16280700000</c:v>
                </c:pt>
                <c:pt idx="21">
                  <c:v>13644580000</c:v>
                </c:pt>
                <c:pt idx="22">
                  <c:v>13644580000</c:v>
                </c:pt>
                <c:pt idx="23">
                  <c:v>10760830000</c:v>
                </c:pt>
                <c:pt idx="24">
                  <c:v>10760830000</c:v>
                </c:pt>
                <c:pt idx="25">
                  <c:v>8582247000</c:v>
                </c:pt>
                <c:pt idx="26">
                  <c:v>8582247000</c:v>
                </c:pt>
                <c:pt idx="27">
                  <c:v>6570633000</c:v>
                </c:pt>
                <c:pt idx="28">
                  <c:v>6570633000</c:v>
                </c:pt>
                <c:pt idx="29">
                  <c:v>4904391000</c:v>
                </c:pt>
                <c:pt idx="30">
                  <c:v>4904391000</c:v>
                </c:pt>
                <c:pt idx="31">
                  <c:v>3608891000</c:v>
                </c:pt>
                <c:pt idx="32">
                  <c:v>3608891000</c:v>
                </c:pt>
                <c:pt idx="33">
                  <c:v>2656336000</c:v>
                </c:pt>
                <c:pt idx="34">
                  <c:v>2656336000</c:v>
                </c:pt>
                <c:pt idx="35">
                  <c:v>1917980000</c:v>
                </c:pt>
                <c:pt idx="36">
                  <c:v>1917980000</c:v>
                </c:pt>
                <c:pt idx="37">
                  <c:v>1351854000</c:v>
                </c:pt>
                <c:pt idx="38">
                  <c:v>1351854000</c:v>
                </c:pt>
                <c:pt idx="39">
                  <c:v>837914100</c:v>
                </c:pt>
                <c:pt idx="40">
                  <c:v>837914100</c:v>
                </c:pt>
                <c:pt idx="41">
                  <c:v>466513700</c:v>
                </c:pt>
                <c:pt idx="42">
                  <c:v>466513700</c:v>
                </c:pt>
                <c:pt idx="43">
                  <c:v>243332400</c:v>
                </c:pt>
                <c:pt idx="44">
                  <c:v>243332400</c:v>
                </c:pt>
                <c:pt idx="45">
                  <c:v>113362200</c:v>
                </c:pt>
                <c:pt idx="46">
                  <c:v>113362200</c:v>
                </c:pt>
                <c:pt idx="47">
                  <c:v>36364730</c:v>
                </c:pt>
                <c:pt idx="48">
                  <c:v>36364730</c:v>
                </c:pt>
                <c:pt idx="49">
                  <c:v>185655.2</c:v>
                </c:pt>
              </c:numCache>
            </c:numRef>
          </c:yVal>
          <c:smooth val="0"/>
          <c:extLst>
            <c:ext xmlns:c16="http://schemas.microsoft.com/office/drawing/2014/chart" uri="{C3380CC4-5D6E-409C-BE32-E72D297353CC}">
              <c16:uniqueId val="{00000001-E24F-4FF9-A22D-070E6FB5750C}"/>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Eizz [Nm^2]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EXI_BeamDyn_diff!$B$1</c:f>
              <c:strCache>
                <c:ptCount val="1"/>
                <c:pt idx="0">
                  <c:v>BeamDyn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EXI_BeamDyn_diff!$B$4:$B$201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EXI_BeamDyn_diff!$AE$4:$AE$201</c:f>
              <c:numCache>
                <c:formatCode>0.00000E+00</c:formatCode>
                <c:ptCount val="198"/>
                <c:pt idx="0">
                  <c:v>149624551382.75012</c:v>
                </c:pt>
                <c:pt idx="1">
                  <c:v>142266836679.56393</c:v>
                </c:pt>
                <c:pt idx="2">
                  <c:v>142266836679.56393</c:v>
                </c:pt>
                <c:pt idx="3">
                  <c:v>135028205973.02705</c:v>
                </c:pt>
                <c:pt idx="4">
                  <c:v>135028205973.02705</c:v>
                </c:pt>
                <c:pt idx="5">
                  <c:v>122320048182.39409</c:v>
                </c:pt>
                <c:pt idx="6">
                  <c:v>122320048182.39409</c:v>
                </c:pt>
                <c:pt idx="7">
                  <c:v>110575003086.6228</c:v>
                </c:pt>
                <c:pt idx="8">
                  <c:v>110575003086.6228</c:v>
                </c:pt>
                <c:pt idx="9">
                  <c:v>100462576093.10521</c:v>
                </c:pt>
                <c:pt idx="10">
                  <c:v>100462576093.10521</c:v>
                </c:pt>
                <c:pt idx="11">
                  <c:v>79258753895.451477</c:v>
                </c:pt>
                <c:pt idx="12">
                  <c:v>79258753895.451477</c:v>
                </c:pt>
                <c:pt idx="13">
                  <c:v>68884262539.981934</c:v>
                </c:pt>
                <c:pt idx="14">
                  <c:v>68884262539.981934</c:v>
                </c:pt>
                <c:pt idx="15">
                  <c:v>51348371178.04528</c:v>
                </c:pt>
                <c:pt idx="16">
                  <c:v>51348371178.04528</c:v>
                </c:pt>
                <c:pt idx="17">
                  <c:v>37779371348.286232</c:v>
                </c:pt>
                <c:pt idx="18">
                  <c:v>37779371348.286232</c:v>
                </c:pt>
                <c:pt idx="19">
                  <c:v>34633831572.445137</c:v>
                </c:pt>
                <c:pt idx="20">
                  <c:v>34633831572.445137</c:v>
                </c:pt>
                <c:pt idx="21">
                  <c:v>30769175657.006817</c:v>
                </c:pt>
                <c:pt idx="22">
                  <c:v>30769175657.006817</c:v>
                </c:pt>
                <c:pt idx="23">
                  <c:v>25990726923.953991</c:v>
                </c:pt>
                <c:pt idx="24">
                  <c:v>25990726923.953991</c:v>
                </c:pt>
                <c:pt idx="25">
                  <c:v>22172773691.182705</c:v>
                </c:pt>
                <c:pt idx="26">
                  <c:v>22172773691.182705</c:v>
                </c:pt>
                <c:pt idx="27">
                  <c:v>18695997018.415398</c:v>
                </c:pt>
                <c:pt idx="28">
                  <c:v>18695997018.415398</c:v>
                </c:pt>
                <c:pt idx="29">
                  <c:v>15575548220.857138</c:v>
                </c:pt>
                <c:pt idx="30">
                  <c:v>15575548220.857138</c:v>
                </c:pt>
                <c:pt idx="31">
                  <c:v>12734628096.087114</c:v>
                </c:pt>
                <c:pt idx="32">
                  <c:v>12734628096.087114</c:v>
                </c:pt>
                <c:pt idx="33">
                  <c:v>8378352086.4726276</c:v>
                </c:pt>
                <c:pt idx="34">
                  <c:v>8378352086.4726276</c:v>
                </c:pt>
                <c:pt idx="35">
                  <c:v>4636840117.7028666</c:v>
                </c:pt>
                <c:pt idx="36">
                  <c:v>4636840117.7028666</c:v>
                </c:pt>
                <c:pt idx="37">
                  <c:v>2889073961.7976818</c:v>
                </c:pt>
                <c:pt idx="38">
                  <c:v>2889073961.7976818</c:v>
                </c:pt>
                <c:pt idx="39">
                  <c:v>1877376728.3147337</c:v>
                </c:pt>
                <c:pt idx="40">
                  <c:v>1877376728.3147337</c:v>
                </c:pt>
                <c:pt idx="41">
                  <c:v>1099371461.5432436</c:v>
                </c:pt>
                <c:pt idx="42">
                  <c:v>1099371461.5432436</c:v>
                </c:pt>
                <c:pt idx="43">
                  <c:v>683271991.39435256</c:v>
                </c:pt>
                <c:pt idx="44">
                  <c:v>683271991.39435256</c:v>
                </c:pt>
                <c:pt idx="45">
                  <c:v>420162650.15039241</c:v>
                </c:pt>
                <c:pt idx="46">
                  <c:v>420162650.15039241</c:v>
                </c:pt>
                <c:pt idx="47">
                  <c:v>231510200.37365818</c:v>
                </c:pt>
                <c:pt idx="48">
                  <c:v>231510200.37365818</c:v>
                </c:pt>
                <c:pt idx="49">
                  <c:v>1385424.4678537762</c:v>
                </c:pt>
              </c:numCache>
            </c:numRef>
          </c:yVal>
          <c:smooth val="0"/>
          <c:extLst>
            <c:ext xmlns:c16="http://schemas.microsoft.com/office/drawing/2014/chart" uri="{C3380CC4-5D6E-409C-BE32-E72D297353CC}">
              <c16:uniqueId val="{00000000-5289-4B13-B582-CA2EBCCE0F29}"/>
            </c:ext>
          </c:extLst>
        </c:ser>
        <c:ser>
          <c:idx val="1"/>
          <c:order val="1"/>
          <c:tx>
            <c:strRef>
              <c:f>EXI_BeamDyn_diff!$AJ$1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EXI_BeamDyn_diff!$AJ$4:$AJ$201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EXI_BeamDyn_diff!$BM$4:$BM$201</c:f>
              <c:numCache>
                <c:formatCode>0.00E+00</c:formatCode>
                <c:ptCount val="198"/>
                <c:pt idx="0">
                  <c:v>149624600000</c:v>
                </c:pt>
                <c:pt idx="1">
                  <c:v>142266900000</c:v>
                </c:pt>
                <c:pt idx="2">
                  <c:v>142266900000</c:v>
                </c:pt>
                <c:pt idx="3">
                  <c:v>135028400000</c:v>
                </c:pt>
                <c:pt idx="4">
                  <c:v>135028400000</c:v>
                </c:pt>
                <c:pt idx="5">
                  <c:v>122320300000</c:v>
                </c:pt>
                <c:pt idx="6">
                  <c:v>122320300000</c:v>
                </c:pt>
                <c:pt idx="7">
                  <c:v>110575300000</c:v>
                </c:pt>
                <c:pt idx="8">
                  <c:v>110575300000</c:v>
                </c:pt>
                <c:pt idx="9">
                  <c:v>100462900000</c:v>
                </c:pt>
                <c:pt idx="10">
                  <c:v>100462900000</c:v>
                </c:pt>
                <c:pt idx="11">
                  <c:v>79258980000</c:v>
                </c:pt>
                <c:pt idx="12">
                  <c:v>79258980000</c:v>
                </c:pt>
                <c:pt idx="13">
                  <c:v>68884550000</c:v>
                </c:pt>
                <c:pt idx="14">
                  <c:v>68884550000</c:v>
                </c:pt>
                <c:pt idx="15">
                  <c:v>51348690000</c:v>
                </c:pt>
                <c:pt idx="16">
                  <c:v>51348690000</c:v>
                </c:pt>
                <c:pt idx="17">
                  <c:v>37779480000</c:v>
                </c:pt>
                <c:pt idx="18">
                  <c:v>37779480000</c:v>
                </c:pt>
                <c:pt idx="19">
                  <c:v>34633990000</c:v>
                </c:pt>
                <c:pt idx="20">
                  <c:v>34633990000</c:v>
                </c:pt>
                <c:pt idx="21">
                  <c:v>30769400000</c:v>
                </c:pt>
                <c:pt idx="22">
                  <c:v>30769400000</c:v>
                </c:pt>
                <c:pt idx="23">
                  <c:v>25990930000</c:v>
                </c:pt>
                <c:pt idx="24">
                  <c:v>25990930000</c:v>
                </c:pt>
                <c:pt idx="25">
                  <c:v>22172990000</c:v>
                </c:pt>
                <c:pt idx="26">
                  <c:v>22172990000</c:v>
                </c:pt>
                <c:pt idx="27">
                  <c:v>18696210000</c:v>
                </c:pt>
                <c:pt idx="28">
                  <c:v>18696210000</c:v>
                </c:pt>
                <c:pt idx="29">
                  <c:v>15575760000</c:v>
                </c:pt>
                <c:pt idx="30">
                  <c:v>15575760000</c:v>
                </c:pt>
                <c:pt idx="31">
                  <c:v>12734990000</c:v>
                </c:pt>
                <c:pt idx="32">
                  <c:v>12734990000</c:v>
                </c:pt>
                <c:pt idx="33">
                  <c:v>8378691000</c:v>
                </c:pt>
                <c:pt idx="34">
                  <c:v>8378691000</c:v>
                </c:pt>
                <c:pt idx="35">
                  <c:v>4637012000</c:v>
                </c:pt>
                <c:pt idx="36">
                  <c:v>4637012000</c:v>
                </c:pt>
                <c:pt idx="37">
                  <c:v>2889181000</c:v>
                </c:pt>
                <c:pt idx="38">
                  <c:v>2889181000</c:v>
                </c:pt>
                <c:pt idx="39">
                  <c:v>1877465000</c:v>
                </c:pt>
                <c:pt idx="40">
                  <c:v>1877465000</c:v>
                </c:pt>
                <c:pt idx="41">
                  <c:v>1099422000</c:v>
                </c:pt>
                <c:pt idx="42">
                  <c:v>1099422000</c:v>
                </c:pt>
                <c:pt idx="43">
                  <c:v>683305800</c:v>
                </c:pt>
                <c:pt idx="44">
                  <c:v>683305800</c:v>
                </c:pt>
                <c:pt idx="45">
                  <c:v>420188300</c:v>
                </c:pt>
                <c:pt idx="46">
                  <c:v>420188300</c:v>
                </c:pt>
                <c:pt idx="47">
                  <c:v>231543200</c:v>
                </c:pt>
                <c:pt idx="48">
                  <c:v>231543200</c:v>
                </c:pt>
                <c:pt idx="49">
                  <c:v>1385424</c:v>
                </c:pt>
              </c:numCache>
            </c:numRef>
          </c:yVal>
          <c:smooth val="0"/>
          <c:extLst>
            <c:ext xmlns:c16="http://schemas.microsoft.com/office/drawing/2014/chart" uri="{C3380CC4-5D6E-409C-BE32-E72D297353CC}">
              <c16:uniqueId val="{00000001-5289-4B13-B582-CA2EBCCE0F29}"/>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 Eixz [Nm^2]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EXI_BeamDyn_diff!$B$1</c:f>
              <c:strCache>
                <c:ptCount val="1"/>
                <c:pt idx="0">
                  <c:v>BeamDyn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EXI_BeamDyn_diff!$B$4:$B$201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EXI_BeamDyn_diff!$AB$4:$AB$201</c:f>
              <c:numCache>
                <c:formatCode>0.00000E+00</c:formatCode>
                <c:ptCount val="198"/>
                <c:pt idx="0">
                  <c:v>6597178.7970320247</c:v>
                </c:pt>
                <c:pt idx="1">
                  <c:v>10465711.51878825</c:v>
                </c:pt>
                <c:pt idx="2">
                  <c:v>10465711.51878825</c:v>
                </c:pt>
                <c:pt idx="3">
                  <c:v>-54389911.284200527</c:v>
                </c:pt>
                <c:pt idx="4">
                  <c:v>-54389911.284200527</c:v>
                </c:pt>
                <c:pt idx="5">
                  <c:v>-2126802756.2065833</c:v>
                </c:pt>
                <c:pt idx="6">
                  <c:v>-2126802756.2065833</c:v>
                </c:pt>
                <c:pt idx="7">
                  <c:v>-3844363862.7975531</c:v>
                </c:pt>
                <c:pt idx="8">
                  <c:v>-3844363862.7975531</c:v>
                </c:pt>
                <c:pt idx="9">
                  <c:v>-5244371911.9126253</c:v>
                </c:pt>
                <c:pt idx="10">
                  <c:v>-5244371911.9126253</c:v>
                </c:pt>
                <c:pt idx="11">
                  <c:v>-7554608806.7075109</c:v>
                </c:pt>
                <c:pt idx="12">
                  <c:v>-7554608806.7075109</c:v>
                </c:pt>
                <c:pt idx="13">
                  <c:v>-10118805852.526896</c:v>
                </c:pt>
                <c:pt idx="14">
                  <c:v>-10118805852.526896</c:v>
                </c:pt>
                <c:pt idx="15">
                  <c:v>-9395782969.4661846</c:v>
                </c:pt>
                <c:pt idx="16">
                  <c:v>-9395782969.4661846</c:v>
                </c:pt>
                <c:pt idx="17">
                  <c:v>-5843750583.9771643</c:v>
                </c:pt>
                <c:pt idx="18">
                  <c:v>-5843750583.9771643</c:v>
                </c:pt>
                <c:pt idx="19">
                  <c:v>-3870425585.0861406</c:v>
                </c:pt>
                <c:pt idx="20">
                  <c:v>-3870425585.0861406</c:v>
                </c:pt>
                <c:pt idx="21">
                  <c:v>-2298595975.7731957</c:v>
                </c:pt>
                <c:pt idx="22">
                  <c:v>-2298595975.7731957</c:v>
                </c:pt>
                <c:pt idx="23">
                  <c:v>-1224962371.5777781</c:v>
                </c:pt>
                <c:pt idx="24">
                  <c:v>-1224962371.5777781</c:v>
                </c:pt>
                <c:pt idx="25">
                  <c:v>-778494159.23616219</c:v>
                </c:pt>
                <c:pt idx="26">
                  <c:v>-778494159.23616219</c:v>
                </c:pt>
                <c:pt idx="27">
                  <c:v>-506243746.99075627</c:v>
                </c:pt>
                <c:pt idx="28">
                  <c:v>-506243746.99075627</c:v>
                </c:pt>
                <c:pt idx="29">
                  <c:v>-344695912.95620352</c:v>
                </c:pt>
                <c:pt idx="30">
                  <c:v>-344695912.95620352</c:v>
                </c:pt>
                <c:pt idx="31">
                  <c:v>-215469006.74724758</c:v>
                </c:pt>
                <c:pt idx="32">
                  <c:v>-215469006.74724758</c:v>
                </c:pt>
                <c:pt idx="33">
                  <c:v>-85362269.457801223</c:v>
                </c:pt>
                <c:pt idx="34">
                  <c:v>-85362269.457801223</c:v>
                </c:pt>
                <c:pt idx="35">
                  <c:v>-5732549.3892645966</c:v>
                </c:pt>
                <c:pt idx="36">
                  <c:v>-5732549.3892645966</c:v>
                </c:pt>
                <c:pt idx="37">
                  <c:v>861860.96900566481</c:v>
                </c:pt>
                <c:pt idx="38">
                  <c:v>861860.96900566481</c:v>
                </c:pt>
                <c:pt idx="39">
                  <c:v>6805278.8113451833</c:v>
                </c:pt>
                <c:pt idx="40">
                  <c:v>6805278.8113451833</c:v>
                </c:pt>
                <c:pt idx="41">
                  <c:v>14808659.558667583</c:v>
                </c:pt>
                <c:pt idx="42">
                  <c:v>14808659.558667583</c:v>
                </c:pt>
                <c:pt idx="43">
                  <c:v>11852051.352187444</c:v>
                </c:pt>
                <c:pt idx="44">
                  <c:v>11852051.352187444</c:v>
                </c:pt>
                <c:pt idx="45">
                  <c:v>7099236.5198576022</c:v>
                </c:pt>
                <c:pt idx="46">
                  <c:v>7099236.5198576022</c:v>
                </c:pt>
                <c:pt idx="47">
                  <c:v>2577988.0123822428</c:v>
                </c:pt>
                <c:pt idx="48">
                  <c:v>2577988.0123822428</c:v>
                </c:pt>
                <c:pt idx="49">
                  <c:v>-474.56866213403191</c:v>
                </c:pt>
              </c:numCache>
            </c:numRef>
          </c:yVal>
          <c:smooth val="0"/>
          <c:extLst>
            <c:ext xmlns:c16="http://schemas.microsoft.com/office/drawing/2014/chart" uri="{C3380CC4-5D6E-409C-BE32-E72D297353CC}">
              <c16:uniqueId val="{00000000-F415-4115-89F3-EB55AA995CF1}"/>
            </c:ext>
          </c:extLst>
        </c:ser>
        <c:ser>
          <c:idx val="1"/>
          <c:order val="1"/>
          <c:tx>
            <c:strRef>
              <c:f>EXI_BeamDyn_diff!$AJ$1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EXI_BeamDyn_diff!$AJ$4:$AJ$201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EXI_BeamDyn_diff!$BJ$4:$BJ$201</c:f>
              <c:numCache>
                <c:formatCode>0.00E+00</c:formatCode>
                <c:ptCount val="198"/>
                <c:pt idx="0">
                  <c:v>6597268</c:v>
                </c:pt>
                <c:pt idx="1">
                  <c:v>10466280</c:v>
                </c:pt>
                <c:pt idx="2">
                  <c:v>10466280</c:v>
                </c:pt>
                <c:pt idx="3">
                  <c:v>-54360020</c:v>
                </c:pt>
                <c:pt idx="4">
                  <c:v>-54360020</c:v>
                </c:pt>
                <c:pt idx="5">
                  <c:v>-2126763000</c:v>
                </c:pt>
                <c:pt idx="6">
                  <c:v>-2126763000</c:v>
                </c:pt>
                <c:pt idx="7">
                  <c:v>-3844319000</c:v>
                </c:pt>
                <c:pt idx="8">
                  <c:v>-3844319000</c:v>
                </c:pt>
                <c:pt idx="9">
                  <c:v>-5244336000</c:v>
                </c:pt>
                <c:pt idx="10">
                  <c:v>-5244336000</c:v>
                </c:pt>
                <c:pt idx="11">
                  <c:v>-7554554000</c:v>
                </c:pt>
                <c:pt idx="12">
                  <c:v>-7554554000</c:v>
                </c:pt>
                <c:pt idx="13">
                  <c:v>-10118800000</c:v>
                </c:pt>
                <c:pt idx="14">
                  <c:v>-10118800000</c:v>
                </c:pt>
                <c:pt idx="15">
                  <c:v>-9395852000</c:v>
                </c:pt>
                <c:pt idx="16">
                  <c:v>-9395852000</c:v>
                </c:pt>
                <c:pt idx="17">
                  <c:v>-5843797000</c:v>
                </c:pt>
                <c:pt idx="18">
                  <c:v>-5843797000</c:v>
                </c:pt>
                <c:pt idx="19">
                  <c:v>-3870467000</c:v>
                </c:pt>
                <c:pt idx="20">
                  <c:v>-3870467000</c:v>
                </c:pt>
                <c:pt idx="21">
                  <c:v>-2298625000</c:v>
                </c:pt>
                <c:pt idx="22">
                  <c:v>-2298625000</c:v>
                </c:pt>
                <c:pt idx="23">
                  <c:v>-1224968000</c:v>
                </c:pt>
                <c:pt idx="24">
                  <c:v>-1224968000</c:v>
                </c:pt>
                <c:pt idx="25">
                  <c:v>-778496200</c:v>
                </c:pt>
                <c:pt idx="26">
                  <c:v>-778496200</c:v>
                </c:pt>
                <c:pt idx="27">
                  <c:v>-506242900</c:v>
                </c:pt>
                <c:pt idx="28">
                  <c:v>-506242900</c:v>
                </c:pt>
                <c:pt idx="29">
                  <c:v>-344696400</c:v>
                </c:pt>
                <c:pt idx="30">
                  <c:v>-344696400</c:v>
                </c:pt>
                <c:pt idx="31">
                  <c:v>-215472700</c:v>
                </c:pt>
                <c:pt idx="32">
                  <c:v>-215472700</c:v>
                </c:pt>
                <c:pt idx="33">
                  <c:v>-85365220</c:v>
                </c:pt>
                <c:pt idx="34">
                  <c:v>-85365220</c:v>
                </c:pt>
                <c:pt idx="35">
                  <c:v>-5731036</c:v>
                </c:pt>
                <c:pt idx="36">
                  <c:v>-5731036</c:v>
                </c:pt>
                <c:pt idx="37">
                  <c:v>863107.1</c:v>
                </c:pt>
                <c:pt idx="38">
                  <c:v>863107.1</c:v>
                </c:pt>
                <c:pt idx="39">
                  <c:v>6806117</c:v>
                </c:pt>
                <c:pt idx="40">
                  <c:v>6806117</c:v>
                </c:pt>
                <c:pt idx="41">
                  <c:v>14809730</c:v>
                </c:pt>
                <c:pt idx="42">
                  <c:v>14809730</c:v>
                </c:pt>
                <c:pt idx="43">
                  <c:v>11852680</c:v>
                </c:pt>
                <c:pt idx="44">
                  <c:v>11852680</c:v>
                </c:pt>
                <c:pt idx="45">
                  <c:v>7099663</c:v>
                </c:pt>
                <c:pt idx="46">
                  <c:v>7099663</c:v>
                </c:pt>
                <c:pt idx="47">
                  <c:v>2578118</c:v>
                </c:pt>
                <c:pt idx="48">
                  <c:v>2578118</c:v>
                </c:pt>
                <c:pt idx="49">
                  <c:v>-476.74220000000003</c:v>
                </c:pt>
              </c:numCache>
            </c:numRef>
          </c:yVal>
          <c:smooth val="0"/>
          <c:extLst>
            <c:ext xmlns:c16="http://schemas.microsoft.com/office/drawing/2014/chart" uri="{C3380CC4-5D6E-409C-BE32-E72D297353CC}">
              <c16:uniqueId val="{00000001-F415-4115-89F3-EB55AA995CF1}"/>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Git [Nm^2]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EXI_BeamDyn_diff!$B$1</c:f>
              <c:strCache>
                <c:ptCount val="1"/>
                <c:pt idx="0">
                  <c:v>BeamDyn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EXI_BeamDyn_diff!$B$4:$B$201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EXI_BeamDyn_diff!$AC$4:$AC$201</c:f>
              <c:numCache>
                <c:formatCode>0.00000E+00</c:formatCode>
                <c:ptCount val="198"/>
                <c:pt idx="0">
                  <c:v>87489183048.032883</c:v>
                </c:pt>
                <c:pt idx="1">
                  <c:v>83285556091.956818</c:v>
                </c:pt>
                <c:pt idx="2">
                  <c:v>83285556091.956818</c:v>
                </c:pt>
                <c:pt idx="3">
                  <c:v>79106021764.683151</c:v>
                </c:pt>
                <c:pt idx="4">
                  <c:v>79106021764.683151</c:v>
                </c:pt>
                <c:pt idx="5">
                  <c:v>69973131895.325195</c:v>
                </c:pt>
                <c:pt idx="6">
                  <c:v>69973131895.325195</c:v>
                </c:pt>
                <c:pt idx="7">
                  <c:v>61532927116.746613</c:v>
                </c:pt>
                <c:pt idx="8">
                  <c:v>61532927116.746613</c:v>
                </c:pt>
                <c:pt idx="9">
                  <c:v>54135602778.28894</c:v>
                </c:pt>
                <c:pt idx="10">
                  <c:v>54135602778.28894</c:v>
                </c:pt>
                <c:pt idx="11">
                  <c:v>38418318101.512711</c:v>
                </c:pt>
                <c:pt idx="12">
                  <c:v>38418318101.512711</c:v>
                </c:pt>
                <c:pt idx="13">
                  <c:v>25428084814.18433</c:v>
                </c:pt>
                <c:pt idx="14">
                  <c:v>25428084814.18433</c:v>
                </c:pt>
                <c:pt idx="15">
                  <c:v>8076520334.1950636</c:v>
                </c:pt>
                <c:pt idx="16">
                  <c:v>8076520334.1950636</c:v>
                </c:pt>
                <c:pt idx="17">
                  <c:v>2768013730.812623</c:v>
                </c:pt>
                <c:pt idx="18">
                  <c:v>2768013730.812623</c:v>
                </c:pt>
                <c:pt idx="19">
                  <c:v>1026113408.5870212</c:v>
                </c:pt>
                <c:pt idx="20">
                  <c:v>1026113408.5870212</c:v>
                </c:pt>
                <c:pt idx="21">
                  <c:v>627045574.55766046</c:v>
                </c:pt>
                <c:pt idx="22">
                  <c:v>627045574.55766046</c:v>
                </c:pt>
                <c:pt idx="23">
                  <c:v>461206490.46889311</c:v>
                </c:pt>
                <c:pt idx="24">
                  <c:v>461206490.46889311</c:v>
                </c:pt>
                <c:pt idx="25">
                  <c:v>364789811.02805686</c:v>
                </c:pt>
                <c:pt idx="26">
                  <c:v>364789811.02805686</c:v>
                </c:pt>
                <c:pt idx="27">
                  <c:v>285655939.99974722</c:v>
                </c:pt>
                <c:pt idx="28">
                  <c:v>285655939.99974722</c:v>
                </c:pt>
                <c:pt idx="29">
                  <c:v>220540369.56211963</c:v>
                </c:pt>
                <c:pt idx="30">
                  <c:v>220540369.56211963</c:v>
                </c:pt>
                <c:pt idx="31">
                  <c:v>168033844.59526175</c:v>
                </c:pt>
                <c:pt idx="32">
                  <c:v>168033844.59526175</c:v>
                </c:pt>
                <c:pt idx="33">
                  <c:v>128223863.25581481</c:v>
                </c:pt>
                <c:pt idx="34">
                  <c:v>128223863.25581481</c:v>
                </c:pt>
                <c:pt idx="35">
                  <c:v>95375582.964772269</c:v>
                </c:pt>
                <c:pt idx="36">
                  <c:v>95375582.964772269</c:v>
                </c:pt>
                <c:pt idx="37">
                  <c:v>71454368.149978727</c:v>
                </c:pt>
                <c:pt idx="38">
                  <c:v>71454368.149978727</c:v>
                </c:pt>
                <c:pt idx="39">
                  <c:v>52517669.122021131</c:v>
                </c:pt>
                <c:pt idx="40">
                  <c:v>52517669.122021131</c:v>
                </c:pt>
                <c:pt idx="41">
                  <c:v>38104697.749739416</c:v>
                </c:pt>
                <c:pt idx="42">
                  <c:v>38104697.749739416</c:v>
                </c:pt>
                <c:pt idx="43">
                  <c:v>23328886.773969598</c:v>
                </c:pt>
                <c:pt idx="44">
                  <c:v>23328886.773969598</c:v>
                </c:pt>
                <c:pt idx="45">
                  <c:v>13416975.897278804</c:v>
                </c:pt>
                <c:pt idx="46">
                  <c:v>13416975.897278804</c:v>
                </c:pt>
                <c:pt idx="47">
                  <c:v>6804152.2631963771</c:v>
                </c:pt>
                <c:pt idx="48">
                  <c:v>6804152.2631963771</c:v>
                </c:pt>
                <c:pt idx="49">
                  <c:v>71452.336313737367</c:v>
                </c:pt>
              </c:numCache>
            </c:numRef>
          </c:yVal>
          <c:smooth val="0"/>
          <c:extLst>
            <c:ext xmlns:c16="http://schemas.microsoft.com/office/drawing/2014/chart" uri="{C3380CC4-5D6E-409C-BE32-E72D297353CC}">
              <c16:uniqueId val="{00000000-D3D1-47BF-AA85-BBC8689FEA90}"/>
            </c:ext>
          </c:extLst>
        </c:ser>
        <c:ser>
          <c:idx val="1"/>
          <c:order val="1"/>
          <c:tx>
            <c:strRef>
              <c:f>EXI_BeamDyn_diff!$AJ$1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EXI_BeamDyn_diff!$AJ$4:$AJ$201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EXI_BeamDyn_diff!$BK$4:$BK$201</c:f>
              <c:numCache>
                <c:formatCode>0.00E+00</c:formatCode>
                <c:ptCount val="198"/>
                <c:pt idx="0">
                  <c:v>87489180000</c:v>
                </c:pt>
                <c:pt idx="1">
                  <c:v>83285590000</c:v>
                </c:pt>
                <c:pt idx="2">
                  <c:v>83285590000</c:v>
                </c:pt>
                <c:pt idx="3">
                  <c:v>79106160000</c:v>
                </c:pt>
                <c:pt idx="4">
                  <c:v>79106160000</c:v>
                </c:pt>
                <c:pt idx="5">
                  <c:v>69973320000</c:v>
                </c:pt>
                <c:pt idx="6">
                  <c:v>69973320000</c:v>
                </c:pt>
                <c:pt idx="7">
                  <c:v>61533150000</c:v>
                </c:pt>
                <c:pt idx="8">
                  <c:v>61533150000</c:v>
                </c:pt>
                <c:pt idx="9">
                  <c:v>54135840000</c:v>
                </c:pt>
                <c:pt idx="10">
                  <c:v>54135840000</c:v>
                </c:pt>
                <c:pt idx="11">
                  <c:v>38418610000</c:v>
                </c:pt>
                <c:pt idx="12">
                  <c:v>38418610000</c:v>
                </c:pt>
                <c:pt idx="13">
                  <c:v>25428350000</c:v>
                </c:pt>
                <c:pt idx="14">
                  <c:v>25428350000</c:v>
                </c:pt>
                <c:pt idx="15">
                  <c:v>8076641000</c:v>
                </c:pt>
                <c:pt idx="16">
                  <c:v>8076641000</c:v>
                </c:pt>
                <c:pt idx="17">
                  <c:v>2768066000</c:v>
                </c:pt>
                <c:pt idx="18">
                  <c:v>2768066000</c:v>
                </c:pt>
                <c:pt idx="19">
                  <c:v>1026128000</c:v>
                </c:pt>
                <c:pt idx="20">
                  <c:v>1026128000</c:v>
                </c:pt>
                <c:pt idx="21">
                  <c:v>627053100</c:v>
                </c:pt>
                <c:pt idx="22">
                  <c:v>627053100</c:v>
                </c:pt>
                <c:pt idx="23">
                  <c:v>461211600</c:v>
                </c:pt>
                <c:pt idx="24">
                  <c:v>461211600</c:v>
                </c:pt>
                <c:pt idx="25">
                  <c:v>364794600</c:v>
                </c:pt>
                <c:pt idx="26">
                  <c:v>364794600</c:v>
                </c:pt>
                <c:pt idx="27">
                  <c:v>285660400</c:v>
                </c:pt>
                <c:pt idx="28">
                  <c:v>285660400</c:v>
                </c:pt>
                <c:pt idx="29">
                  <c:v>220544300</c:v>
                </c:pt>
                <c:pt idx="30">
                  <c:v>220544300</c:v>
                </c:pt>
                <c:pt idx="31">
                  <c:v>168037200</c:v>
                </c:pt>
                <c:pt idx="32">
                  <c:v>168037200</c:v>
                </c:pt>
                <c:pt idx="33">
                  <c:v>128226800</c:v>
                </c:pt>
                <c:pt idx="34">
                  <c:v>128226800</c:v>
                </c:pt>
                <c:pt idx="35">
                  <c:v>95377930</c:v>
                </c:pt>
                <c:pt idx="36">
                  <c:v>95377930</c:v>
                </c:pt>
                <c:pt idx="37">
                  <c:v>71456370</c:v>
                </c:pt>
                <c:pt idx="38">
                  <c:v>71456370</c:v>
                </c:pt>
                <c:pt idx="39">
                  <c:v>52519300</c:v>
                </c:pt>
                <c:pt idx="40">
                  <c:v>52519300</c:v>
                </c:pt>
                <c:pt idx="41">
                  <c:v>38106480</c:v>
                </c:pt>
                <c:pt idx="42">
                  <c:v>38106480</c:v>
                </c:pt>
                <c:pt idx="43">
                  <c:v>23330160</c:v>
                </c:pt>
                <c:pt idx="44">
                  <c:v>23330160</c:v>
                </c:pt>
                <c:pt idx="45">
                  <c:v>13417870</c:v>
                </c:pt>
                <c:pt idx="46">
                  <c:v>13417870</c:v>
                </c:pt>
                <c:pt idx="47">
                  <c:v>6805118</c:v>
                </c:pt>
                <c:pt idx="48">
                  <c:v>6805118</c:v>
                </c:pt>
                <c:pt idx="49">
                  <c:v>71452.34</c:v>
                </c:pt>
              </c:numCache>
            </c:numRef>
          </c:yVal>
          <c:smooth val="0"/>
          <c:extLst>
            <c:ext xmlns:c16="http://schemas.microsoft.com/office/drawing/2014/chart" uri="{C3380CC4-5D6E-409C-BE32-E72D297353CC}">
              <c16:uniqueId val="{00000001-D3D1-47BF-AA85-BBC8689FEA90}"/>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GxA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EXI_BeamDyn_diff!$B$1</c:f>
              <c:strCache>
                <c:ptCount val="1"/>
                <c:pt idx="0">
                  <c:v>BeamDyn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EXI_BeamDyn_diff!$B$4:$B$43</c:f>
              <c:numCache>
                <c:formatCode>0.000</c:formatCode>
                <c:ptCount val="40"/>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numCache>
            </c:numRef>
          </c:xVal>
          <c:yVal>
            <c:numRef>
              <c:f>EXI_BeamDyn_diff!$K$4:$K$43</c:f>
              <c:numCache>
                <c:formatCode>0.00000E+00</c:formatCode>
                <c:ptCount val="40"/>
                <c:pt idx="0">
                  <c:v>6728530201.3075123</c:v>
                </c:pt>
                <c:pt idx="1">
                  <c:v>6388392191.7251005</c:v>
                </c:pt>
                <c:pt idx="2">
                  <c:v>6388392191.7251005</c:v>
                </c:pt>
                <c:pt idx="3">
                  <c:v>6056595185.1489515</c:v>
                </c:pt>
                <c:pt idx="4">
                  <c:v>6056595185.1489515</c:v>
                </c:pt>
                <c:pt idx="5">
                  <c:v>5731296702.3584814</c:v>
                </c:pt>
                <c:pt idx="6">
                  <c:v>5731296702.3584814</c:v>
                </c:pt>
                <c:pt idx="7">
                  <c:v>5418191651.4279919</c:v>
                </c:pt>
                <c:pt idx="8">
                  <c:v>5418191651.4279919</c:v>
                </c:pt>
                <c:pt idx="9">
                  <c:v>5127350551.6423693</c:v>
                </c:pt>
                <c:pt idx="10">
                  <c:v>5127350551.6423693</c:v>
                </c:pt>
                <c:pt idx="11">
                  <c:v>4458880936.6397781</c:v>
                </c:pt>
                <c:pt idx="12">
                  <c:v>4458880936.6397781</c:v>
                </c:pt>
                <c:pt idx="13">
                  <c:v>3848817772.4757013</c:v>
                </c:pt>
                <c:pt idx="14">
                  <c:v>3848817772.4757013</c:v>
                </c:pt>
                <c:pt idx="15">
                  <c:v>2233485501.8654599</c:v>
                </c:pt>
                <c:pt idx="16">
                  <c:v>2233485501.8654599</c:v>
                </c:pt>
                <c:pt idx="17">
                  <c:v>936222725.42678881</c:v>
                </c:pt>
                <c:pt idx="18">
                  <c:v>936222725.42678881</c:v>
                </c:pt>
                <c:pt idx="19">
                  <c:v>472450537.82038993</c:v>
                </c:pt>
                <c:pt idx="20">
                  <c:v>472450537.82038993</c:v>
                </c:pt>
                <c:pt idx="21">
                  <c:v>344967659.56023335</c:v>
                </c:pt>
                <c:pt idx="22">
                  <c:v>344967659.56023335</c:v>
                </c:pt>
                <c:pt idx="23">
                  <c:v>323776906.59773505</c:v>
                </c:pt>
                <c:pt idx="24">
                  <c:v>323776906.59773505</c:v>
                </c:pt>
                <c:pt idx="25">
                  <c:v>317409873.53335017</c:v>
                </c:pt>
                <c:pt idx="26">
                  <c:v>317409873.53335017</c:v>
                </c:pt>
                <c:pt idx="27">
                  <c:v>309071337.18768054</c:v>
                </c:pt>
                <c:pt idx="28">
                  <c:v>309071337.18768054</c:v>
                </c:pt>
                <c:pt idx="29">
                  <c:v>303140379.55982184</c:v>
                </c:pt>
                <c:pt idx="30">
                  <c:v>303140379.55982184</c:v>
                </c:pt>
                <c:pt idx="31">
                  <c:v>292878821.83621842</c:v>
                </c:pt>
                <c:pt idx="32">
                  <c:v>292878821.83621842</c:v>
                </c:pt>
                <c:pt idx="33">
                  <c:v>300265189.31669003</c:v>
                </c:pt>
                <c:pt idx="34">
                  <c:v>300265189.31669003</c:v>
                </c:pt>
                <c:pt idx="35">
                  <c:v>334605704.57970953</c:v>
                </c:pt>
                <c:pt idx="36">
                  <c:v>334605704.57970953</c:v>
                </c:pt>
                <c:pt idx="37">
                  <c:v>376269755.92380232</c:v>
                </c:pt>
                <c:pt idx="38">
                  <c:v>376269755.92380232</c:v>
                </c:pt>
                <c:pt idx="39">
                  <c:v>395840760.40021098</c:v>
                </c:pt>
              </c:numCache>
            </c:numRef>
          </c:yVal>
          <c:smooth val="0"/>
          <c:extLst>
            <c:ext xmlns:c16="http://schemas.microsoft.com/office/drawing/2014/chart" uri="{C3380CC4-5D6E-409C-BE32-E72D297353CC}">
              <c16:uniqueId val="{00000000-FB36-4E65-9EA7-D334AE552804}"/>
            </c:ext>
          </c:extLst>
        </c:ser>
        <c:ser>
          <c:idx val="1"/>
          <c:order val="1"/>
          <c:tx>
            <c:strRef>
              <c:f>EXI_BeamDyn_diff!$AJ$1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EXI_BeamDyn_diff!$AJ$4:$AJ$43</c:f>
              <c:numCache>
                <c:formatCode>General</c:formatCode>
                <c:ptCount val="40"/>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numCache>
            </c:numRef>
          </c:xVal>
          <c:yVal>
            <c:numRef>
              <c:f>EXI_BeamDyn_diff!$AS$4:$AS$43</c:f>
              <c:numCache>
                <c:formatCode>0.00E+00</c:formatCode>
                <c:ptCount val="40"/>
                <c:pt idx="0">
                  <c:v>6728530000</c:v>
                </c:pt>
                <c:pt idx="1">
                  <c:v>6388395000</c:v>
                </c:pt>
                <c:pt idx="2">
                  <c:v>6388395000</c:v>
                </c:pt>
                <c:pt idx="3">
                  <c:v>6056600000</c:v>
                </c:pt>
                <c:pt idx="4">
                  <c:v>6056600000</c:v>
                </c:pt>
                <c:pt idx="5">
                  <c:v>5731304000</c:v>
                </c:pt>
                <c:pt idx="6">
                  <c:v>5731304000</c:v>
                </c:pt>
                <c:pt idx="7">
                  <c:v>5418201000</c:v>
                </c:pt>
                <c:pt idx="8">
                  <c:v>5418201000</c:v>
                </c:pt>
                <c:pt idx="9">
                  <c:v>5127361000</c:v>
                </c:pt>
                <c:pt idx="10">
                  <c:v>5127361000</c:v>
                </c:pt>
                <c:pt idx="11">
                  <c:v>4458894000</c:v>
                </c:pt>
                <c:pt idx="12">
                  <c:v>4458894000</c:v>
                </c:pt>
                <c:pt idx="13">
                  <c:v>3848843000</c:v>
                </c:pt>
                <c:pt idx="14">
                  <c:v>3848843000</c:v>
                </c:pt>
                <c:pt idx="15">
                  <c:v>2233515000</c:v>
                </c:pt>
                <c:pt idx="16">
                  <c:v>2233515000</c:v>
                </c:pt>
                <c:pt idx="17">
                  <c:v>936236900</c:v>
                </c:pt>
                <c:pt idx="18">
                  <c:v>936236900</c:v>
                </c:pt>
                <c:pt idx="19">
                  <c:v>472455400</c:v>
                </c:pt>
                <c:pt idx="20">
                  <c:v>472455400</c:v>
                </c:pt>
                <c:pt idx="21">
                  <c:v>344968700</c:v>
                </c:pt>
                <c:pt idx="22">
                  <c:v>344968700</c:v>
                </c:pt>
                <c:pt idx="23">
                  <c:v>323777300</c:v>
                </c:pt>
                <c:pt idx="24">
                  <c:v>323777300</c:v>
                </c:pt>
                <c:pt idx="25">
                  <c:v>317410400</c:v>
                </c:pt>
                <c:pt idx="26">
                  <c:v>317410400</c:v>
                </c:pt>
                <c:pt idx="27">
                  <c:v>309071700</c:v>
                </c:pt>
                <c:pt idx="28">
                  <c:v>309071700</c:v>
                </c:pt>
                <c:pt idx="29">
                  <c:v>303141200</c:v>
                </c:pt>
                <c:pt idx="30">
                  <c:v>303141200</c:v>
                </c:pt>
                <c:pt idx="31">
                  <c:v>292878200</c:v>
                </c:pt>
                <c:pt idx="32">
                  <c:v>292878200</c:v>
                </c:pt>
                <c:pt idx="33">
                  <c:v>300262100</c:v>
                </c:pt>
                <c:pt idx="34">
                  <c:v>300262100</c:v>
                </c:pt>
                <c:pt idx="35">
                  <c:v>334601600</c:v>
                </c:pt>
                <c:pt idx="36">
                  <c:v>334601600</c:v>
                </c:pt>
                <c:pt idx="37">
                  <c:v>376267700</c:v>
                </c:pt>
                <c:pt idx="38">
                  <c:v>376267700</c:v>
                </c:pt>
                <c:pt idx="39">
                  <c:v>395843100</c:v>
                </c:pt>
              </c:numCache>
            </c:numRef>
          </c:yVal>
          <c:smooth val="0"/>
          <c:extLst>
            <c:ext xmlns:c16="http://schemas.microsoft.com/office/drawing/2014/chart" uri="{C3380CC4-5D6E-409C-BE32-E72D297353CC}">
              <c16:uniqueId val="{00000001-FB36-4E65-9EA7-D334AE552804}"/>
            </c:ext>
          </c:extLst>
        </c:ser>
        <c:dLbls>
          <c:showLegendKey val="0"/>
          <c:showVal val="0"/>
          <c:showCatName val="0"/>
          <c:showSerName val="0"/>
          <c:showPercent val="0"/>
          <c:showBubbleSize val="0"/>
        </c:dLbls>
        <c:axId val="1404007295"/>
        <c:axId val="1404002015"/>
        <c:extLst>
          <c:ext xmlns:c15="http://schemas.microsoft.com/office/drawing/2012/chart" uri="{02D57815-91ED-43cb-92C2-25804820EDAC}">
            <c15:filteredScatterSeries>
              <c15:ser>
                <c:idx val="2"/>
                <c:order val="2"/>
                <c:tx>
                  <c:strRef>
                    <c:extLst>
                      <c:ext uri="{02D57815-91ED-43cb-92C2-25804820EDAC}">
                        <c15:formulaRef>
                          <c15:sqref>HAWC2!$AS$5</c15:sqref>
                        </c15:formulaRef>
                      </c:ext>
                    </c:extLst>
                    <c:strCache>
                      <c:ptCount val="1"/>
                      <c:pt idx="0">
                        <c:v>K11                 </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c:ext uri="{02D57815-91ED-43cb-92C2-25804820EDAC}">
                        <c15:formulaRef>
                          <c15:sqref>HAWC2!$AJ$6:$AJ$31</c15:sqref>
                        </c15:formulaRef>
                      </c:ext>
                    </c:extLst>
                    <c:numCache>
                      <c:formatCode>0.00E+00</c:formatCode>
                      <c:ptCount val="26"/>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extLst>
                      <c:ext uri="{02D57815-91ED-43cb-92C2-25804820EDAC}">
                        <c15:formulaRef>
                          <c15:sqref>HAWC2!$AS$6:$AS$31</c15:sqref>
                        </c15:formulaRef>
                      </c:ext>
                    </c:extLst>
                    <c:numCache>
                      <c:formatCode>0.00E+00</c:formatCode>
                      <c:ptCount val="26"/>
                      <c:pt idx="0">
                        <c:v>6726980630.0528002</c:v>
                      </c:pt>
                      <c:pt idx="1">
                        <c:v>6386637420.4778996</c:v>
                      </c:pt>
                      <c:pt idx="2">
                        <c:v>6057828519.5988998</c:v>
                      </c:pt>
                      <c:pt idx="3">
                        <c:v>5723816001.3711996</c:v>
                      </c:pt>
                      <c:pt idx="4">
                        <c:v>5429070386.4212999</c:v>
                      </c:pt>
                      <c:pt idx="5">
                        <c:v>5136725009.7319002</c:v>
                      </c:pt>
                      <c:pt idx="6">
                        <c:v>4396050445.2171001</c:v>
                      </c:pt>
                      <c:pt idx="7">
                        <c:v>3915354081.8017998</c:v>
                      </c:pt>
                      <c:pt idx="8">
                        <c:v>2286720299.1329002</c:v>
                      </c:pt>
                      <c:pt idx="9">
                        <c:v>959227031.09658003</c:v>
                      </c:pt>
                      <c:pt idx="10">
                        <c:v>481856239.92690998</c:v>
                      </c:pt>
                      <c:pt idx="11">
                        <c:v>347040917.62948</c:v>
                      </c:pt>
                      <c:pt idx="12">
                        <c:v>324075299.41096002</c:v>
                      </c:pt>
                      <c:pt idx="13">
                        <c:v>317546307.64543998</c:v>
                      </c:pt>
                      <c:pt idx="14">
                        <c:v>309156273.36511999</c:v>
                      </c:pt>
                      <c:pt idx="15">
                        <c:v>303211116.86508</c:v>
                      </c:pt>
                      <c:pt idx="16">
                        <c:v>292897526.74466002</c:v>
                      </c:pt>
                      <c:pt idx="17">
                        <c:v>300232240.59469998</c:v>
                      </c:pt>
                      <c:pt idx="18">
                        <c:v>334515368.47275001</c:v>
                      </c:pt>
                      <c:pt idx="19">
                        <c:v>376210664.64635998</c:v>
                      </c:pt>
                      <c:pt idx="20">
                        <c:v>395929102.23181999</c:v>
                      </c:pt>
                      <c:pt idx="21">
                        <c:v>375106214.78106999</c:v>
                      </c:pt>
                      <c:pt idx="22">
                        <c:v>239607024.33403</c:v>
                      </c:pt>
                      <c:pt idx="23">
                        <c:v>144279033.0679</c:v>
                      </c:pt>
                      <c:pt idx="24">
                        <c:v>86925747.281425998</c:v>
                      </c:pt>
                      <c:pt idx="25">
                        <c:v>15912682.356975</c:v>
                      </c:pt>
                    </c:numCache>
                  </c:numRef>
                </c:yVal>
                <c:smooth val="0"/>
                <c:extLst>
                  <c:ext xmlns:c16="http://schemas.microsoft.com/office/drawing/2014/chart" uri="{C3380CC4-5D6E-409C-BE32-E72D297353CC}">
                    <c16:uniqueId val="{00000002-FB36-4E65-9EA7-D334AE552804}"/>
                  </c:ext>
                </c:extLst>
              </c15:ser>
            </c15:filteredScatterSeries>
          </c:ext>
        </c:extLst>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GzA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EXI_BeamDyn_diff!$B$1</c:f>
              <c:strCache>
                <c:ptCount val="1"/>
                <c:pt idx="0">
                  <c:v>BeamDyn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EXI_BeamDyn_diff!$B$4:$B$43</c:f>
              <c:numCache>
                <c:formatCode>0.000</c:formatCode>
                <c:ptCount val="40"/>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numCache>
            </c:numRef>
          </c:xVal>
          <c:yVal>
            <c:numRef>
              <c:f>EXI_BeamDyn_diff!$V$4:$V$43</c:f>
              <c:numCache>
                <c:formatCode>0.00000E+00</c:formatCode>
                <c:ptCount val="40"/>
                <c:pt idx="0">
                  <c:v>6740934558.2892017</c:v>
                </c:pt>
                <c:pt idx="1">
                  <c:v>6384675778.8069715</c:v>
                </c:pt>
                <c:pt idx="2">
                  <c:v>6384675778.8069715</c:v>
                </c:pt>
                <c:pt idx="3">
                  <c:v>6032236924.6473198</c:v>
                </c:pt>
                <c:pt idx="4">
                  <c:v>6032236924.6473198</c:v>
                </c:pt>
                <c:pt idx="5">
                  <c:v>5426837466.0968227</c:v>
                </c:pt>
                <c:pt idx="6">
                  <c:v>5426837466.0968227</c:v>
                </c:pt>
                <c:pt idx="7">
                  <c:v>4851177882.4419413</c:v>
                </c:pt>
                <c:pt idx="8">
                  <c:v>4851177882.4419413</c:v>
                </c:pt>
                <c:pt idx="9">
                  <c:v>4314201066.5595341</c:v>
                </c:pt>
                <c:pt idx="10">
                  <c:v>4314201066.5595341</c:v>
                </c:pt>
                <c:pt idx="11">
                  <c:v>3108360066.5492649</c:v>
                </c:pt>
                <c:pt idx="12">
                  <c:v>3108360066.5492649</c:v>
                </c:pt>
                <c:pt idx="13">
                  <c:v>2555742192.2308798</c:v>
                </c:pt>
                <c:pt idx="14">
                  <c:v>2555742192.2308798</c:v>
                </c:pt>
                <c:pt idx="15">
                  <c:v>1017179847.779646</c:v>
                </c:pt>
                <c:pt idx="16">
                  <c:v>1017179847.779646</c:v>
                </c:pt>
                <c:pt idx="17">
                  <c:v>486255622.8436051</c:v>
                </c:pt>
                <c:pt idx="18">
                  <c:v>486255622.8436051</c:v>
                </c:pt>
                <c:pt idx="19">
                  <c:v>288957471.58360213</c:v>
                </c:pt>
                <c:pt idx="20">
                  <c:v>288957471.58360213</c:v>
                </c:pt>
                <c:pt idx="21">
                  <c:v>226575216.49462456</c:v>
                </c:pt>
                <c:pt idx="22">
                  <c:v>226575216.49462456</c:v>
                </c:pt>
                <c:pt idx="23">
                  <c:v>187972803.64327511</c:v>
                </c:pt>
                <c:pt idx="24">
                  <c:v>187972803.64327511</c:v>
                </c:pt>
                <c:pt idx="25">
                  <c:v>161729412.94800743</c:v>
                </c:pt>
                <c:pt idx="26">
                  <c:v>161729412.94800743</c:v>
                </c:pt>
                <c:pt idx="27">
                  <c:v>138048864.36401147</c:v>
                </c:pt>
                <c:pt idx="28">
                  <c:v>138048864.36401147</c:v>
                </c:pt>
                <c:pt idx="29">
                  <c:v>116676754.7065707</c:v>
                </c:pt>
                <c:pt idx="30">
                  <c:v>116676754.7065707</c:v>
                </c:pt>
                <c:pt idx="31">
                  <c:v>97452711.099546522</c:v>
                </c:pt>
                <c:pt idx="32">
                  <c:v>97452711.099546522</c:v>
                </c:pt>
                <c:pt idx="33">
                  <c:v>81380090.455630779</c:v>
                </c:pt>
                <c:pt idx="34">
                  <c:v>81380090.455630779</c:v>
                </c:pt>
                <c:pt idx="35">
                  <c:v>67082221.463547952</c:v>
                </c:pt>
                <c:pt idx="36">
                  <c:v>67082221.463547952</c:v>
                </c:pt>
                <c:pt idx="37">
                  <c:v>55542356.132633351</c:v>
                </c:pt>
                <c:pt idx="38">
                  <c:v>55542356.132633351</c:v>
                </c:pt>
                <c:pt idx="39">
                  <c:v>45063445.910308033</c:v>
                </c:pt>
              </c:numCache>
            </c:numRef>
          </c:yVal>
          <c:smooth val="0"/>
          <c:extLst>
            <c:ext xmlns:c16="http://schemas.microsoft.com/office/drawing/2014/chart" uri="{C3380CC4-5D6E-409C-BE32-E72D297353CC}">
              <c16:uniqueId val="{00000000-8060-414E-8964-8A820A6593D9}"/>
            </c:ext>
          </c:extLst>
        </c:ser>
        <c:ser>
          <c:idx val="1"/>
          <c:order val="1"/>
          <c:tx>
            <c:strRef>
              <c:f>EXI_BeamDyn_diff!$AJ$1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EXI_BeamDyn_diff!$AJ$4:$AJ$43</c:f>
              <c:numCache>
                <c:formatCode>General</c:formatCode>
                <c:ptCount val="40"/>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numCache>
            </c:numRef>
          </c:xVal>
          <c:yVal>
            <c:numRef>
              <c:f>EXI_BeamDyn_diff!$BD$4:$BD$43</c:f>
              <c:numCache>
                <c:formatCode>0.00E+00</c:formatCode>
                <c:ptCount val="40"/>
                <c:pt idx="0">
                  <c:v>6740935000</c:v>
                </c:pt>
                <c:pt idx="1">
                  <c:v>6384678000</c:v>
                </c:pt>
                <c:pt idx="2">
                  <c:v>6384678000</c:v>
                </c:pt>
                <c:pt idx="3">
                  <c:v>6032246000</c:v>
                </c:pt>
                <c:pt idx="4">
                  <c:v>6032246000</c:v>
                </c:pt>
                <c:pt idx="5">
                  <c:v>5426850000</c:v>
                </c:pt>
                <c:pt idx="6">
                  <c:v>5426850000</c:v>
                </c:pt>
                <c:pt idx="7">
                  <c:v>4851194000</c:v>
                </c:pt>
                <c:pt idx="8">
                  <c:v>4851194000</c:v>
                </c:pt>
                <c:pt idx="9">
                  <c:v>4314219000</c:v>
                </c:pt>
                <c:pt idx="10">
                  <c:v>4314219000</c:v>
                </c:pt>
                <c:pt idx="11">
                  <c:v>3108373000</c:v>
                </c:pt>
                <c:pt idx="12">
                  <c:v>3108373000</c:v>
                </c:pt>
                <c:pt idx="13">
                  <c:v>2555765000</c:v>
                </c:pt>
                <c:pt idx="14">
                  <c:v>2555765000</c:v>
                </c:pt>
                <c:pt idx="15">
                  <c:v>1017191000</c:v>
                </c:pt>
                <c:pt idx="16">
                  <c:v>1017191000</c:v>
                </c:pt>
                <c:pt idx="17">
                  <c:v>486261400</c:v>
                </c:pt>
                <c:pt idx="18">
                  <c:v>486261400</c:v>
                </c:pt>
                <c:pt idx="19">
                  <c:v>288959700</c:v>
                </c:pt>
                <c:pt idx="20">
                  <c:v>288959700</c:v>
                </c:pt>
                <c:pt idx="21">
                  <c:v>226576900</c:v>
                </c:pt>
                <c:pt idx="22">
                  <c:v>226576900</c:v>
                </c:pt>
                <c:pt idx="23">
                  <c:v>187974200</c:v>
                </c:pt>
                <c:pt idx="24">
                  <c:v>187974200</c:v>
                </c:pt>
                <c:pt idx="25">
                  <c:v>161730800</c:v>
                </c:pt>
                <c:pt idx="26">
                  <c:v>161730800</c:v>
                </c:pt>
                <c:pt idx="27">
                  <c:v>138050300</c:v>
                </c:pt>
                <c:pt idx="28">
                  <c:v>138050300</c:v>
                </c:pt>
                <c:pt idx="29">
                  <c:v>116678200</c:v>
                </c:pt>
                <c:pt idx="30">
                  <c:v>116678200</c:v>
                </c:pt>
                <c:pt idx="31">
                  <c:v>97454040</c:v>
                </c:pt>
                <c:pt idx="32">
                  <c:v>97454040</c:v>
                </c:pt>
                <c:pt idx="33">
                  <c:v>81381380</c:v>
                </c:pt>
                <c:pt idx="34">
                  <c:v>81381380</c:v>
                </c:pt>
                <c:pt idx="35">
                  <c:v>67083350</c:v>
                </c:pt>
                <c:pt idx="36">
                  <c:v>67083350</c:v>
                </c:pt>
                <c:pt idx="37">
                  <c:v>55543470</c:v>
                </c:pt>
                <c:pt idx="38">
                  <c:v>55543470</c:v>
                </c:pt>
                <c:pt idx="39">
                  <c:v>45064410</c:v>
                </c:pt>
              </c:numCache>
            </c:numRef>
          </c:yVal>
          <c:smooth val="0"/>
          <c:extLst>
            <c:ext xmlns:c16="http://schemas.microsoft.com/office/drawing/2014/chart" uri="{C3380CC4-5D6E-409C-BE32-E72D297353CC}">
              <c16:uniqueId val="{00000001-8060-414E-8964-8A820A6593D9}"/>
            </c:ext>
          </c:extLst>
        </c:ser>
        <c:dLbls>
          <c:showLegendKey val="0"/>
          <c:showVal val="0"/>
          <c:showCatName val="0"/>
          <c:showSerName val="0"/>
          <c:showPercent val="0"/>
          <c:showBubbleSize val="0"/>
        </c:dLbls>
        <c:axId val="1404007295"/>
        <c:axId val="1404002015"/>
        <c:extLst>
          <c:ext xmlns:c15="http://schemas.microsoft.com/office/drawing/2012/chart" uri="{02D57815-91ED-43cb-92C2-25804820EDAC}">
            <c15:filteredScatterSeries>
              <c15:ser>
                <c:idx val="2"/>
                <c:order val="2"/>
                <c:tx>
                  <c:strRef>
                    <c:extLst>
                      <c:ext uri="{02D57815-91ED-43cb-92C2-25804820EDAC}">
                        <c15:formulaRef>
                          <c15:sqref>HAWC2!$AY$5</c15:sqref>
                        </c15:formulaRef>
                      </c:ext>
                    </c:extLst>
                    <c:strCache>
                      <c:ptCount val="1"/>
                      <c:pt idx="0">
                        <c:v>K22                 </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c:ext uri="{02D57815-91ED-43cb-92C2-25804820EDAC}">
                        <c15:formulaRef>
                          <c15:sqref>HAWC2!$AJ$6:$AJ$31</c15:sqref>
                        </c15:formulaRef>
                      </c:ext>
                    </c:extLst>
                    <c:numCache>
                      <c:formatCode>0.00E+00</c:formatCode>
                      <c:ptCount val="26"/>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extLst>
                      <c:ext uri="{02D57815-91ED-43cb-92C2-25804820EDAC}">
                        <c15:formulaRef>
                          <c15:sqref>HAWC2!$AY$6:$AY$31</c15:sqref>
                        </c15:formulaRef>
                      </c:ext>
                    </c:extLst>
                    <c:numCache>
                      <c:formatCode>0.00E+00</c:formatCode>
                      <c:ptCount val="26"/>
                      <c:pt idx="0">
                        <c:v>6738704743.1269999</c:v>
                      </c:pt>
                      <c:pt idx="1">
                        <c:v>6382341835.0623999</c:v>
                      </c:pt>
                      <c:pt idx="2">
                        <c:v>6022758053.9181995</c:v>
                      </c:pt>
                      <c:pt idx="3">
                        <c:v>5432687814.8528004</c:v>
                      </c:pt>
                      <c:pt idx="4">
                        <c:v>4838746902.7973003</c:v>
                      </c:pt>
                      <c:pt idx="5">
                        <c:v>4303213528.5014</c:v>
                      </c:pt>
                      <c:pt idx="6">
                        <c:v>3169975946.1321998</c:v>
                      </c:pt>
                      <c:pt idx="7">
                        <c:v>2488792188.2690001</c:v>
                      </c:pt>
                      <c:pt idx="8">
                        <c:v>963440154.19000006</c:v>
                      </c:pt>
                      <c:pt idx="9">
                        <c:v>462625146.88195997</c:v>
                      </c:pt>
                      <c:pt idx="10">
                        <c:v>279490575.54315001</c:v>
                      </c:pt>
                      <c:pt idx="11">
                        <c:v>224516299.76309001</c:v>
                      </c:pt>
                      <c:pt idx="12">
                        <c:v>187688936.06522</c:v>
                      </c:pt>
                      <c:pt idx="13">
                        <c:v>161588405.50944</c:v>
                      </c:pt>
                      <c:pt idx="14">
                        <c:v>137953197.62656</c:v>
                      </c:pt>
                      <c:pt idx="15">
                        <c:v>116597917.50724</c:v>
                      </c:pt>
                      <c:pt idx="16">
                        <c:v>97423699.188617006</c:v>
                      </c:pt>
                      <c:pt idx="17">
                        <c:v>81374981.083487004</c:v>
                      </c:pt>
                      <c:pt idx="18">
                        <c:v>67177016.740669996</c:v>
                      </c:pt>
                      <c:pt idx="19">
                        <c:v>55646871.162606999</c:v>
                      </c:pt>
                      <c:pt idx="20">
                        <c:v>45036877.852718003</c:v>
                      </c:pt>
                      <c:pt idx="21">
                        <c:v>36589052.280470997</c:v>
                      </c:pt>
                      <c:pt idx="22">
                        <c:v>27316673.105358999</c:v>
                      </c:pt>
                      <c:pt idx="23">
                        <c:v>19760336.043772001</c:v>
                      </c:pt>
                      <c:pt idx="24">
                        <c:v>9184816.0098064002</c:v>
                      </c:pt>
                      <c:pt idx="25">
                        <c:v>957315.60134580999</c:v>
                      </c:pt>
                    </c:numCache>
                  </c:numRef>
                </c:yVal>
                <c:smooth val="0"/>
                <c:extLst>
                  <c:ext xmlns:c16="http://schemas.microsoft.com/office/drawing/2014/chart" uri="{C3380CC4-5D6E-409C-BE32-E72D297353CC}">
                    <c16:uniqueId val="{00000002-8060-414E-8964-8A820A6593D9}"/>
                  </c:ext>
                </c:extLst>
              </c15:ser>
            </c15:filteredScatterSeries>
          </c:ext>
        </c:extLst>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GAxX [Nm]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EXI_BeamDyn_diff!$B$1</c:f>
              <c:strCache>
                <c:ptCount val="1"/>
                <c:pt idx="0">
                  <c:v>BeamDyn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EXI_BeamDyn_diff!$B$4:$B$201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EXI_BeamDyn_diff!$O$4:$O$201</c:f>
              <c:numCache>
                <c:formatCode>0.00000E+00</c:formatCode>
                <c:ptCount val="198"/>
                <c:pt idx="0">
                  <c:v>-2356752.5228327215</c:v>
                </c:pt>
                <c:pt idx="1">
                  <c:v>41210235.520285681</c:v>
                </c:pt>
                <c:pt idx="2">
                  <c:v>41210235.520285681</c:v>
                </c:pt>
                <c:pt idx="3">
                  <c:v>86611239.548555732</c:v>
                </c:pt>
                <c:pt idx="4">
                  <c:v>86611239.548555732</c:v>
                </c:pt>
                <c:pt idx="5">
                  <c:v>119618050.4542017</c:v>
                </c:pt>
                <c:pt idx="6">
                  <c:v>119618050.4542017</c:v>
                </c:pt>
                <c:pt idx="7">
                  <c:v>136446917.83207974</c:v>
                </c:pt>
                <c:pt idx="8">
                  <c:v>136446917.83207974</c:v>
                </c:pt>
                <c:pt idx="9">
                  <c:v>145535709.28431872</c:v>
                </c:pt>
                <c:pt idx="10">
                  <c:v>145535709.28431872</c:v>
                </c:pt>
                <c:pt idx="11">
                  <c:v>135576868.7150178</c:v>
                </c:pt>
                <c:pt idx="12">
                  <c:v>135576868.7150178</c:v>
                </c:pt>
                <c:pt idx="13">
                  <c:v>140243131.33019617</c:v>
                </c:pt>
                <c:pt idx="14">
                  <c:v>140243131.33019617</c:v>
                </c:pt>
                <c:pt idx="15">
                  <c:v>79521623.324400246</c:v>
                </c:pt>
                <c:pt idx="16">
                  <c:v>79521623.324400246</c:v>
                </c:pt>
                <c:pt idx="17">
                  <c:v>55917471.343764588</c:v>
                </c:pt>
                <c:pt idx="18">
                  <c:v>55917471.343764588</c:v>
                </c:pt>
                <c:pt idx="19">
                  <c:v>30510918.515029591</c:v>
                </c:pt>
                <c:pt idx="20">
                  <c:v>30510918.515029591</c:v>
                </c:pt>
                <c:pt idx="21">
                  <c:v>24622913.354900248</c:v>
                </c:pt>
                <c:pt idx="22">
                  <c:v>24622913.354900248</c:v>
                </c:pt>
                <c:pt idx="23">
                  <c:v>21822044.394357707</c:v>
                </c:pt>
                <c:pt idx="24">
                  <c:v>21822044.394357707</c:v>
                </c:pt>
                <c:pt idx="25">
                  <c:v>18275122.498167835</c:v>
                </c:pt>
                <c:pt idx="26">
                  <c:v>18275122.498167835</c:v>
                </c:pt>
                <c:pt idx="27">
                  <c:v>14840216.762669416</c:v>
                </c:pt>
                <c:pt idx="28">
                  <c:v>14840216.762669416</c:v>
                </c:pt>
                <c:pt idx="29">
                  <c:v>12132294.329572855</c:v>
                </c:pt>
                <c:pt idx="30">
                  <c:v>12132294.329572855</c:v>
                </c:pt>
                <c:pt idx="31">
                  <c:v>11444887.989277588</c:v>
                </c:pt>
                <c:pt idx="32">
                  <c:v>11444887.989277588</c:v>
                </c:pt>
                <c:pt idx="33">
                  <c:v>12704512.017434703</c:v>
                </c:pt>
                <c:pt idx="34">
                  <c:v>12704512.017434703</c:v>
                </c:pt>
                <c:pt idx="35">
                  <c:v>15326408.494255003</c:v>
                </c:pt>
                <c:pt idx="36">
                  <c:v>15326408.494255003</c:v>
                </c:pt>
                <c:pt idx="37">
                  <c:v>18110500.427342907</c:v>
                </c:pt>
                <c:pt idx="38">
                  <c:v>18110500.427342907</c:v>
                </c:pt>
                <c:pt idx="39">
                  <c:v>19675679.931030836</c:v>
                </c:pt>
                <c:pt idx="40">
                  <c:v>19675679.931030836</c:v>
                </c:pt>
                <c:pt idx="41">
                  <c:v>18019816.669525173</c:v>
                </c:pt>
                <c:pt idx="42">
                  <c:v>18019816.669525173</c:v>
                </c:pt>
                <c:pt idx="43">
                  <c:v>10856306.267624896</c:v>
                </c:pt>
                <c:pt idx="44">
                  <c:v>10856306.267624896</c:v>
                </c:pt>
                <c:pt idx="45">
                  <c:v>6079526.3886872353</c:v>
                </c:pt>
                <c:pt idx="46">
                  <c:v>6079526.3886872353</c:v>
                </c:pt>
                <c:pt idx="47">
                  <c:v>3433969.3612791905</c:v>
                </c:pt>
                <c:pt idx="48">
                  <c:v>3433969.3612791905</c:v>
                </c:pt>
                <c:pt idx="49">
                  <c:v>119654.22844720981</c:v>
                </c:pt>
              </c:numCache>
            </c:numRef>
          </c:yVal>
          <c:smooth val="0"/>
          <c:extLst>
            <c:ext xmlns:c16="http://schemas.microsoft.com/office/drawing/2014/chart" uri="{C3380CC4-5D6E-409C-BE32-E72D297353CC}">
              <c16:uniqueId val="{00000000-B28C-48C3-82BB-3F3EF09C0BAD}"/>
            </c:ext>
          </c:extLst>
        </c:ser>
        <c:ser>
          <c:idx val="1"/>
          <c:order val="1"/>
          <c:tx>
            <c:strRef>
              <c:f>EXI_BeamDyn_diff!$AJ$1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EXI_BeamDyn_diff!$AJ$4:$AJ$201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EXI_BeamDyn_diff!$AW$4:$AW$201</c:f>
              <c:numCache>
                <c:formatCode>0.00E+00</c:formatCode>
                <c:ptCount val="198"/>
                <c:pt idx="0">
                  <c:v>-2356878</c:v>
                </c:pt>
                <c:pt idx="1">
                  <c:v>41209900</c:v>
                </c:pt>
                <c:pt idx="2">
                  <c:v>41209900</c:v>
                </c:pt>
                <c:pt idx="3">
                  <c:v>86610550</c:v>
                </c:pt>
                <c:pt idx="4">
                  <c:v>86610550</c:v>
                </c:pt>
                <c:pt idx="5">
                  <c:v>119617400</c:v>
                </c:pt>
                <c:pt idx="6">
                  <c:v>119617400</c:v>
                </c:pt>
                <c:pt idx="7">
                  <c:v>136446400</c:v>
                </c:pt>
                <c:pt idx="8">
                  <c:v>136446400</c:v>
                </c:pt>
                <c:pt idx="9">
                  <c:v>145535800</c:v>
                </c:pt>
                <c:pt idx="10">
                  <c:v>145535800</c:v>
                </c:pt>
                <c:pt idx="11">
                  <c:v>135576900</c:v>
                </c:pt>
                <c:pt idx="12">
                  <c:v>135576900</c:v>
                </c:pt>
                <c:pt idx="13">
                  <c:v>140243800</c:v>
                </c:pt>
                <c:pt idx="14">
                  <c:v>140243800</c:v>
                </c:pt>
                <c:pt idx="15">
                  <c:v>79522230</c:v>
                </c:pt>
                <c:pt idx="16">
                  <c:v>79522230</c:v>
                </c:pt>
                <c:pt idx="17">
                  <c:v>55918290</c:v>
                </c:pt>
                <c:pt idx="18">
                  <c:v>55918290</c:v>
                </c:pt>
                <c:pt idx="19">
                  <c:v>30511180</c:v>
                </c:pt>
                <c:pt idx="20">
                  <c:v>30511180</c:v>
                </c:pt>
                <c:pt idx="21">
                  <c:v>24623070</c:v>
                </c:pt>
                <c:pt idx="22">
                  <c:v>24623070</c:v>
                </c:pt>
                <c:pt idx="23">
                  <c:v>21822250</c:v>
                </c:pt>
                <c:pt idx="24">
                  <c:v>21822250</c:v>
                </c:pt>
                <c:pt idx="25">
                  <c:v>18275350</c:v>
                </c:pt>
                <c:pt idx="26">
                  <c:v>18275350</c:v>
                </c:pt>
                <c:pt idx="27">
                  <c:v>14840410</c:v>
                </c:pt>
                <c:pt idx="28">
                  <c:v>14840410</c:v>
                </c:pt>
                <c:pt idx="29">
                  <c:v>12132360</c:v>
                </c:pt>
                <c:pt idx="30">
                  <c:v>12132360</c:v>
                </c:pt>
                <c:pt idx="31">
                  <c:v>11444790</c:v>
                </c:pt>
                <c:pt idx="32">
                  <c:v>11444790</c:v>
                </c:pt>
                <c:pt idx="33">
                  <c:v>12704280</c:v>
                </c:pt>
                <c:pt idx="34">
                  <c:v>12704280</c:v>
                </c:pt>
                <c:pt idx="35">
                  <c:v>15326140</c:v>
                </c:pt>
                <c:pt idx="36">
                  <c:v>15326140</c:v>
                </c:pt>
                <c:pt idx="37">
                  <c:v>18110340</c:v>
                </c:pt>
                <c:pt idx="38">
                  <c:v>18110340</c:v>
                </c:pt>
                <c:pt idx="39">
                  <c:v>19675880</c:v>
                </c:pt>
                <c:pt idx="40">
                  <c:v>19675880</c:v>
                </c:pt>
                <c:pt idx="41">
                  <c:v>18020690</c:v>
                </c:pt>
                <c:pt idx="42">
                  <c:v>18020690</c:v>
                </c:pt>
                <c:pt idx="43">
                  <c:v>10856920</c:v>
                </c:pt>
                <c:pt idx="44">
                  <c:v>10856920</c:v>
                </c:pt>
                <c:pt idx="45">
                  <c:v>6079885</c:v>
                </c:pt>
                <c:pt idx="46">
                  <c:v>6079885</c:v>
                </c:pt>
                <c:pt idx="47">
                  <c:v>3434443</c:v>
                </c:pt>
                <c:pt idx="48">
                  <c:v>3434443</c:v>
                </c:pt>
                <c:pt idx="49">
                  <c:v>119654</c:v>
                </c:pt>
              </c:numCache>
            </c:numRef>
          </c:yVal>
          <c:smooth val="0"/>
          <c:extLst>
            <c:ext xmlns:c16="http://schemas.microsoft.com/office/drawing/2014/chart" uri="{C3380CC4-5D6E-409C-BE32-E72D297353CC}">
              <c16:uniqueId val="{00000001-B28C-48C3-82BB-3F3EF09C0BAD}"/>
            </c:ext>
          </c:extLst>
        </c:ser>
        <c:ser>
          <c:idx val="2"/>
          <c:order val="2"/>
          <c:tx>
            <c:strRef>
              <c:f>BeamDyn_2_hGAST!$EP$2</c:f>
              <c:strCache>
                <c:ptCount val="1"/>
                <c:pt idx="0">
                  <c:v>Direct method</c:v>
                </c:pt>
              </c:strCache>
            </c:strRef>
          </c:tx>
          <c:spPr>
            <a:ln w="19050" cap="rnd">
              <a:solidFill>
                <a:srgbClr val="C00000"/>
              </a:solidFill>
              <a:prstDash val="sysDash"/>
              <a:round/>
            </a:ln>
            <a:effectLst/>
          </c:spPr>
          <c:marker>
            <c:symbol val="dash"/>
            <c:size val="5"/>
            <c:spPr>
              <a:solidFill>
                <a:srgbClr val="C00000"/>
              </a:solidFill>
              <a:ln w="9525">
                <a:solidFill>
                  <a:srgbClr val="C00000"/>
                </a:solidFill>
              </a:ln>
              <a:effectLst/>
            </c:spPr>
          </c:marker>
          <c:xVal>
            <c:numRef>
              <c:f>BeamDyn_2_hGAST!$DS$6:$DS$200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BeamDyn_2_hGAST!$ER$6:$ER$200</c:f>
              <c:numCache>
                <c:formatCode>0.00E+00</c:formatCode>
                <c:ptCount val="195"/>
                <c:pt idx="0">
                  <c:v>-2289735.9576583277</c:v>
                </c:pt>
                <c:pt idx="1">
                  <c:v>41224692.536677793</c:v>
                </c:pt>
                <c:pt idx="2">
                  <c:v>86923728.512176633</c:v>
                </c:pt>
                <c:pt idx="3">
                  <c:v>125703787.71946785</c:v>
                </c:pt>
                <c:pt idx="4">
                  <c:v>150215342.19760713</c:v>
                </c:pt>
                <c:pt idx="5">
                  <c:v>168127765.75361657</c:v>
                </c:pt>
                <c:pt idx="6">
                  <c:v>174703980.04711005</c:v>
                </c:pt>
                <c:pt idx="7">
                  <c:v>169751238.35904023</c:v>
                </c:pt>
                <c:pt idx="8">
                  <c:v>46773034.361682862</c:v>
                </c:pt>
                <c:pt idx="9">
                  <c:v>47153359.110466346</c:v>
                </c:pt>
                <c:pt idx="10">
                  <c:v>26641893.833998509</c:v>
                </c:pt>
                <c:pt idx="11">
                  <c:v>23297193.736887675</c:v>
                </c:pt>
                <c:pt idx="12">
                  <c:v>21008446.836582556</c:v>
                </c:pt>
                <c:pt idx="13">
                  <c:v>17498260.856963854</c:v>
                </c:pt>
                <c:pt idx="14">
                  <c:v>14311922.81485535</c:v>
                </c:pt>
                <c:pt idx="15">
                  <c:v>11667844.638576871</c:v>
                </c:pt>
                <c:pt idx="16">
                  <c:v>11155198.355031144</c:v>
                </c:pt>
                <c:pt idx="17">
                  <c:v>12501724.90865428</c:v>
                </c:pt>
                <c:pt idx="18">
                  <c:v>15285442.031799898</c:v>
                </c:pt>
                <c:pt idx="19">
                  <c:v>18511094.809964567</c:v>
                </c:pt>
                <c:pt idx="20">
                  <c:v>20864053.914114013</c:v>
                </c:pt>
                <c:pt idx="21">
                  <c:v>19916222.63164112</c:v>
                </c:pt>
                <c:pt idx="22">
                  <c:v>11828657.120059723</c:v>
                </c:pt>
                <c:pt idx="23">
                  <c:v>6496480.5130151547</c:v>
                </c:pt>
                <c:pt idx="24">
                  <c:v>3769463.4063876239</c:v>
                </c:pt>
                <c:pt idx="25">
                  <c:v>156692.30569679869</c:v>
                </c:pt>
              </c:numCache>
            </c:numRef>
          </c:yVal>
          <c:smooth val="0"/>
          <c:extLst xmlns:c15="http://schemas.microsoft.com/office/drawing/2012/chart">
            <c:ext xmlns:c16="http://schemas.microsoft.com/office/drawing/2014/chart" uri="{C3380CC4-5D6E-409C-BE32-E72D297353CC}">
              <c16:uniqueId val="{00000002-B28C-48C3-82BB-3F3EF09C0BAD}"/>
            </c:ext>
          </c:extLst>
        </c:ser>
        <c:dLbls>
          <c:showLegendKey val="0"/>
          <c:showVal val="0"/>
          <c:showCatName val="0"/>
          <c:showSerName val="0"/>
          <c:showPercent val="0"/>
          <c:showBubbleSize val="0"/>
        </c:dLbls>
        <c:axId val="1404007295"/>
        <c:axId val="1404002015"/>
        <c:extLst/>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 - GAzZ [Nm]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manualLayout>
          <c:layoutTarget val="inner"/>
          <c:xMode val="edge"/>
          <c:yMode val="edge"/>
          <c:x val="9.9973532095749648E-2"/>
          <c:y val="0.22718091524832162"/>
          <c:w val="0.85999606635468639"/>
          <c:h val="0.73114502245536894"/>
        </c:manualLayout>
      </c:layout>
      <c:scatterChart>
        <c:scatterStyle val="lineMarker"/>
        <c:varyColors val="0"/>
        <c:ser>
          <c:idx val="0"/>
          <c:order val="0"/>
          <c:tx>
            <c:strRef>
              <c:f>EXI_BeamDyn_diff!$B$1</c:f>
              <c:strCache>
                <c:ptCount val="1"/>
                <c:pt idx="0">
                  <c:v>BeamDyn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EXI_BeamDyn_diff!$B$4:$B$201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EXI_BeamDyn_diff!$X$4:$X$201</c:f>
              <c:numCache>
                <c:formatCode>0.00000E+00</c:formatCode>
                <c:ptCount val="198"/>
                <c:pt idx="0">
                  <c:v>153462358.01623783</c:v>
                </c:pt>
                <c:pt idx="1">
                  <c:v>-85893110.41659461</c:v>
                </c:pt>
                <c:pt idx="2">
                  <c:v>-85893110.41659461</c:v>
                </c:pt>
                <c:pt idx="3">
                  <c:v>-289638724.12818217</c:v>
                </c:pt>
                <c:pt idx="4">
                  <c:v>-289638724.12818217</c:v>
                </c:pt>
                <c:pt idx="5">
                  <c:v>-357463938.50769645</c:v>
                </c:pt>
                <c:pt idx="6">
                  <c:v>-357463938.50769645</c:v>
                </c:pt>
                <c:pt idx="7">
                  <c:v>-387703855.1135416</c:v>
                </c:pt>
                <c:pt idx="8">
                  <c:v>-387703855.1135416</c:v>
                </c:pt>
                <c:pt idx="9">
                  <c:v>-398983941.58284914</c:v>
                </c:pt>
                <c:pt idx="10">
                  <c:v>-398983941.58284914</c:v>
                </c:pt>
                <c:pt idx="11">
                  <c:v>-311574276.59565842</c:v>
                </c:pt>
                <c:pt idx="12">
                  <c:v>-311574276.59565842</c:v>
                </c:pt>
                <c:pt idx="13">
                  <c:v>-208422656.14953107</c:v>
                </c:pt>
                <c:pt idx="14">
                  <c:v>-208422656.14953107</c:v>
                </c:pt>
                <c:pt idx="15">
                  <c:v>127807916.89448032</c:v>
                </c:pt>
                <c:pt idx="16">
                  <c:v>127807916.89448032</c:v>
                </c:pt>
                <c:pt idx="17">
                  <c:v>53724604.552143961</c:v>
                </c:pt>
                <c:pt idx="18">
                  <c:v>53724604.552143961</c:v>
                </c:pt>
                <c:pt idx="19">
                  <c:v>43852613.048350312</c:v>
                </c:pt>
                <c:pt idx="20">
                  <c:v>43852613.048350312</c:v>
                </c:pt>
                <c:pt idx="21">
                  <c:v>25309377.652493946</c:v>
                </c:pt>
                <c:pt idx="22">
                  <c:v>25309377.652493946</c:v>
                </c:pt>
                <c:pt idx="23">
                  <c:v>16471353.960136842</c:v>
                </c:pt>
                <c:pt idx="24">
                  <c:v>16471353.960136842</c:v>
                </c:pt>
                <c:pt idx="25">
                  <c:v>15247825.804320114</c:v>
                </c:pt>
                <c:pt idx="26">
                  <c:v>15247825.804320114</c:v>
                </c:pt>
                <c:pt idx="27">
                  <c:v>10740837.013926428</c:v>
                </c:pt>
                <c:pt idx="28">
                  <c:v>10740837.013926428</c:v>
                </c:pt>
                <c:pt idx="29">
                  <c:v>10119272.711990943</c:v>
                </c:pt>
                <c:pt idx="30">
                  <c:v>10119272.711990943</c:v>
                </c:pt>
                <c:pt idx="31">
                  <c:v>7866993.7547380887</c:v>
                </c:pt>
                <c:pt idx="32">
                  <c:v>7866993.7547380887</c:v>
                </c:pt>
                <c:pt idx="33">
                  <c:v>7833014.3251078399</c:v>
                </c:pt>
                <c:pt idx="34">
                  <c:v>7833014.3251078399</c:v>
                </c:pt>
                <c:pt idx="35">
                  <c:v>8373507.4780501099</c:v>
                </c:pt>
                <c:pt idx="36">
                  <c:v>8373507.4780501099</c:v>
                </c:pt>
                <c:pt idx="37">
                  <c:v>7969862.5009182673</c:v>
                </c:pt>
                <c:pt idx="38">
                  <c:v>7969862.5009182673</c:v>
                </c:pt>
                <c:pt idx="39">
                  <c:v>6636699.1388709815</c:v>
                </c:pt>
                <c:pt idx="40">
                  <c:v>6636699.1388709815</c:v>
                </c:pt>
                <c:pt idx="41">
                  <c:v>5521845.8308696812</c:v>
                </c:pt>
                <c:pt idx="42">
                  <c:v>5521845.8308696812</c:v>
                </c:pt>
                <c:pt idx="43">
                  <c:v>2921653.3744751462</c:v>
                </c:pt>
                <c:pt idx="44">
                  <c:v>2921653.3744751462</c:v>
                </c:pt>
                <c:pt idx="45">
                  <c:v>1610855.857541546</c:v>
                </c:pt>
                <c:pt idx="46">
                  <c:v>1610855.857541546</c:v>
                </c:pt>
                <c:pt idx="47">
                  <c:v>1159535.3198103984</c:v>
                </c:pt>
                <c:pt idx="48">
                  <c:v>1159535.3198103984</c:v>
                </c:pt>
                <c:pt idx="49">
                  <c:v>103783.35961407358</c:v>
                </c:pt>
              </c:numCache>
            </c:numRef>
          </c:yVal>
          <c:smooth val="0"/>
          <c:extLst>
            <c:ext xmlns:c16="http://schemas.microsoft.com/office/drawing/2014/chart" uri="{C3380CC4-5D6E-409C-BE32-E72D297353CC}">
              <c16:uniqueId val="{00000000-DA87-467F-B403-065708FACC72}"/>
            </c:ext>
          </c:extLst>
        </c:ser>
        <c:ser>
          <c:idx val="1"/>
          <c:order val="1"/>
          <c:tx>
            <c:strRef>
              <c:f>EXI_BeamDyn_diff!$AJ$1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EXI_BeamDyn_diff!$AJ$4:$AJ$201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EXI_BeamDyn_diff!$BF$4:$BF$201</c:f>
              <c:numCache>
                <c:formatCode>0.00E+00</c:formatCode>
                <c:ptCount val="198"/>
                <c:pt idx="0">
                  <c:v>153462400</c:v>
                </c:pt>
                <c:pt idx="1">
                  <c:v>-85891570</c:v>
                </c:pt>
                <c:pt idx="2">
                  <c:v>-85891570</c:v>
                </c:pt>
                <c:pt idx="3">
                  <c:v>-289637800</c:v>
                </c:pt>
                <c:pt idx="4">
                  <c:v>-289637800</c:v>
                </c:pt>
                <c:pt idx="5">
                  <c:v>-357463300</c:v>
                </c:pt>
                <c:pt idx="6">
                  <c:v>-357463300</c:v>
                </c:pt>
                <c:pt idx="7">
                  <c:v>-387703600</c:v>
                </c:pt>
                <c:pt idx="8">
                  <c:v>-387703600</c:v>
                </c:pt>
                <c:pt idx="9">
                  <c:v>-398985300</c:v>
                </c:pt>
                <c:pt idx="10">
                  <c:v>-398985300</c:v>
                </c:pt>
                <c:pt idx="11">
                  <c:v>-311576600</c:v>
                </c:pt>
                <c:pt idx="12">
                  <c:v>-311576600</c:v>
                </c:pt>
                <c:pt idx="13">
                  <c:v>-208427900</c:v>
                </c:pt>
                <c:pt idx="14">
                  <c:v>-208427900</c:v>
                </c:pt>
                <c:pt idx="15">
                  <c:v>127809600</c:v>
                </c:pt>
                <c:pt idx="16">
                  <c:v>127809600</c:v>
                </c:pt>
                <c:pt idx="17">
                  <c:v>53724850</c:v>
                </c:pt>
                <c:pt idx="18">
                  <c:v>53724850</c:v>
                </c:pt>
                <c:pt idx="19">
                  <c:v>43853280</c:v>
                </c:pt>
                <c:pt idx="20">
                  <c:v>43853280</c:v>
                </c:pt>
                <c:pt idx="21">
                  <c:v>25309750</c:v>
                </c:pt>
                <c:pt idx="22">
                  <c:v>25309750</c:v>
                </c:pt>
                <c:pt idx="23">
                  <c:v>16471390</c:v>
                </c:pt>
                <c:pt idx="24">
                  <c:v>16471390</c:v>
                </c:pt>
                <c:pt idx="25">
                  <c:v>15248080</c:v>
                </c:pt>
                <c:pt idx="26">
                  <c:v>15248080</c:v>
                </c:pt>
                <c:pt idx="27">
                  <c:v>10740860</c:v>
                </c:pt>
                <c:pt idx="28">
                  <c:v>10740860</c:v>
                </c:pt>
                <c:pt idx="29">
                  <c:v>10119430</c:v>
                </c:pt>
                <c:pt idx="30">
                  <c:v>10119430</c:v>
                </c:pt>
                <c:pt idx="31">
                  <c:v>7866988</c:v>
                </c:pt>
                <c:pt idx="32">
                  <c:v>7866988</c:v>
                </c:pt>
                <c:pt idx="33">
                  <c:v>7832956</c:v>
                </c:pt>
                <c:pt idx="34">
                  <c:v>7832956</c:v>
                </c:pt>
                <c:pt idx="35">
                  <c:v>8373535</c:v>
                </c:pt>
                <c:pt idx="36">
                  <c:v>8373535</c:v>
                </c:pt>
                <c:pt idx="37">
                  <c:v>7969981</c:v>
                </c:pt>
                <c:pt idx="38">
                  <c:v>7969981</c:v>
                </c:pt>
                <c:pt idx="39">
                  <c:v>6636792</c:v>
                </c:pt>
                <c:pt idx="40">
                  <c:v>6636792</c:v>
                </c:pt>
                <c:pt idx="41">
                  <c:v>5522140</c:v>
                </c:pt>
                <c:pt idx="42">
                  <c:v>5522140</c:v>
                </c:pt>
                <c:pt idx="43">
                  <c:v>2921821</c:v>
                </c:pt>
                <c:pt idx="44">
                  <c:v>2921821</c:v>
                </c:pt>
                <c:pt idx="45">
                  <c:v>1610921</c:v>
                </c:pt>
                <c:pt idx="46">
                  <c:v>1610921</c:v>
                </c:pt>
                <c:pt idx="47">
                  <c:v>1159691</c:v>
                </c:pt>
                <c:pt idx="48">
                  <c:v>1159691</c:v>
                </c:pt>
                <c:pt idx="49">
                  <c:v>103783.6</c:v>
                </c:pt>
              </c:numCache>
            </c:numRef>
          </c:yVal>
          <c:smooth val="0"/>
          <c:extLst>
            <c:ext xmlns:c16="http://schemas.microsoft.com/office/drawing/2014/chart" uri="{C3380CC4-5D6E-409C-BE32-E72D297353CC}">
              <c16:uniqueId val="{00000001-DA87-467F-B403-065708FACC72}"/>
            </c:ext>
          </c:extLst>
        </c:ser>
        <c:ser>
          <c:idx val="2"/>
          <c:order val="2"/>
          <c:tx>
            <c:strRef>
              <c:f>BeamDyn_2_hGAST!$ET$2</c:f>
              <c:strCache>
                <c:ptCount val="1"/>
              </c:strCache>
            </c:strRef>
          </c:tx>
          <c:spPr>
            <a:ln w="19050" cap="rnd">
              <a:solidFill>
                <a:srgbClr val="C00000"/>
              </a:solidFill>
              <a:prstDash val="sysDash"/>
              <a:round/>
            </a:ln>
            <a:effectLst/>
          </c:spPr>
          <c:marker>
            <c:symbol val="dash"/>
            <c:size val="5"/>
            <c:spPr>
              <a:solidFill>
                <a:srgbClr val="C00000">
                  <a:alpha val="98000"/>
                </a:srgbClr>
              </a:solidFill>
              <a:ln w="9525">
                <a:solidFill>
                  <a:srgbClr val="C00000"/>
                </a:solidFill>
              </a:ln>
              <a:effectLst/>
            </c:spPr>
          </c:marker>
          <c:xVal>
            <c:numRef>
              <c:f>BeamDyn_2_hGAST!$DS$6:$DS$200</c:f>
              <c:numCache>
                <c:formatCode>0.00</c:formatCode>
                <c:ptCount val="195"/>
                <c:pt idx="0">
                  <c:v>0</c:v>
                </c:pt>
                <c:pt idx="1">
                  <c:v>1.1699911676350805</c:v>
                </c:pt>
                <c:pt idx="2">
                  <c:v>2.339982335270161</c:v>
                </c:pt>
                <c:pt idx="3">
                  <c:v>3.509973502905241</c:v>
                </c:pt>
                <c:pt idx="4">
                  <c:v>4.6799646705403219</c:v>
                </c:pt>
                <c:pt idx="5">
                  <c:v>5.8499558381754024</c:v>
                </c:pt>
                <c:pt idx="6">
                  <c:v>8.7749337572631028</c:v>
                </c:pt>
                <c:pt idx="7">
                  <c:v>11.699911676350805</c:v>
                </c:pt>
                <c:pt idx="8">
                  <c:v>17.549867514526206</c:v>
                </c:pt>
                <c:pt idx="9">
                  <c:v>23.39982335270161</c:v>
                </c:pt>
                <c:pt idx="10">
                  <c:v>29.24977919087701</c:v>
                </c:pt>
                <c:pt idx="11">
                  <c:v>35.099735029052411</c:v>
                </c:pt>
                <c:pt idx="12">
                  <c:v>40.949690867227815</c:v>
                </c:pt>
                <c:pt idx="13">
                  <c:v>46.799646705403219</c:v>
                </c:pt>
                <c:pt idx="14">
                  <c:v>52.649602543578617</c:v>
                </c:pt>
                <c:pt idx="15">
                  <c:v>58.499558381754021</c:v>
                </c:pt>
                <c:pt idx="16">
                  <c:v>64.349514219929432</c:v>
                </c:pt>
                <c:pt idx="17">
                  <c:v>70.199470058104822</c:v>
                </c:pt>
                <c:pt idx="18">
                  <c:v>76.049425896280226</c:v>
                </c:pt>
                <c:pt idx="19">
                  <c:v>81.899381734455631</c:v>
                </c:pt>
                <c:pt idx="20">
                  <c:v>87.749337572631035</c:v>
                </c:pt>
                <c:pt idx="21">
                  <c:v>93.599293410806439</c:v>
                </c:pt>
                <c:pt idx="22">
                  <c:v>99.449249248981829</c:v>
                </c:pt>
                <c:pt idx="23">
                  <c:v>105.29920508715723</c:v>
                </c:pt>
                <c:pt idx="24">
                  <c:v>111.14916092533264</c:v>
                </c:pt>
                <c:pt idx="25">
                  <c:v>116.99911676350804</c:v>
                </c:pt>
              </c:numCache>
            </c:numRef>
          </c:xVal>
          <c:yVal>
            <c:numRef>
              <c:f>BeamDyn_2_hGAST!$ET$6:$ET$200</c:f>
              <c:numCache>
                <c:formatCode>0.00E+00</c:formatCode>
                <c:ptCount val="195"/>
                <c:pt idx="0">
                  <c:v>153492656.03956404</c:v>
                </c:pt>
                <c:pt idx="1">
                  <c:v>-85895446.069101661</c:v>
                </c:pt>
                <c:pt idx="2">
                  <c:v>-289586396.39144588</c:v>
                </c:pt>
                <c:pt idx="3">
                  <c:v>-359574276.10556442</c:v>
                </c:pt>
                <c:pt idx="4">
                  <c:v>-392717778.30471957</c:v>
                </c:pt>
                <c:pt idx="5">
                  <c:v>-407179831.61141521</c:v>
                </c:pt>
                <c:pt idx="6">
                  <c:v>-325850297.53217369</c:v>
                </c:pt>
                <c:pt idx="7">
                  <c:v>-228685498.98565981</c:v>
                </c:pt>
                <c:pt idx="8">
                  <c:v>126154511.88053438</c:v>
                </c:pt>
                <c:pt idx="9">
                  <c:v>51535129.388512261</c:v>
                </c:pt>
                <c:pt idx="10">
                  <c:v>43184131.139856443</c:v>
                </c:pt>
                <c:pt idx="11">
                  <c:v>24605798.079998344</c:v>
                </c:pt>
                <c:pt idx="12">
                  <c:v>15783506.884366091</c:v>
                </c:pt>
                <c:pt idx="13">
                  <c:v>14731529.809263051</c:v>
                </c:pt>
                <c:pt idx="14">
                  <c:v>10393166.463674735</c:v>
                </c:pt>
                <c:pt idx="15">
                  <c:v>9900006.1817671228</c:v>
                </c:pt>
                <c:pt idx="16">
                  <c:v>7724182.6353563871</c:v>
                </c:pt>
                <c:pt idx="17">
                  <c:v>7744616.658687545</c:v>
                </c:pt>
                <c:pt idx="18">
                  <c:v>8359024.0196046624</c:v>
                </c:pt>
                <c:pt idx="19">
                  <c:v>8099821.21292926</c:v>
                </c:pt>
                <c:pt idx="20">
                  <c:v>7022332.3665226726</c:v>
                </c:pt>
                <c:pt idx="21">
                  <c:v>6102026.3872674368</c:v>
                </c:pt>
                <c:pt idx="22">
                  <c:v>3310093.1968426015</c:v>
                </c:pt>
                <c:pt idx="23">
                  <c:v>1812508.6115598192</c:v>
                </c:pt>
                <c:pt idx="24">
                  <c:v>1263073.6517033076</c:v>
                </c:pt>
                <c:pt idx="25">
                  <c:v>105831.7074522889</c:v>
                </c:pt>
              </c:numCache>
            </c:numRef>
          </c:yVal>
          <c:smooth val="0"/>
          <c:extLst xmlns:c15="http://schemas.microsoft.com/office/drawing/2012/chart">
            <c:ext xmlns:c16="http://schemas.microsoft.com/office/drawing/2014/chart" uri="{C3380CC4-5D6E-409C-BE32-E72D297353CC}">
              <c16:uniqueId val="{00000002-DA87-467F-B403-065708FACC72}"/>
            </c:ext>
          </c:extLst>
        </c:ser>
        <c:dLbls>
          <c:showLegendKey val="0"/>
          <c:showVal val="0"/>
          <c:showCatName val="0"/>
          <c:showSerName val="0"/>
          <c:showPercent val="0"/>
          <c:showBubbleSize val="0"/>
        </c:dLbls>
        <c:axId val="1404007295"/>
        <c:axId val="1404002015"/>
        <c:extLst/>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GxzA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manualLayout>
          <c:layoutTarget val="inner"/>
          <c:xMode val="edge"/>
          <c:yMode val="edge"/>
          <c:x val="0.11736890757721707"/>
          <c:y val="0.23085958932994938"/>
          <c:w val="0.82866941195008614"/>
          <c:h val="0.72731316066477891"/>
        </c:manualLayout>
      </c:layout>
      <c:scatterChart>
        <c:scatterStyle val="lineMarker"/>
        <c:varyColors val="0"/>
        <c:ser>
          <c:idx val="0"/>
          <c:order val="0"/>
          <c:tx>
            <c:strRef>
              <c:f>EXI_BeamDyn_diff!$B$1</c:f>
              <c:strCache>
                <c:ptCount val="1"/>
                <c:pt idx="0">
                  <c:v>BeamDyn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EXI_BeamDyn_diff!$B$4:$B$43</c:f>
              <c:numCache>
                <c:formatCode>0.000</c:formatCode>
                <c:ptCount val="40"/>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numCache>
            </c:numRef>
          </c:xVal>
          <c:yVal>
            <c:numRef>
              <c:f>EXI_BeamDyn_diff!$M$4:$M$43</c:f>
              <c:numCache>
                <c:formatCode>0.00000E+00</c:formatCode>
                <c:ptCount val="40"/>
                <c:pt idx="0">
                  <c:v>-652452.30121894134</c:v>
                </c:pt>
                <c:pt idx="1">
                  <c:v>684581.64882349526</c:v>
                </c:pt>
                <c:pt idx="2">
                  <c:v>684581.64882349526</c:v>
                </c:pt>
                <c:pt idx="3">
                  <c:v>1114397.3389281554</c:v>
                </c:pt>
                <c:pt idx="4">
                  <c:v>1114397.3389281554</c:v>
                </c:pt>
                <c:pt idx="5">
                  <c:v>94471590.938428402</c:v>
                </c:pt>
                <c:pt idx="6">
                  <c:v>94471590.938428402</c:v>
                </c:pt>
                <c:pt idx="7">
                  <c:v>176751448.79160079</c:v>
                </c:pt>
                <c:pt idx="8">
                  <c:v>176751448.79160079</c:v>
                </c:pt>
                <c:pt idx="9">
                  <c:v>246073744.94867265</c:v>
                </c:pt>
                <c:pt idx="10">
                  <c:v>246073744.94867265</c:v>
                </c:pt>
                <c:pt idx="11">
                  <c:v>366851754.96216404</c:v>
                </c:pt>
                <c:pt idx="12">
                  <c:v>366851754.96216404</c:v>
                </c:pt>
                <c:pt idx="13">
                  <c:v>456057334.24940687</c:v>
                </c:pt>
                <c:pt idx="14">
                  <c:v>456057334.24940687</c:v>
                </c:pt>
                <c:pt idx="15">
                  <c:v>333833162.32233578</c:v>
                </c:pt>
                <c:pt idx="16">
                  <c:v>333833162.32233578</c:v>
                </c:pt>
                <c:pt idx="17">
                  <c:v>123863325.24495447</c:v>
                </c:pt>
                <c:pt idx="18">
                  <c:v>123863325.24495447</c:v>
                </c:pt>
                <c:pt idx="19">
                  <c:v>42632865.930352546</c:v>
                </c:pt>
                <c:pt idx="20">
                  <c:v>42632865.930352546</c:v>
                </c:pt>
                <c:pt idx="21">
                  <c:v>15810877.37424157</c:v>
                </c:pt>
                <c:pt idx="22">
                  <c:v>15810877.37424157</c:v>
                </c:pt>
                <c:pt idx="23">
                  <c:v>7070821.8603288252</c:v>
                </c:pt>
                <c:pt idx="24">
                  <c:v>7070821.8603288252</c:v>
                </c:pt>
                <c:pt idx="25">
                  <c:v>5467063.5470491946</c:v>
                </c:pt>
                <c:pt idx="26">
                  <c:v>5467063.5470491946</c:v>
                </c:pt>
                <c:pt idx="27">
                  <c:v>4550515.4567786353</c:v>
                </c:pt>
                <c:pt idx="28">
                  <c:v>4550515.4567786353</c:v>
                </c:pt>
                <c:pt idx="29">
                  <c:v>4072107.3499316378</c:v>
                </c:pt>
                <c:pt idx="30">
                  <c:v>4072107.3499316378</c:v>
                </c:pt>
                <c:pt idx="31">
                  <c:v>2675196.8835163126</c:v>
                </c:pt>
                <c:pt idx="32">
                  <c:v>2675196.8835163126</c:v>
                </c:pt>
                <c:pt idx="33">
                  <c:v>2249871.1376708378</c:v>
                </c:pt>
                <c:pt idx="34">
                  <c:v>2249871.1376708378</c:v>
                </c:pt>
                <c:pt idx="35">
                  <c:v>1475380.3131783954</c:v>
                </c:pt>
                <c:pt idx="36">
                  <c:v>1475380.3131783954</c:v>
                </c:pt>
                <c:pt idx="37">
                  <c:v>-796355.49870260537</c:v>
                </c:pt>
                <c:pt idx="38">
                  <c:v>-796355.49870260537</c:v>
                </c:pt>
                <c:pt idx="39">
                  <c:v>-5414837.2892187443</c:v>
                </c:pt>
              </c:numCache>
            </c:numRef>
          </c:yVal>
          <c:smooth val="0"/>
          <c:extLst>
            <c:ext xmlns:c16="http://schemas.microsoft.com/office/drawing/2014/chart" uri="{C3380CC4-5D6E-409C-BE32-E72D297353CC}">
              <c16:uniqueId val="{00000000-4668-485E-BB1B-507A0580B406}"/>
            </c:ext>
          </c:extLst>
        </c:ser>
        <c:ser>
          <c:idx val="1"/>
          <c:order val="1"/>
          <c:tx>
            <c:strRef>
              <c:f>EXI_BeamDyn_diff!$AJ$1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EXI_BeamDyn_diff!$AJ$4:$AJ$43</c:f>
              <c:numCache>
                <c:formatCode>General</c:formatCode>
                <c:ptCount val="40"/>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numCache>
            </c:numRef>
          </c:xVal>
          <c:yVal>
            <c:numRef>
              <c:f>EXI_BeamDyn_diff!$AU$4:$AU$43</c:f>
              <c:numCache>
                <c:formatCode>0.00E+00</c:formatCode>
                <c:ptCount val="40"/>
                <c:pt idx="0">
                  <c:v>-652462.5</c:v>
                </c:pt>
                <c:pt idx="1">
                  <c:v>684578.7</c:v>
                </c:pt>
                <c:pt idx="2">
                  <c:v>684578.7</c:v>
                </c:pt>
                <c:pt idx="3">
                  <c:v>1112972</c:v>
                </c:pt>
                <c:pt idx="4">
                  <c:v>1112972</c:v>
                </c:pt>
                <c:pt idx="5">
                  <c:v>94469520</c:v>
                </c:pt>
                <c:pt idx="6">
                  <c:v>94469520</c:v>
                </c:pt>
                <c:pt idx="7">
                  <c:v>176749000</c:v>
                </c:pt>
                <c:pt idx="8">
                  <c:v>176749000</c:v>
                </c:pt>
                <c:pt idx="9">
                  <c:v>246071800</c:v>
                </c:pt>
                <c:pt idx="10">
                  <c:v>246071800</c:v>
                </c:pt>
                <c:pt idx="11">
                  <c:v>366850400</c:v>
                </c:pt>
                <c:pt idx="12">
                  <c:v>366850400</c:v>
                </c:pt>
                <c:pt idx="13">
                  <c:v>456057900</c:v>
                </c:pt>
                <c:pt idx="14">
                  <c:v>456057900</c:v>
                </c:pt>
                <c:pt idx="15">
                  <c:v>333837200</c:v>
                </c:pt>
                <c:pt idx="16">
                  <c:v>333837200</c:v>
                </c:pt>
                <c:pt idx="17">
                  <c:v>123865400</c:v>
                </c:pt>
                <c:pt idx="18">
                  <c:v>123865400</c:v>
                </c:pt>
                <c:pt idx="19">
                  <c:v>42633700</c:v>
                </c:pt>
                <c:pt idx="20">
                  <c:v>42633700</c:v>
                </c:pt>
                <c:pt idx="21">
                  <c:v>15811140</c:v>
                </c:pt>
                <c:pt idx="22">
                  <c:v>15811140</c:v>
                </c:pt>
                <c:pt idx="23">
                  <c:v>7070750</c:v>
                </c:pt>
                <c:pt idx="24">
                  <c:v>7070750</c:v>
                </c:pt>
                <c:pt idx="25">
                  <c:v>5466954</c:v>
                </c:pt>
                <c:pt idx="26">
                  <c:v>5466954</c:v>
                </c:pt>
                <c:pt idx="27">
                  <c:v>4550382</c:v>
                </c:pt>
                <c:pt idx="28">
                  <c:v>4550382</c:v>
                </c:pt>
                <c:pt idx="29">
                  <c:v>4072051</c:v>
                </c:pt>
                <c:pt idx="30">
                  <c:v>4072051</c:v>
                </c:pt>
                <c:pt idx="31">
                  <c:v>2675079</c:v>
                </c:pt>
                <c:pt idx="32">
                  <c:v>2675079</c:v>
                </c:pt>
                <c:pt idx="33">
                  <c:v>2249778</c:v>
                </c:pt>
                <c:pt idx="34">
                  <c:v>2249778</c:v>
                </c:pt>
                <c:pt idx="35">
                  <c:v>1475391</c:v>
                </c:pt>
                <c:pt idx="36">
                  <c:v>1475391</c:v>
                </c:pt>
                <c:pt idx="37">
                  <c:v>-796258.4</c:v>
                </c:pt>
                <c:pt idx="38">
                  <c:v>-796258.4</c:v>
                </c:pt>
                <c:pt idx="39">
                  <c:v>-5414995</c:v>
                </c:pt>
              </c:numCache>
            </c:numRef>
          </c:yVal>
          <c:smooth val="0"/>
          <c:extLst>
            <c:ext xmlns:c16="http://schemas.microsoft.com/office/drawing/2014/chart" uri="{C3380CC4-5D6E-409C-BE32-E72D297353CC}">
              <c16:uniqueId val="{00000001-4668-485E-BB1B-507A0580B406}"/>
            </c:ext>
          </c:extLst>
        </c:ser>
        <c:dLbls>
          <c:showLegendKey val="0"/>
          <c:showVal val="0"/>
          <c:showCatName val="0"/>
          <c:showSerName val="0"/>
          <c:showPercent val="0"/>
          <c:showBubbleSize val="0"/>
        </c:dLbls>
        <c:axId val="1404007295"/>
        <c:axId val="1404002015"/>
        <c:extLst>
          <c:ext xmlns:c15="http://schemas.microsoft.com/office/drawing/2012/chart" uri="{02D57815-91ED-43cb-92C2-25804820EDAC}">
            <c15:filteredScatterSeries>
              <c15:ser>
                <c:idx val="2"/>
                <c:order val="2"/>
                <c:tx>
                  <c:strRef>
                    <c:extLst>
                      <c:ext uri="{02D57815-91ED-43cb-92C2-25804820EDAC}">
                        <c15:formulaRef>
                          <c15:sqref>HAWC2!$AT$5</c15:sqref>
                        </c15:formulaRef>
                      </c:ext>
                    </c:extLst>
                    <c:strCache>
                      <c:ptCount val="1"/>
                      <c:pt idx="0">
                        <c:v>K12                 </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c:ext uri="{02D57815-91ED-43cb-92C2-25804820EDAC}">
                        <c15:formulaRef>
                          <c15:sqref>HAWC2!$AJ$6:$AJ$31</c15:sqref>
                        </c15:formulaRef>
                      </c:ext>
                    </c:extLst>
                    <c:numCache>
                      <c:formatCode>0.00E+00</c:formatCode>
                      <c:ptCount val="26"/>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extLst>
                      <c:ext uri="{02D57815-91ED-43cb-92C2-25804820EDAC}">
                        <c15:formulaRef>
                          <c15:sqref>HAWC2!$AT$6:$AT$31</c15:sqref>
                        </c15:formulaRef>
                      </c:ext>
                    </c:extLst>
                    <c:numCache>
                      <c:formatCode>0.00E+00</c:formatCode>
                      <c:ptCount val="26"/>
                      <c:pt idx="0">
                        <c:v>-2207086.3839242999</c:v>
                      </c:pt>
                      <c:pt idx="1">
                        <c:v>1434921.7501519001</c:v>
                      </c:pt>
                      <c:pt idx="2">
                        <c:v>2708485.569435</c:v>
                      </c:pt>
                      <c:pt idx="3">
                        <c:v>105184746.20904</c:v>
                      </c:pt>
                      <c:pt idx="4">
                        <c:v>157429949.13314</c:v>
                      </c:pt>
                      <c:pt idx="5">
                        <c:v>228984725.56200999</c:v>
                      </c:pt>
                      <c:pt idx="6">
                        <c:v>463334468.51393002</c:v>
                      </c:pt>
                      <c:pt idx="7">
                        <c:v>341133181.04522002</c:v>
                      </c:pt>
                      <c:pt idx="8">
                        <c:v>208900378.04317001</c:v>
                      </c:pt>
                      <c:pt idx="9">
                        <c:v>66013024.632294998</c:v>
                      </c:pt>
                      <c:pt idx="10">
                        <c:v>-1830605.3521224</c:v>
                      </c:pt>
                      <c:pt idx="11">
                        <c:v>-112440.27749196001</c:v>
                      </c:pt>
                      <c:pt idx="12">
                        <c:v>2878814.9596473998</c:v>
                      </c:pt>
                      <c:pt idx="13">
                        <c:v>2792097.9973331001</c:v>
                      </c:pt>
                      <c:pt idx="14">
                        <c:v>2151870.8219368998</c:v>
                      </c:pt>
                      <c:pt idx="15">
                        <c:v>1209523.4659392</c:v>
                      </c:pt>
                      <c:pt idx="16">
                        <c:v>687555.06205555005</c:v>
                      </c:pt>
                      <c:pt idx="17">
                        <c:v>-1278128.3455320999</c:v>
                      </c:pt>
                      <c:pt idx="18">
                        <c:v>-5128386.2951595997</c:v>
                      </c:pt>
                      <c:pt idx="19">
                        <c:v>-5724959.6932685003</c:v>
                      </c:pt>
                      <c:pt idx="20">
                        <c:v>-4350319.6772459997</c:v>
                      </c:pt>
                      <c:pt idx="21">
                        <c:v>-5505861.2979522003</c:v>
                      </c:pt>
                      <c:pt idx="22">
                        <c:v>-2926876.2913849</c:v>
                      </c:pt>
                      <c:pt idx="23">
                        <c:v>-1092894.3939255001</c:v>
                      </c:pt>
                      <c:pt idx="24">
                        <c:v>-342359.95061568997</c:v>
                      </c:pt>
                      <c:pt idx="25">
                        <c:v>107.67625696663001</c:v>
                      </c:pt>
                    </c:numCache>
                  </c:numRef>
                </c:yVal>
                <c:smooth val="0"/>
                <c:extLst>
                  <c:ext xmlns:c16="http://schemas.microsoft.com/office/drawing/2014/chart" uri="{C3380CC4-5D6E-409C-BE32-E72D297353CC}">
                    <c16:uniqueId val="{00000002-4668-485E-BB1B-507A0580B406}"/>
                  </c:ext>
                </c:extLst>
              </c15:ser>
            </c15:filteredScatterSeries>
          </c:ext>
        </c:extLst>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x_cg</a:t>
            </a:r>
            <a:r>
              <a:rPr lang="en-US" baseline="0"/>
              <a:t> [m]</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EXI_BeamDyn_diff!$B$1</c:f>
              <c:strCache>
                <c:ptCount val="1"/>
                <c:pt idx="0">
                  <c:v>BeamDyn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EXI_BeamDyn_diff!$B$4:$B$201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EXI_BeamDyn_diff!$F$4:$F$201</c:f>
              <c:numCache>
                <c:formatCode>0.00000E+00</c:formatCode>
                <c:ptCount val="198"/>
                <c:pt idx="0">
                  <c:v>-2.2749852814078163E-2</c:v>
                </c:pt>
                <c:pt idx="1">
                  <c:v>1.2910206057491793E-2</c:v>
                </c:pt>
                <c:pt idx="2">
                  <c:v>1.2910206057491793E-2</c:v>
                </c:pt>
                <c:pt idx="3">
                  <c:v>4.8100839607620412E-2</c:v>
                </c:pt>
                <c:pt idx="4">
                  <c:v>4.8100839607620412E-2</c:v>
                </c:pt>
                <c:pt idx="5">
                  <c:v>6.8446923241555768E-2</c:v>
                </c:pt>
                <c:pt idx="6">
                  <c:v>6.8446923241555768E-2</c:v>
                </c:pt>
                <c:pt idx="7">
                  <c:v>8.9643476434164954E-2</c:v>
                </c:pt>
                <c:pt idx="8">
                  <c:v>8.9643476434164954E-2</c:v>
                </c:pt>
                <c:pt idx="9">
                  <c:v>0.11490811367781886</c:v>
                </c:pt>
                <c:pt idx="10">
                  <c:v>0.11490811367781886</c:v>
                </c:pt>
                <c:pt idx="11">
                  <c:v>0.18577605719628992</c:v>
                </c:pt>
                <c:pt idx="12">
                  <c:v>0.18577605719628992</c:v>
                </c:pt>
                <c:pt idx="13">
                  <c:v>0.29690893586966671</c:v>
                </c:pt>
                <c:pt idx="14">
                  <c:v>0.29690893586966671</c:v>
                </c:pt>
                <c:pt idx="15">
                  <c:v>0.56563642633215949</c:v>
                </c:pt>
                <c:pt idx="16">
                  <c:v>0.56563642633215949</c:v>
                </c:pt>
                <c:pt idx="17">
                  <c:v>0.7628833673646449</c:v>
                </c:pt>
                <c:pt idx="18">
                  <c:v>0.7628833673646449</c:v>
                </c:pt>
                <c:pt idx="19">
                  <c:v>0.87260262081764717</c:v>
                </c:pt>
                <c:pt idx="20">
                  <c:v>0.87260262081764717</c:v>
                </c:pt>
                <c:pt idx="21">
                  <c:v>0.88036835402602887</c:v>
                </c:pt>
                <c:pt idx="22">
                  <c:v>0.88036835402602887</c:v>
                </c:pt>
                <c:pt idx="23">
                  <c:v>0.84267390608072501</c:v>
                </c:pt>
                <c:pt idx="24">
                  <c:v>0.84267390608072501</c:v>
                </c:pt>
                <c:pt idx="25">
                  <c:v>0.79473521853920726</c:v>
                </c:pt>
                <c:pt idx="26">
                  <c:v>0.79473521853920726</c:v>
                </c:pt>
                <c:pt idx="27">
                  <c:v>0.76678698711670434</c:v>
                </c:pt>
                <c:pt idx="28">
                  <c:v>0.76678698711670434</c:v>
                </c:pt>
                <c:pt idx="29">
                  <c:v>0.72140890867586593</c:v>
                </c:pt>
                <c:pt idx="30">
                  <c:v>0.72140890867586593</c:v>
                </c:pt>
                <c:pt idx="31">
                  <c:v>0.67843152532812678</c:v>
                </c:pt>
                <c:pt idx="32">
                  <c:v>0.67843152532812678</c:v>
                </c:pt>
                <c:pt idx="33">
                  <c:v>0.53567721835769333</c:v>
                </c:pt>
                <c:pt idx="34">
                  <c:v>0.53567721835769333</c:v>
                </c:pt>
                <c:pt idx="35">
                  <c:v>0.35895361840178935</c:v>
                </c:pt>
                <c:pt idx="36">
                  <c:v>0.35895361840178935</c:v>
                </c:pt>
                <c:pt idx="37">
                  <c:v>0.25896589755410737</c:v>
                </c:pt>
                <c:pt idx="38">
                  <c:v>0.25896589755410737</c:v>
                </c:pt>
                <c:pt idx="39">
                  <c:v>0.21263065816077084</c:v>
                </c:pt>
                <c:pt idx="40">
                  <c:v>0.21263065816077084</c:v>
                </c:pt>
                <c:pt idx="41">
                  <c:v>0.1807439914313721</c:v>
                </c:pt>
                <c:pt idx="42">
                  <c:v>0.1807439914313721</c:v>
                </c:pt>
                <c:pt idx="43">
                  <c:v>0.19525811321625552</c:v>
                </c:pt>
                <c:pt idx="44">
                  <c:v>0.19525811321625552</c:v>
                </c:pt>
                <c:pt idx="45">
                  <c:v>0.20265285821202056</c:v>
                </c:pt>
                <c:pt idx="46">
                  <c:v>0.20265285821202056</c:v>
                </c:pt>
                <c:pt idx="47">
                  <c:v>0.23638003165913588</c:v>
                </c:pt>
                <c:pt idx="48">
                  <c:v>0.23638003165913588</c:v>
                </c:pt>
                <c:pt idx="49">
                  <c:v>2.9592383124119298E-2</c:v>
                </c:pt>
              </c:numCache>
            </c:numRef>
          </c:yVal>
          <c:smooth val="0"/>
          <c:extLst>
            <c:ext xmlns:c16="http://schemas.microsoft.com/office/drawing/2014/chart" uri="{C3380CC4-5D6E-409C-BE32-E72D297353CC}">
              <c16:uniqueId val="{00000000-74DE-4289-8D77-702B706F3398}"/>
            </c:ext>
          </c:extLst>
        </c:ser>
        <c:ser>
          <c:idx val="1"/>
          <c:order val="1"/>
          <c:tx>
            <c:strRef>
              <c:f>EXI_BeamDyn_diff!$AJ$1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EXI_BeamDyn_diff!$AJ$4:$AJ$201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EXI_BeamDyn_diff!$AN$4:$AN$201</c:f>
              <c:numCache>
                <c:formatCode>0.00E+00</c:formatCode>
                <c:ptCount val="198"/>
                <c:pt idx="0">
                  <c:v>-2.2749849999999999E-2</c:v>
                </c:pt>
                <c:pt idx="1">
                  <c:v>1.290994E-2</c:v>
                </c:pt>
                <c:pt idx="2">
                  <c:v>1.290994E-2</c:v>
                </c:pt>
                <c:pt idx="3">
                  <c:v>4.8100539999999997E-2</c:v>
                </c:pt>
                <c:pt idx="4">
                  <c:v>4.8100539999999997E-2</c:v>
                </c:pt>
                <c:pt idx="5">
                  <c:v>6.8446460000000001E-2</c:v>
                </c:pt>
                <c:pt idx="6">
                  <c:v>6.8446460000000001E-2</c:v>
                </c:pt>
                <c:pt idx="7">
                  <c:v>8.9642730000000004E-2</c:v>
                </c:pt>
                <c:pt idx="8">
                  <c:v>8.9642730000000004E-2</c:v>
                </c:pt>
                <c:pt idx="9">
                  <c:v>0.114907</c:v>
                </c:pt>
                <c:pt idx="10">
                  <c:v>0.114907</c:v>
                </c:pt>
                <c:pt idx="11">
                  <c:v>0.18577350000000001</c:v>
                </c:pt>
                <c:pt idx="12">
                  <c:v>0.18577350000000001</c:v>
                </c:pt>
                <c:pt idx="13">
                  <c:v>0.29690499999999997</c:v>
                </c:pt>
                <c:pt idx="14">
                  <c:v>0.29690499999999997</c:v>
                </c:pt>
                <c:pt idx="15">
                  <c:v>0.56563200000000002</c:v>
                </c:pt>
                <c:pt idx="16">
                  <c:v>0.56563200000000002</c:v>
                </c:pt>
                <c:pt idx="17">
                  <c:v>0.76288020000000001</c:v>
                </c:pt>
                <c:pt idx="18">
                  <c:v>0.76288020000000001</c:v>
                </c:pt>
                <c:pt idx="19">
                  <c:v>0.87260249999999995</c:v>
                </c:pt>
                <c:pt idx="20">
                  <c:v>0.87260249999999995</c:v>
                </c:pt>
                <c:pt idx="21">
                  <c:v>0.88037019999999999</c:v>
                </c:pt>
                <c:pt idx="22">
                  <c:v>0.88037019999999999</c:v>
                </c:pt>
                <c:pt idx="23">
                  <c:v>0.84267650000000005</c:v>
                </c:pt>
                <c:pt idx="24">
                  <c:v>0.84267650000000005</c:v>
                </c:pt>
                <c:pt idx="25">
                  <c:v>0.79473700000000003</c:v>
                </c:pt>
                <c:pt idx="26">
                  <c:v>0.79473700000000003</c:v>
                </c:pt>
                <c:pt idx="27">
                  <c:v>0.76679010000000003</c:v>
                </c:pt>
                <c:pt idx="28">
                  <c:v>0.76679010000000003</c:v>
                </c:pt>
                <c:pt idx="29">
                  <c:v>0.72141219999999995</c:v>
                </c:pt>
                <c:pt idx="30">
                  <c:v>0.72141219999999995</c:v>
                </c:pt>
                <c:pt idx="31">
                  <c:v>0.67844340000000003</c:v>
                </c:pt>
                <c:pt idx="32">
                  <c:v>0.67844340000000003</c:v>
                </c:pt>
                <c:pt idx="33">
                  <c:v>0.53569330000000004</c:v>
                </c:pt>
                <c:pt idx="34">
                  <c:v>0.53569330000000004</c:v>
                </c:pt>
                <c:pt idx="35">
                  <c:v>0.35896349999999999</c:v>
                </c:pt>
                <c:pt idx="36">
                  <c:v>0.35896349999999999</c:v>
                </c:pt>
                <c:pt idx="37">
                  <c:v>0.2589708</c:v>
                </c:pt>
                <c:pt idx="38">
                  <c:v>0.2589708</c:v>
                </c:pt>
                <c:pt idx="39">
                  <c:v>0.2126343</c:v>
                </c:pt>
                <c:pt idx="40">
                  <c:v>0.2126343</c:v>
                </c:pt>
                <c:pt idx="41">
                  <c:v>0.18074229999999999</c:v>
                </c:pt>
                <c:pt idx="42">
                  <c:v>0.18074229999999999</c:v>
                </c:pt>
                <c:pt idx="43">
                  <c:v>0.19525719999999999</c:v>
                </c:pt>
                <c:pt idx="44">
                  <c:v>0.19525719999999999</c:v>
                </c:pt>
                <c:pt idx="45">
                  <c:v>0.2026483</c:v>
                </c:pt>
                <c:pt idx="46">
                  <c:v>0.2026483</c:v>
                </c:pt>
                <c:pt idx="47">
                  <c:v>0.2364097</c:v>
                </c:pt>
                <c:pt idx="48">
                  <c:v>0.2364097</c:v>
                </c:pt>
                <c:pt idx="49">
                  <c:v>2.959237E-2</c:v>
                </c:pt>
              </c:numCache>
            </c:numRef>
          </c:yVal>
          <c:smooth val="0"/>
          <c:extLst>
            <c:ext xmlns:c16="http://schemas.microsoft.com/office/drawing/2014/chart" uri="{C3380CC4-5D6E-409C-BE32-E72D297353CC}">
              <c16:uniqueId val="{00000001-74DE-4289-8D77-702B706F3398}"/>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z_cg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EXI_BeamDyn_diff!$B$1</c:f>
              <c:strCache>
                <c:ptCount val="1"/>
                <c:pt idx="0">
                  <c:v>BeamDyn</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EXI_BeamDyn_diff!$B$4:$B$201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EXI_BeamDyn_diff!$G$4:$G$201</c:f>
              <c:numCache>
                <c:formatCode>0.00000E+00</c:formatCode>
                <c:ptCount val="198"/>
                <c:pt idx="0">
                  <c:v>-6.4266526049074147E-3</c:v>
                </c:pt>
                <c:pt idx="1">
                  <c:v>3.5430603452661041E-3</c:v>
                </c:pt>
                <c:pt idx="2">
                  <c:v>3.5430603452661041E-3</c:v>
                </c:pt>
                <c:pt idx="3">
                  <c:v>1.4309423851802425E-2</c:v>
                </c:pt>
                <c:pt idx="4">
                  <c:v>1.4309423851802425E-2</c:v>
                </c:pt>
                <c:pt idx="5">
                  <c:v>2.2532571270392158E-2</c:v>
                </c:pt>
                <c:pt idx="6">
                  <c:v>2.2532571270392158E-2</c:v>
                </c:pt>
                <c:pt idx="7">
                  <c:v>3.0249288057882583E-2</c:v>
                </c:pt>
                <c:pt idx="8">
                  <c:v>3.0249288057882583E-2</c:v>
                </c:pt>
                <c:pt idx="9">
                  <c:v>3.8645107411112246E-2</c:v>
                </c:pt>
                <c:pt idx="10">
                  <c:v>3.8645107411112246E-2</c:v>
                </c:pt>
                <c:pt idx="11">
                  <c:v>6.0262821700731981E-2</c:v>
                </c:pt>
                <c:pt idx="12">
                  <c:v>6.0262821700731981E-2</c:v>
                </c:pt>
                <c:pt idx="13">
                  <c:v>9.1599604693547845E-2</c:v>
                </c:pt>
                <c:pt idx="14">
                  <c:v>9.1599604693547845E-2</c:v>
                </c:pt>
                <c:pt idx="15">
                  <c:v>0.13407106594054566</c:v>
                </c:pt>
                <c:pt idx="16">
                  <c:v>0.13407106594054566</c:v>
                </c:pt>
                <c:pt idx="17">
                  <c:v>0.14770640855581174</c:v>
                </c:pt>
                <c:pt idx="18">
                  <c:v>0.14770640855581174</c:v>
                </c:pt>
                <c:pt idx="19">
                  <c:v>0.14255104450293674</c:v>
                </c:pt>
                <c:pt idx="20">
                  <c:v>0.14255104450293674</c:v>
                </c:pt>
                <c:pt idx="21">
                  <c:v>0.1167730080232794</c:v>
                </c:pt>
                <c:pt idx="22">
                  <c:v>0.1167730080232794</c:v>
                </c:pt>
                <c:pt idx="23">
                  <c:v>8.976594242458194E-2</c:v>
                </c:pt>
                <c:pt idx="24">
                  <c:v>8.976594242458194E-2</c:v>
                </c:pt>
                <c:pt idx="25">
                  <c:v>6.6435759748452367E-2</c:v>
                </c:pt>
                <c:pt idx="26">
                  <c:v>6.6435759748452367E-2</c:v>
                </c:pt>
                <c:pt idx="27">
                  <c:v>5.0579272235590722E-2</c:v>
                </c:pt>
                <c:pt idx="28">
                  <c:v>5.0579272235590722E-2</c:v>
                </c:pt>
                <c:pt idx="29">
                  <c:v>4.2030256746177719E-2</c:v>
                </c:pt>
                <c:pt idx="30">
                  <c:v>4.2030256746177719E-2</c:v>
                </c:pt>
                <c:pt idx="31">
                  <c:v>3.6098273846408714E-2</c:v>
                </c:pt>
                <c:pt idx="32">
                  <c:v>3.6098273846408714E-2</c:v>
                </c:pt>
                <c:pt idx="33">
                  <c:v>3.107890346209365E-2</c:v>
                </c:pt>
                <c:pt idx="34">
                  <c:v>3.107890346209365E-2</c:v>
                </c:pt>
                <c:pt idx="35">
                  <c:v>2.8457097900842412E-2</c:v>
                </c:pt>
                <c:pt idx="36">
                  <c:v>2.8457097900842412E-2</c:v>
                </c:pt>
                <c:pt idx="37">
                  <c:v>3.0045068076405931E-2</c:v>
                </c:pt>
                <c:pt idx="38">
                  <c:v>3.0045068076405931E-2</c:v>
                </c:pt>
                <c:pt idx="39">
                  <c:v>3.200301971792812E-2</c:v>
                </c:pt>
                <c:pt idx="40">
                  <c:v>3.200301971792812E-2</c:v>
                </c:pt>
                <c:pt idx="41">
                  <c:v>3.0441801186916941E-2</c:v>
                </c:pt>
                <c:pt idx="42">
                  <c:v>3.0441801186916941E-2</c:v>
                </c:pt>
                <c:pt idx="43">
                  <c:v>2.6021947865807527E-2</c:v>
                </c:pt>
                <c:pt idx="44">
                  <c:v>2.6021947865807527E-2</c:v>
                </c:pt>
                <c:pt idx="45">
                  <c:v>2.2620840895485363E-2</c:v>
                </c:pt>
                <c:pt idx="46">
                  <c:v>2.2620840895485363E-2</c:v>
                </c:pt>
                <c:pt idx="47">
                  <c:v>1.9177648901785388E-2</c:v>
                </c:pt>
                <c:pt idx="48">
                  <c:v>1.9177648901785388E-2</c:v>
                </c:pt>
                <c:pt idx="49">
                  <c:v>6.2108086629715448E-3</c:v>
                </c:pt>
              </c:numCache>
            </c:numRef>
          </c:yVal>
          <c:smooth val="0"/>
          <c:extLst>
            <c:ext xmlns:c16="http://schemas.microsoft.com/office/drawing/2014/chart" uri="{C3380CC4-5D6E-409C-BE32-E72D297353CC}">
              <c16:uniqueId val="{00000000-0578-432A-A778-1EB9A9127AE3}"/>
            </c:ext>
          </c:extLst>
        </c:ser>
        <c:ser>
          <c:idx val="1"/>
          <c:order val="1"/>
          <c:tx>
            <c:strRef>
              <c:f>EXI_BeamDyn_diff!$AJ$1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EXI_BeamDyn_diff!$AJ$4:$AJ$201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EXI_BeamDyn_diff!$AO$4:$AO$201</c:f>
              <c:numCache>
                <c:formatCode>0.00E+00</c:formatCode>
                <c:ptCount val="198"/>
                <c:pt idx="0">
                  <c:v>-6.4266710000000001E-3</c:v>
                </c:pt>
                <c:pt idx="1">
                  <c:v>3.5429799999999998E-3</c:v>
                </c:pt>
                <c:pt idx="2">
                  <c:v>3.5429799999999998E-3</c:v>
                </c:pt>
                <c:pt idx="3">
                  <c:v>1.4309270000000001E-2</c:v>
                </c:pt>
                <c:pt idx="4">
                  <c:v>1.4309270000000001E-2</c:v>
                </c:pt>
                <c:pt idx="5">
                  <c:v>2.253235E-2</c:v>
                </c:pt>
                <c:pt idx="6">
                  <c:v>2.253235E-2</c:v>
                </c:pt>
                <c:pt idx="7">
                  <c:v>3.0248980000000002E-2</c:v>
                </c:pt>
                <c:pt idx="8">
                  <c:v>3.0248980000000002E-2</c:v>
                </c:pt>
                <c:pt idx="9">
                  <c:v>3.8644770000000002E-2</c:v>
                </c:pt>
                <c:pt idx="10">
                  <c:v>3.8644770000000002E-2</c:v>
                </c:pt>
                <c:pt idx="11">
                  <c:v>6.0262200000000002E-2</c:v>
                </c:pt>
                <c:pt idx="12">
                  <c:v>6.0262200000000002E-2</c:v>
                </c:pt>
                <c:pt idx="13">
                  <c:v>9.1598669999999993E-2</c:v>
                </c:pt>
                <c:pt idx="14">
                  <c:v>9.1598669999999993E-2</c:v>
                </c:pt>
                <c:pt idx="15">
                  <c:v>0.13407040000000001</c:v>
                </c:pt>
                <c:pt idx="16">
                  <c:v>0.13407040000000001</c:v>
                </c:pt>
                <c:pt idx="17">
                  <c:v>0.1477059</c:v>
                </c:pt>
                <c:pt idx="18">
                  <c:v>0.1477059</c:v>
                </c:pt>
                <c:pt idx="19">
                  <c:v>0.14255119999999999</c:v>
                </c:pt>
                <c:pt idx="20">
                  <c:v>0.14255119999999999</c:v>
                </c:pt>
                <c:pt idx="21">
                  <c:v>0.11677319999999999</c:v>
                </c:pt>
                <c:pt idx="22">
                  <c:v>0.11677319999999999</c:v>
                </c:pt>
                <c:pt idx="23">
                  <c:v>8.9766200000000004E-2</c:v>
                </c:pt>
                <c:pt idx="24">
                  <c:v>8.9766200000000004E-2</c:v>
                </c:pt>
                <c:pt idx="25">
                  <c:v>6.6435869999999994E-2</c:v>
                </c:pt>
                <c:pt idx="26">
                  <c:v>6.6435869999999994E-2</c:v>
                </c:pt>
                <c:pt idx="27">
                  <c:v>5.0579109999999997E-2</c:v>
                </c:pt>
                <c:pt idx="28">
                  <c:v>5.0579109999999997E-2</c:v>
                </c:pt>
                <c:pt idx="29">
                  <c:v>4.2030079999999997E-2</c:v>
                </c:pt>
                <c:pt idx="30">
                  <c:v>4.2030079999999997E-2</c:v>
                </c:pt>
                <c:pt idx="31">
                  <c:v>3.6098159999999997E-2</c:v>
                </c:pt>
                <c:pt idx="32">
                  <c:v>3.6098159999999997E-2</c:v>
                </c:pt>
                <c:pt idx="33">
                  <c:v>3.1078740000000001E-2</c:v>
                </c:pt>
                <c:pt idx="34">
                  <c:v>3.1078740000000001E-2</c:v>
                </c:pt>
                <c:pt idx="35">
                  <c:v>2.8456660000000002E-2</c:v>
                </c:pt>
                <c:pt idx="36">
                  <c:v>2.8456660000000002E-2</c:v>
                </c:pt>
                <c:pt idx="37">
                  <c:v>3.004455E-2</c:v>
                </c:pt>
                <c:pt idx="38">
                  <c:v>3.004455E-2</c:v>
                </c:pt>
                <c:pt idx="39">
                  <c:v>3.2002839999999998E-2</c:v>
                </c:pt>
                <c:pt idx="40">
                  <c:v>3.2002839999999998E-2</c:v>
                </c:pt>
                <c:pt idx="41">
                  <c:v>3.0442130000000001E-2</c:v>
                </c:pt>
                <c:pt idx="42">
                  <c:v>3.0442130000000001E-2</c:v>
                </c:pt>
                <c:pt idx="43">
                  <c:v>2.6022380000000001E-2</c:v>
                </c:pt>
                <c:pt idx="44">
                  <c:v>2.6022380000000001E-2</c:v>
                </c:pt>
                <c:pt idx="45">
                  <c:v>2.2621430000000001E-2</c:v>
                </c:pt>
                <c:pt idx="46">
                  <c:v>2.2621430000000001E-2</c:v>
                </c:pt>
                <c:pt idx="47">
                  <c:v>1.91798E-2</c:v>
                </c:pt>
                <c:pt idx="48">
                  <c:v>1.91798E-2</c:v>
                </c:pt>
                <c:pt idx="49">
                  <c:v>6.2108620000000002E-3</c:v>
                </c:pt>
              </c:numCache>
            </c:numRef>
          </c:yVal>
          <c:smooth val="0"/>
          <c:extLst>
            <c:ext xmlns:c16="http://schemas.microsoft.com/office/drawing/2014/chart" uri="{C3380CC4-5D6E-409C-BE32-E72D297353CC}">
              <c16:uniqueId val="{00000001-0578-432A-A778-1EB9A9127AE3}"/>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ρ</a:t>
            </a:r>
            <a:r>
              <a:rPr lang="en-US"/>
              <a:t>Ixx [kg*m]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EXI_HAWC2_diff!$B$1</c:f>
              <c:strCache>
                <c:ptCount val="1"/>
                <c:pt idx="0">
                  <c:v>HAWC2 </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EXI_HAWC2_diff!$B$4:$B$201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EXI_HAWC2_diff!$H$4:$H$201</c:f>
              <c:numCache>
                <c:formatCode>0.00000E+00</c:formatCode>
                <c:ptCount val="198"/>
                <c:pt idx="0">
                  <c:v>10160.580357938656</c:v>
                </c:pt>
                <c:pt idx="1">
                  <c:v>9669.9124805037591</c:v>
                </c:pt>
                <c:pt idx="2">
                  <c:v>9669.9124805037591</c:v>
                </c:pt>
                <c:pt idx="3">
                  <c:v>9169.1626577049919</c:v>
                </c:pt>
                <c:pt idx="4">
                  <c:v>9169.1626577049919</c:v>
                </c:pt>
                <c:pt idx="5">
                  <c:v>8048.7140047714856</c:v>
                </c:pt>
                <c:pt idx="6">
                  <c:v>8048.7140047714856</c:v>
                </c:pt>
                <c:pt idx="7">
                  <c:v>6979.2483838439821</c:v>
                </c:pt>
                <c:pt idx="8">
                  <c:v>6979.2483838439821</c:v>
                </c:pt>
                <c:pt idx="9">
                  <c:v>6089.4685360364001</c:v>
                </c:pt>
                <c:pt idx="10">
                  <c:v>6089.4685360364001</c:v>
                </c:pt>
                <c:pt idx="11">
                  <c:v>4372.0227824453596</c:v>
                </c:pt>
                <c:pt idx="12">
                  <c:v>4372.0227824453596</c:v>
                </c:pt>
                <c:pt idx="13">
                  <c:v>3285.2250814110766</c:v>
                </c:pt>
                <c:pt idx="14">
                  <c:v>3285.2250814110766</c:v>
                </c:pt>
                <c:pt idx="15">
                  <c:v>1277.1210397925197</c:v>
                </c:pt>
                <c:pt idx="16">
                  <c:v>1277.1210397925197</c:v>
                </c:pt>
                <c:pt idx="17">
                  <c:v>669.19727765476091</c:v>
                </c:pt>
                <c:pt idx="18">
                  <c:v>669.19727765476091</c:v>
                </c:pt>
                <c:pt idx="19">
                  <c:v>320.67238704193977</c:v>
                </c:pt>
                <c:pt idx="20">
                  <c:v>320.67238704193977</c:v>
                </c:pt>
                <c:pt idx="21">
                  <c:v>221.38191487519771</c:v>
                </c:pt>
                <c:pt idx="22">
                  <c:v>221.38191487519771</c:v>
                </c:pt>
                <c:pt idx="23">
                  <c:v>159.61467005829931</c:v>
                </c:pt>
                <c:pt idx="24">
                  <c:v>159.61467005829931</c:v>
                </c:pt>
                <c:pt idx="25">
                  <c:v>122.24272008439895</c:v>
                </c:pt>
                <c:pt idx="26">
                  <c:v>122.24272008439895</c:v>
                </c:pt>
                <c:pt idx="27">
                  <c:v>91.461924039622545</c:v>
                </c:pt>
                <c:pt idx="28">
                  <c:v>91.461924039622545</c:v>
                </c:pt>
                <c:pt idx="29">
                  <c:v>66.942727770675106</c:v>
                </c:pt>
                <c:pt idx="30">
                  <c:v>66.942727770675106</c:v>
                </c:pt>
                <c:pt idx="31">
                  <c:v>48.518385930054357</c:v>
                </c:pt>
                <c:pt idx="32">
                  <c:v>48.518385930054357</c:v>
                </c:pt>
                <c:pt idx="33">
                  <c:v>35.241487565322828</c:v>
                </c:pt>
                <c:pt idx="34">
                  <c:v>35.241487565322828</c:v>
                </c:pt>
                <c:pt idx="35">
                  <c:v>25.279311199474826</c:v>
                </c:pt>
                <c:pt idx="36">
                  <c:v>25.279311199474826</c:v>
                </c:pt>
                <c:pt idx="37">
                  <c:v>17.819620501111824</c:v>
                </c:pt>
                <c:pt idx="38">
                  <c:v>17.819620501111824</c:v>
                </c:pt>
                <c:pt idx="39">
                  <c:v>11.357532630533248</c:v>
                </c:pt>
                <c:pt idx="40">
                  <c:v>11.357532630533248</c:v>
                </c:pt>
                <c:pt idx="41">
                  <c:v>6.7853978555445877</c:v>
                </c:pt>
                <c:pt idx="42">
                  <c:v>6.7853978555445877</c:v>
                </c:pt>
                <c:pt idx="43">
                  <c:v>3.6836820497480876</c:v>
                </c:pt>
                <c:pt idx="44">
                  <c:v>3.6836820497480876</c:v>
                </c:pt>
                <c:pt idx="45">
                  <c:v>1.8138166388955765</c:v>
                </c:pt>
                <c:pt idx="46">
                  <c:v>1.8138166388955765</c:v>
                </c:pt>
                <c:pt idx="47">
                  <c:v>0.76514700501697996</c:v>
                </c:pt>
                <c:pt idx="48">
                  <c:v>0.76514700501697996</c:v>
                </c:pt>
                <c:pt idx="49">
                  <c:v>7.4835421120230195E-3</c:v>
                </c:pt>
              </c:numCache>
            </c:numRef>
          </c:yVal>
          <c:smooth val="0"/>
          <c:extLst>
            <c:ext xmlns:c16="http://schemas.microsoft.com/office/drawing/2014/chart" uri="{C3380CC4-5D6E-409C-BE32-E72D297353CC}">
              <c16:uniqueId val="{00000000-1FFA-47E4-A734-D0B1590FE598}"/>
            </c:ext>
          </c:extLst>
        </c:ser>
        <c:ser>
          <c:idx val="1"/>
          <c:order val="1"/>
          <c:tx>
            <c:strRef>
              <c:f>EXI_HAWC2_diff!$AJ$1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EXI_HAWC2_diff!$AJ$4:$AJ$201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EXI_HAWC2_diff!$AP$4:$AP$201</c:f>
              <c:numCache>
                <c:formatCode>0.00E+00</c:formatCode>
                <c:ptCount val="198"/>
                <c:pt idx="0">
                  <c:v>10165.85</c:v>
                </c:pt>
                <c:pt idx="1">
                  <c:v>9677.4959999999992</c:v>
                </c:pt>
                <c:pt idx="2">
                  <c:v>9677.4959999999992</c:v>
                </c:pt>
                <c:pt idx="3">
                  <c:v>9192.7080000000005</c:v>
                </c:pt>
                <c:pt idx="4">
                  <c:v>9192.7080000000005</c:v>
                </c:pt>
                <c:pt idx="5">
                  <c:v>7961.4790000000003</c:v>
                </c:pt>
                <c:pt idx="6">
                  <c:v>7961.4790000000003</c:v>
                </c:pt>
                <c:pt idx="7">
                  <c:v>6863.393</c:v>
                </c:pt>
                <c:pt idx="8">
                  <c:v>6863.393</c:v>
                </c:pt>
                <c:pt idx="9">
                  <c:v>5929.5540000000001</c:v>
                </c:pt>
                <c:pt idx="10">
                  <c:v>5929.5540000000001</c:v>
                </c:pt>
                <c:pt idx="11">
                  <c:v>4066.4140000000002</c:v>
                </c:pt>
                <c:pt idx="12">
                  <c:v>4066.4140000000002</c:v>
                </c:pt>
                <c:pt idx="13">
                  <c:v>2972.2860000000001</c:v>
                </c:pt>
                <c:pt idx="14">
                  <c:v>2972.2860000000001</c:v>
                </c:pt>
                <c:pt idx="15">
                  <c:v>1084.076</c:v>
                </c:pt>
                <c:pt idx="16">
                  <c:v>1084.076</c:v>
                </c:pt>
                <c:pt idx="17">
                  <c:v>539.49040000000002</c:v>
                </c:pt>
                <c:pt idx="18">
                  <c:v>539.49040000000002</c:v>
                </c:pt>
                <c:pt idx="19">
                  <c:v>304.62869999999998</c:v>
                </c:pt>
                <c:pt idx="20">
                  <c:v>304.62869999999998</c:v>
                </c:pt>
                <c:pt idx="21">
                  <c:v>223.19659999999999</c:v>
                </c:pt>
                <c:pt idx="22">
                  <c:v>223.19659999999999</c:v>
                </c:pt>
                <c:pt idx="23">
                  <c:v>164.3432</c:v>
                </c:pt>
                <c:pt idx="24">
                  <c:v>164.3432</c:v>
                </c:pt>
                <c:pt idx="25">
                  <c:v>125.2932</c:v>
                </c:pt>
                <c:pt idx="26">
                  <c:v>125.2932</c:v>
                </c:pt>
                <c:pt idx="27">
                  <c:v>93.221410000000006</c:v>
                </c:pt>
                <c:pt idx="28">
                  <c:v>93.221410000000006</c:v>
                </c:pt>
                <c:pt idx="29">
                  <c:v>67.906270000000006</c:v>
                </c:pt>
                <c:pt idx="30">
                  <c:v>67.906270000000006</c:v>
                </c:pt>
                <c:pt idx="31">
                  <c:v>49.018180000000001</c:v>
                </c:pt>
                <c:pt idx="32">
                  <c:v>49.018180000000001</c:v>
                </c:pt>
                <c:pt idx="33">
                  <c:v>35.407879999999999</c:v>
                </c:pt>
                <c:pt idx="34">
                  <c:v>35.407879999999999</c:v>
                </c:pt>
                <c:pt idx="35">
                  <c:v>25.225989999999999</c:v>
                </c:pt>
                <c:pt idx="36">
                  <c:v>25.225989999999999</c:v>
                </c:pt>
                <c:pt idx="37">
                  <c:v>17.70853</c:v>
                </c:pt>
                <c:pt idx="38">
                  <c:v>17.70853</c:v>
                </c:pt>
                <c:pt idx="39">
                  <c:v>11.227690000000001</c:v>
                </c:pt>
                <c:pt idx="40">
                  <c:v>11.227690000000001</c:v>
                </c:pt>
                <c:pt idx="41">
                  <c:v>6.6652279999999999</c:v>
                </c:pt>
                <c:pt idx="42">
                  <c:v>6.6652279999999999</c:v>
                </c:pt>
                <c:pt idx="43">
                  <c:v>3.609191</c:v>
                </c:pt>
                <c:pt idx="44">
                  <c:v>3.609191</c:v>
                </c:pt>
                <c:pt idx="45">
                  <c:v>1.779844</c:v>
                </c:pt>
                <c:pt idx="46">
                  <c:v>1.779844</c:v>
                </c:pt>
                <c:pt idx="47">
                  <c:v>0.75307270000000004</c:v>
                </c:pt>
                <c:pt idx="48">
                  <c:v>0.75307270000000004</c:v>
                </c:pt>
                <c:pt idx="49">
                  <c:v>7.1227909999999998E-3</c:v>
                </c:pt>
              </c:numCache>
            </c:numRef>
          </c:yVal>
          <c:smooth val="0"/>
          <c:extLst>
            <c:ext xmlns:c16="http://schemas.microsoft.com/office/drawing/2014/chart" uri="{C3380CC4-5D6E-409C-BE32-E72D297353CC}">
              <c16:uniqueId val="{00000001-1FFA-47E4-A734-D0B1590FE598}"/>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ρ</a:t>
            </a:r>
            <a:r>
              <a:rPr lang="en-US"/>
              <a:t>Izz [kg*m]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EXI_HAWC2_diff!$B$1</c:f>
              <c:strCache>
                <c:ptCount val="1"/>
                <c:pt idx="0">
                  <c:v>HAWC2 </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EXI_HAWC2_diff!$B$4:$B$201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EXI_HAWC2_diff!$I$4:$I$201</c:f>
              <c:numCache>
                <c:formatCode>0.00000E+00</c:formatCode>
                <c:ptCount val="198"/>
                <c:pt idx="0">
                  <c:v>10156.472968136201</c:v>
                </c:pt>
                <c:pt idx="1">
                  <c:v>9660.6930039748822</c:v>
                </c:pt>
                <c:pt idx="2">
                  <c:v>9660.6930039748822</c:v>
                </c:pt>
                <c:pt idx="3">
                  <c:v>9168.5015718670984</c:v>
                </c:pt>
                <c:pt idx="4">
                  <c:v>9168.5015718670984</c:v>
                </c:pt>
                <c:pt idx="5">
                  <c:v>8227.5601256712016</c:v>
                </c:pt>
                <c:pt idx="6">
                  <c:v>8227.5601256712016</c:v>
                </c:pt>
                <c:pt idx="7">
                  <c:v>7400.1298758762305</c:v>
                </c:pt>
                <c:pt idx="8">
                  <c:v>7400.1298758762305</c:v>
                </c:pt>
                <c:pt idx="9">
                  <c:v>6665.1876348075057</c:v>
                </c:pt>
                <c:pt idx="10">
                  <c:v>6665.1876348075057</c:v>
                </c:pt>
                <c:pt idx="11">
                  <c:v>5064.4772637934711</c:v>
                </c:pt>
                <c:pt idx="12">
                  <c:v>5064.4772637934711</c:v>
                </c:pt>
                <c:pt idx="13">
                  <c:v>4367.0744592283772</c:v>
                </c:pt>
                <c:pt idx="14">
                  <c:v>4367.0744592283772</c:v>
                </c:pt>
                <c:pt idx="15">
                  <c:v>2875.9079999157971</c:v>
                </c:pt>
                <c:pt idx="16">
                  <c:v>2875.9079999157971</c:v>
                </c:pt>
                <c:pt idx="17">
                  <c:v>1783.9344105278835</c:v>
                </c:pt>
                <c:pt idx="18">
                  <c:v>1783.9344105278835</c:v>
                </c:pt>
                <c:pt idx="19">
                  <c:v>1482.7703615809432</c:v>
                </c:pt>
                <c:pt idx="20">
                  <c:v>1482.7703615809432</c:v>
                </c:pt>
                <c:pt idx="21">
                  <c:v>1238.8281424197503</c:v>
                </c:pt>
                <c:pt idx="22">
                  <c:v>1238.8281424197503</c:v>
                </c:pt>
                <c:pt idx="23">
                  <c:v>1013.6803265404412</c:v>
                </c:pt>
                <c:pt idx="24">
                  <c:v>1013.6803265404412</c:v>
                </c:pt>
                <c:pt idx="25">
                  <c:v>843.5200958223063</c:v>
                </c:pt>
                <c:pt idx="26">
                  <c:v>843.5200958223063</c:v>
                </c:pt>
                <c:pt idx="27">
                  <c:v>695.13584503260608</c:v>
                </c:pt>
                <c:pt idx="28">
                  <c:v>695.13584503260608</c:v>
                </c:pt>
                <c:pt idx="29">
                  <c:v>567.8885094330268</c:v>
                </c:pt>
                <c:pt idx="30">
                  <c:v>567.8885094330268</c:v>
                </c:pt>
                <c:pt idx="31">
                  <c:v>456.3190912437725</c:v>
                </c:pt>
                <c:pt idx="32">
                  <c:v>456.3190912437725</c:v>
                </c:pt>
                <c:pt idx="33">
                  <c:v>313.43757774305948</c:v>
                </c:pt>
                <c:pt idx="34">
                  <c:v>313.43757774305948</c:v>
                </c:pt>
                <c:pt idx="35">
                  <c:v>186.55024149770918</c:v>
                </c:pt>
                <c:pt idx="36">
                  <c:v>186.55024149770918</c:v>
                </c:pt>
                <c:pt idx="37">
                  <c:v>118.50408988228669</c:v>
                </c:pt>
                <c:pt idx="38">
                  <c:v>118.50408988228669</c:v>
                </c:pt>
                <c:pt idx="39">
                  <c:v>77.525244347024937</c:v>
                </c:pt>
                <c:pt idx="40">
                  <c:v>77.525244347024937</c:v>
                </c:pt>
                <c:pt idx="41">
                  <c:v>47.796759214192988</c:v>
                </c:pt>
                <c:pt idx="42">
                  <c:v>47.796759214192988</c:v>
                </c:pt>
                <c:pt idx="43">
                  <c:v>28.720431793229881</c:v>
                </c:pt>
                <c:pt idx="44">
                  <c:v>28.720431793229881</c:v>
                </c:pt>
                <c:pt idx="45">
                  <c:v>17.402225130133147</c:v>
                </c:pt>
                <c:pt idx="46">
                  <c:v>17.402225130133147</c:v>
                </c:pt>
                <c:pt idx="47">
                  <c:v>10.818017091122062</c:v>
                </c:pt>
                <c:pt idx="48">
                  <c:v>10.818017091122062</c:v>
                </c:pt>
                <c:pt idx="49">
                  <c:v>8.9642574819865831E-2</c:v>
                </c:pt>
              </c:numCache>
            </c:numRef>
          </c:yVal>
          <c:smooth val="0"/>
          <c:extLst>
            <c:ext xmlns:c16="http://schemas.microsoft.com/office/drawing/2014/chart" uri="{C3380CC4-5D6E-409C-BE32-E72D297353CC}">
              <c16:uniqueId val="{00000000-213A-42EA-AD52-67C85748B6AD}"/>
            </c:ext>
          </c:extLst>
        </c:ser>
        <c:ser>
          <c:idx val="1"/>
          <c:order val="1"/>
          <c:tx>
            <c:strRef>
              <c:f>EXI_HAWC2_diff!$AJ$1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EXI_HAWC2_diff!$AJ$4:$AJ$201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EXI_HAWC2_diff!$AQ$4:$AQ$201</c:f>
              <c:numCache>
                <c:formatCode>0.00E+00</c:formatCode>
                <c:ptCount val="198"/>
                <c:pt idx="0">
                  <c:v>10168.41</c:v>
                </c:pt>
                <c:pt idx="1">
                  <c:v>9670.8279999999995</c:v>
                </c:pt>
                <c:pt idx="2">
                  <c:v>9670.8279999999995</c:v>
                </c:pt>
                <c:pt idx="3">
                  <c:v>9180.9950000000008</c:v>
                </c:pt>
                <c:pt idx="4">
                  <c:v>9180.9950000000008</c:v>
                </c:pt>
                <c:pt idx="5">
                  <c:v>8318.7459999999992</c:v>
                </c:pt>
                <c:pt idx="6">
                  <c:v>8318.7459999999992</c:v>
                </c:pt>
                <c:pt idx="7">
                  <c:v>7521.3140000000003</c:v>
                </c:pt>
                <c:pt idx="8">
                  <c:v>7521.3140000000003</c:v>
                </c:pt>
                <c:pt idx="9">
                  <c:v>6834.1980000000003</c:v>
                </c:pt>
                <c:pt idx="10">
                  <c:v>6834.1980000000003</c:v>
                </c:pt>
                <c:pt idx="11">
                  <c:v>5390.4049999999997</c:v>
                </c:pt>
                <c:pt idx="12">
                  <c:v>5390.4049999999997</c:v>
                </c:pt>
                <c:pt idx="13">
                  <c:v>4697.2809999999999</c:v>
                </c:pt>
                <c:pt idx="14">
                  <c:v>4697.2809999999999</c:v>
                </c:pt>
                <c:pt idx="15">
                  <c:v>3193.1190000000001</c:v>
                </c:pt>
                <c:pt idx="16">
                  <c:v>3193.1190000000001</c:v>
                </c:pt>
                <c:pt idx="17">
                  <c:v>2190.4319999999998</c:v>
                </c:pt>
                <c:pt idx="18">
                  <c:v>2190.4319999999998</c:v>
                </c:pt>
                <c:pt idx="19">
                  <c:v>1812.509</c:v>
                </c:pt>
                <c:pt idx="20">
                  <c:v>1812.509</c:v>
                </c:pt>
                <c:pt idx="21">
                  <c:v>1545.607</c:v>
                </c:pt>
                <c:pt idx="22">
                  <c:v>1545.607</c:v>
                </c:pt>
                <c:pt idx="23">
                  <c:v>1277.1220000000001</c:v>
                </c:pt>
                <c:pt idx="24">
                  <c:v>1277.1220000000001</c:v>
                </c:pt>
                <c:pt idx="25">
                  <c:v>1071.0129999999999</c:v>
                </c:pt>
                <c:pt idx="26">
                  <c:v>1071.0129999999999</c:v>
                </c:pt>
                <c:pt idx="27">
                  <c:v>893.0385</c:v>
                </c:pt>
                <c:pt idx="28">
                  <c:v>893.0385</c:v>
                </c:pt>
                <c:pt idx="29">
                  <c:v>734.01750000000004</c:v>
                </c:pt>
                <c:pt idx="30">
                  <c:v>734.01750000000004</c:v>
                </c:pt>
                <c:pt idx="31">
                  <c:v>592.47749999999996</c:v>
                </c:pt>
                <c:pt idx="32">
                  <c:v>592.47749999999996</c:v>
                </c:pt>
                <c:pt idx="33">
                  <c:v>388.92399999999998</c:v>
                </c:pt>
                <c:pt idx="34">
                  <c:v>388.92399999999998</c:v>
                </c:pt>
                <c:pt idx="35">
                  <c:v>215.4589</c:v>
                </c:pt>
                <c:pt idx="36">
                  <c:v>215.4589</c:v>
                </c:pt>
                <c:pt idx="37">
                  <c:v>131.69130000000001</c:v>
                </c:pt>
                <c:pt idx="38">
                  <c:v>131.69130000000001</c:v>
                </c:pt>
                <c:pt idx="39">
                  <c:v>84.693129999999996</c:v>
                </c:pt>
                <c:pt idx="40">
                  <c:v>84.693129999999996</c:v>
                </c:pt>
                <c:pt idx="41">
                  <c:v>51.474150000000002</c:v>
                </c:pt>
                <c:pt idx="42">
                  <c:v>51.474150000000002</c:v>
                </c:pt>
                <c:pt idx="43">
                  <c:v>31.514690000000002</c:v>
                </c:pt>
                <c:pt idx="44">
                  <c:v>31.514690000000002</c:v>
                </c:pt>
                <c:pt idx="45">
                  <c:v>19.323350000000001</c:v>
                </c:pt>
                <c:pt idx="46">
                  <c:v>19.323350000000001</c:v>
                </c:pt>
                <c:pt idx="47">
                  <c:v>12.26713</c:v>
                </c:pt>
                <c:pt idx="48">
                  <c:v>12.26713</c:v>
                </c:pt>
                <c:pt idx="49">
                  <c:v>9.3792299999999995E-2</c:v>
                </c:pt>
              </c:numCache>
            </c:numRef>
          </c:yVal>
          <c:smooth val="0"/>
          <c:extLst>
            <c:ext xmlns:c16="http://schemas.microsoft.com/office/drawing/2014/chart" uri="{C3380CC4-5D6E-409C-BE32-E72D297353CC}">
              <c16:uniqueId val="{00000001-213A-42EA-AD52-67C85748B6AD}"/>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l-GR"/>
              <a:t>ρ</a:t>
            </a:r>
            <a:r>
              <a:rPr lang="en-US"/>
              <a:t>Ixz [kg*m]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EXI_HAWC2_diff!$B$1</c:f>
              <c:strCache>
                <c:ptCount val="1"/>
                <c:pt idx="0">
                  <c:v>HAWC2 </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EXI_HAWC2_diff!$B$4:$B$201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EXI_HAWC2_diff!$J$4:$J$201</c:f>
              <c:numCache>
                <c:formatCode>0.00000E+00</c:formatCode>
                <c:ptCount val="198"/>
                <c:pt idx="0">
                  <c:v>-2.1169362029753414</c:v>
                </c:pt>
                <c:pt idx="1">
                  <c:v>-0.44340859579164715</c:v>
                </c:pt>
                <c:pt idx="2">
                  <c:v>-0.44340859579164715</c:v>
                </c:pt>
                <c:pt idx="3">
                  <c:v>1.8503098768691422</c:v>
                </c:pt>
                <c:pt idx="4">
                  <c:v>1.8503098768691422</c:v>
                </c:pt>
                <c:pt idx="5">
                  <c:v>209.30518932247935</c:v>
                </c:pt>
                <c:pt idx="6">
                  <c:v>209.30518932247935</c:v>
                </c:pt>
                <c:pt idx="7">
                  <c:v>357.8108384057133</c:v>
                </c:pt>
                <c:pt idx="8">
                  <c:v>357.8108384057133</c:v>
                </c:pt>
                <c:pt idx="9">
                  <c:v>487.21361729567229</c:v>
                </c:pt>
                <c:pt idx="10">
                  <c:v>487.21361729567229</c:v>
                </c:pt>
                <c:pt idx="11">
                  <c:v>730.44264052418953</c:v>
                </c:pt>
                <c:pt idx="12">
                  <c:v>730.44264052418953</c:v>
                </c:pt>
                <c:pt idx="13">
                  <c:v>895.91510516832011</c:v>
                </c:pt>
                <c:pt idx="14">
                  <c:v>895.91510516832011</c:v>
                </c:pt>
                <c:pt idx="15">
                  <c:v>779.16469668818524</c:v>
                </c:pt>
                <c:pt idx="16">
                  <c:v>779.16469668818524</c:v>
                </c:pt>
                <c:pt idx="17">
                  <c:v>499.65834592306794</c:v>
                </c:pt>
                <c:pt idx="18">
                  <c:v>499.65834592306794</c:v>
                </c:pt>
                <c:pt idx="19">
                  <c:v>253.27826410464544</c:v>
                </c:pt>
                <c:pt idx="20">
                  <c:v>253.27826410464544</c:v>
                </c:pt>
                <c:pt idx="21">
                  <c:v>135.84754666260343</c:v>
                </c:pt>
                <c:pt idx="22">
                  <c:v>135.84754666260343</c:v>
                </c:pt>
                <c:pt idx="23">
                  <c:v>65.284075182103081</c:v>
                </c:pt>
                <c:pt idx="24">
                  <c:v>65.284075182103081</c:v>
                </c:pt>
                <c:pt idx="25">
                  <c:v>39.529742934863066</c:v>
                </c:pt>
                <c:pt idx="26">
                  <c:v>39.529742934863066</c:v>
                </c:pt>
                <c:pt idx="27">
                  <c:v>24.315295058791794</c:v>
                </c:pt>
                <c:pt idx="28">
                  <c:v>24.315295058791794</c:v>
                </c:pt>
                <c:pt idx="29">
                  <c:v>15.00568322022953</c:v>
                </c:pt>
                <c:pt idx="30">
                  <c:v>15.00568322022953</c:v>
                </c:pt>
                <c:pt idx="31">
                  <c:v>8.1188129912573572</c:v>
                </c:pt>
                <c:pt idx="32">
                  <c:v>8.1188129912573572</c:v>
                </c:pt>
                <c:pt idx="33">
                  <c:v>2.3668516498248184</c:v>
                </c:pt>
                <c:pt idx="34">
                  <c:v>2.3668516498248184</c:v>
                </c:pt>
                <c:pt idx="35">
                  <c:v>-1.4562448742747769</c:v>
                </c:pt>
                <c:pt idx="36">
                  <c:v>-1.4562448742747769</c:v>
                </c:pt>
                <c:pt idx="37">
                  <c:v>-1.5710648355741752</c:v>
                </c:pt>
                <c:pt idx="38">
                  <c:v>-1.5710648355741752</c:v>
                </c:pt>
                <c:pt idx="39">
                  <c:v>-1.4894292747199411</c:v>
                </c:pt>
                <c:pt idx="40">
                  <c:v>-1.4894292747199411</c:v>
                </c:pt>
                <c:pt idx="41">
                  <c:v>-1.5599245487642202</c:v>
                </c:pt>
                <c:pt idx="42">
                  <c:v>-1.5599245487642202</c:v>
                </c:pt>
                <c:pt idx="43">
                  <c:v>-1.015745450130348</c:v>
                </c:pt>
                <c:pt idx="44">
                  <c:v>-1.015745450130348</c:v>
                </c:pt>
                <c:pt idx="45">
                  <c:v>-0.53177094504617073</c:v>
                </c:pt>
                <c:pt idx="46">
                  <c:v>-0.53177094504617073</c:v>
                </c:pt>
                <c:pt idx="47">
                  <c:v>-0.21666554809922944</c:v>
                </c:pt>
                <c:pt idx="48">
                  <c:v>-0.21666554809922944</c:v>
                </c:pt>
                <c:pt idx="49">
                  <c:v>-5.0345562181151838E-4</c:v>
                </c:pt>
              </c:numCache>
            </c:numRef>
          </c:yVal>
          <c:smooth val="0"/>
          <c:extLst>
            <c:ext xmlns:c16="http://schemas.microsoft.com/office/drawing/2014/chart" uri="{C3380CC4-5D6E-409C-BE32-E72D297353CC}">
              <c16:uniqueId val="{00000000-EF6E-445D-BB36-0F8A111CF78A}"/>
            </c:ext>
          </c:extLst>
        </c:ser>
        <c:ser>
          <c:idx val="1"/>
          <c:order val="1"/>
          <c:tx>
            <c:strRef>
              <c:f>EXI_HAWC2_diff!$AJ$1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EXI_HAWC2_diff!$AJ$4:$AJ$201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EXI_HAWC2_diff!$AR$4:$AR$201</c:f>
              <c:numCache>
                <c:formatCode>0.00E+00</c:formatCode>
                <c:ptCount val="198"/>
                <c:pt idx="0">
                  <c:v>-0.47581390000000001</c:v>
                </c:pt>
                <c:pt idx="1">
                  <c:v>-0.95027759999999994</c:v>
                </c:pt>
                <c:pt idx="2">
                  <c:v>-0.95027759999999994</c:v>
                </c:pt>
                <c:pt idx="3">
                  <c:v>3.6370610000000001</c:v>
                </c:pt>
                <c:pt idx="4">
                  <c:v>3.6370610000000001</c:v>
                </c:pt>
                <c:pt idx="5">
                  <c:v>142.58019999999999</c:v>
                </c:pt>
                <c:pt idx="6">
                  <c:v>142.58019999999999</c:v>
                </c:pt>
                <c:pt idx="7">
                  <c:v>255.93520000000001</c:v>
                </c:pt>
                <c:pt idx="8">
                  <c:v>255.93520000000001</c:v>
                </c:pt>
                <c:pt idx="9">
                  <c:v>345.83640000000003</c:v>
                </c:pt>
                <c:pt idx="10">
                  <c:v>345.83640000000003</c:v>
                </c:pt>
                <c:pt idx="11">
                  <c:v>484.4787</c:v>
                </c:pt>
                <c:pt idx="12">
                  <c:v>484.4787</c:v>
                </c:pt>
                <c:pt idx="13">
                  <c:v>617.7002</c:v>
                </c:pt>
                <c:pt idx="14">
                  <c:v>617.7002</c:v>
                </c:pt>
                <c:pt idx="15">
                  <c:v>545.67660000000001</c:v>
                </c:pt>
                <c:pt idx="16">
                  <c:v>545.67660000000001</c:v>
                </c:pt>
                <c:pt idx="17">
                  <c:v>337.22039999999998</c:v>
                </c:pt>
                <c:pt idx="18">
                  <c:v>337.22039999999998</c:v>
                </c:pt>
                <c:pt idx="19">
                  <c:v>241.4333</c:v>
                </c:pt>
                <c:pt idx="20">
                  <c:v>241.4333</c:v>
                </c:pt>
                <c:pt idx="21">
                  <c:v>163.77719999999999</c:v>
                </c:pt>
                <c:pt idx="22">
                  <c:v>163.77719999999999</c:v>
                </c:pt>
                <c:pt idx="23">
                  <c:v>106.3824</c:v>
                </c:pt>
                <c:pt idx="24">
                  <c:v>106.3824</c:v>
                </c:pt>
                <c:pt idx="25">
                  <c:v>72.316479999999999</c:v>
                </c:pt>
                <c:pt idx="26">
                  <c:v>72.316479999999999</c:v>
                </c:pt>
                <c:pt idx="27">
                  <c:v>49.200330000000001</c:v>
                </c:pt>
                <c:pt idx="28">
                  <c:v>49.200330000000001</c:v>
                </c:pt>
                <c:pt idx="29">
                  <c:v>33.380459999999999</c:v>
                </c:pt>
                <c:pt idx="30">
                  <c:v>33.380459999999999</c:v>
                </c:pt>
                <c:pt idx="31">
                  <c:v>21.884460000000001</c:v>
                </c:pt>
                <c:pt idx="32">
                  <c:v>21.884460000000001</c:v>
                </c:pt>
                <c:pt idx="33">
                  <c:v>11.274050000000001</c:v>
                </c:pt>
                <c:pt idx="34">
                  <c:v>11.274050000000001</c:v>
                </c:pt>
                <c:pt idx="35">
                  <c:v>4.4074869999999997</c:v>
                </c:pt>
                <c:pt idx="36">
                  <c:v>4.4074869999999997</c:v>
                </c:pt>
                <c:pt idx="37">
                  <c:v>1.669448</c:v>
                </c:pt>
                <c:pt idx="38">
                  <c:v>1.669448</c:v>
                </c:pt>
                <c:pt idx="39">
                  <c:v>0.2100725</c:v>
                </c:pt>
                <c:pt idx="40">
                  <c:v>0.2100725</c:v>
                </c:pt>
                <c:pt idx="41">
                  <c:v>-0.46466109999999999</c:v>
                </c:pt>
                <c:pt idx="42">
                  <c:v>-0.46466109999999999</c:v>
                </c:pt>
                <c:pt idx="43">
                  <c:v>-0.43473640000000002</c:v>
                </c:pt>
                <c:pt idx="44">
                  <c:v>-0.43473640000000002</c:v>
                </c:pt>
                <c:pt idx="45">
                  <c:v>-0.27297480000000002</c:v>
                </c:pt>
                <c:pt idx="46">
                  <c:v>-0.27297480000000002</c:v>
                </c:pt>
                <c:pt idx="47">
                  <c:v>-0.11252959999999999</c:v>
                </c:pt>
                <c:pt idx="48">
                  <c:v>-0.11252959999999999</c:v>
                </c:pt>
                <c:pt idx="49">
                  <c:v>3.984724E-4</c:v>
                </c:pt>
              </c:numCache>
            </c:numRef>
          </c:yVal>
          <c:smooth val="0"/>
          <c:extLst>
            <c:ext xmlns:c16="http://schemas.microsoft.com/office/drawing/2014/chart" uri="{C3380CC4-5D6E-409C-BE32-E72D297353CC}">
              <c16:uniqueId val="{00000001-EF6E-445D-BB36-0F8A111CF78A}"/>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EXI_HAWC2_diff!$B$1</c:f>
              <c:strCache>
                <c:ptCount val="1"/>
                <c:pt idx="0">
                  <c:v>HAWC2 </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EXI_HAWC2_diff!$B$4:$B$201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EXI_HAWC2_diff!$Q$4:$Q$201</c:f>
              <c:numCache>
                <c:formatCode>0.00000E+00</c:formatCode>
                <c:ptCount val="198"/>
                <c:pt idx="0">
                  <c:v>46038157334.468002</c:v>
                </c:pt>
                <c:pt idx="1">
                  <c:v>43739478179.526176</c:v>
                </c:pt>
                <c:pt idx="2">
                  <c:v>43739478179.526176</c:v>
                </c:pt>
                <c:pt idx="3">
                  <c:v>41545501042.344345</c:v>
                </c:pt>
                <c:pt idx="4">
                  <c:v>41545501042.344345</c:v>
                </c:pt>
                <c:pt idx="5">
                  <c:v>38669925372.42218</c:v>
                </c:pt>
                <c:pt idx="6">
                  <c:v>38669925372.42218</c:v>
                </c:pt>
                <c:pt idx="7">
                  <c:v>36038332519.262115</c:v>
                </c:pt>
                <c:pt idx="8">
                  <c:v>36038332519.262115</c:v>
                </c:pt>
                <c:pt idx="9">
                  <c:v>33743404243.068535</c:v>
                </c:pt>
                <c:pt idx="10">
                  <c:v>33743404243.068535</c:v>
                </c:pt>
                <c:pt idx="11">
                  <c:v>29204842672.138828</c:v>
                </c:pt>
                <c:pt idx="12">
                  <c:v>29204842672.138828</c:v>
                </c:pt>
                <c:pt idx="13">
                  <c:v>27322798366.442841</c:v>
                </c:pt>
                <c:pt idx="14">
                  <c:v>27322798366.442841</c:v>
                </c:pt>
                <c:pt idx="15">
                  <c:v>22665871154.74408</c:v>
                </c:pt>
                <c:pt idx="16">
                  <c:v>22665871154.74408</c:v>
                </c:pt>
                <c:pt idx="17">
                  <c:v>20436019723.369209</c:v>
                </c:pt>
                <c:pt idx="18">
                  <c:v>20436019723.369209</c:v>
                </c:pt>
                <c:pt idx="19">
                  <c:v>20471989938.372868</c:v>
                </c:pt>
                <c:pt idx="20">
                  <c:v>20471989938.372868</c:v>
                </c:pt>
                <c:pt idx="21">
                  <c:v>21361683538.637203</c:v>
                </c:pt>
                <c:pt idx="22">
                  <c:v>21361683538.637203</c:v>
                </c:pt>
                <c:pt idx="23">
                  <c:v>21782122109.73135</c:v>
                </c:pt>
                <c:pt idx="24">
                  <c:v>21782122109.73135</c:v>
                </c:pt>
                <c:pt idx="25">
                  <c:v>21621859537.360146</c:v>
                </c:pt>
                <c:pt idx="26">
                  <c:v>21621859537.360146</c:v>
                </c:pt>
                <c:pt idx="27">
                  <c:v>20786626821.575996</c:v>
                </c:pt>
                <c:pt idx="28">
                  <c:v>20786626821.575996</c:v>
                </c:pt>
                <c:pt idx="29">
                  <c:v>19931709167.504726</c:v>
                </c:pt>
                <c:pt idx="30">
                  <c:v>19931709167.504726</c:v>
                </c:pt>
                <c:pt idx="31">
                  <c:v>18935566717.59993</c:v>
                </c:pt>
                <c:pt idx="32">
                  <c:v>18935566717.59993</c:v>
                </c:pt>
                <c:pt idx="33">
                  <c:v>17553669032.963009</c:v>
                </c:pt>
                <c:pt idx="34">
                  <c:v>17553669032.963009</c:v>
                </c:pt>
                <c:pt idx="35">
                  <c:v>15872133531.420698</c:v>
                </c:pt>
                <c:pt idx="36">
                  <c:v>15872133531.420698</c:v>
                </c:pt>
                <c:pt idx="37">
                  <c:v>14081194367.75473</c:v>
                </c:pt>
                <c:pt idx="38">
                  <c:v>14081194367.75473</c:v>
                </c:pt>
                <c:pt idx="39">
                  <c:v>11035938751.626163</c:v>
                </c:pt>
                <c:pt idx="40">
                  <c:v>11035938751.626163</c:v>
                </c:pt>
                <c:pt idx="41">
                  <c:v>7346199063.2959862</c:v>
                </c:pt>
                <c:pt idx="42">
                  <c:v>7346199063.2959862</c:v>
                </c:pt>
                <c:pt idx="43">
                  <c:v>4544266185.7332134</c:v>
                </c:pt>
                <c:pt idx="44">
                  <c:v>4544266185.7332134</c:v>
                </c:pt>
                <c:pt idx="45">
                  <c:v>2687183488.1687965</c:v>
                </c:pt>
                <c:pt idx="46">
                  <c:v>2687183488.1687965</c:v>
                </c:pt>
                <c:pt idx="47">
                  <c:v>1208464313.6808214</c:v>
                </c:pt>
                <c:pt idx="48">
                  <c:v>1208464313.6808214</c:v>
                </c:pt>
                <c:pt idx="49">
                  <c:v>118659133.18948001</c:v>
                </c:pt>
              </c:numCache>
            </c:numRef>
          </c:yVal>
          <c:smooth val="0"/>
          <c:extLst>
            <c:ext xmlns:c16="http://schemas.microsoft.com/office/drawing/2014/chart" uri="{C3380CC4-5D6E-409C-BE32-E72D297353CC}">
              <c16:uniqueId val="{00000000-FC49-463E-8EA6-4DCDBC3CC97A}"/>
            </c:ext>
          </c:extLst>
        </c:ser>
        <c:ser>
          <c:idx val="1"/>
          <c:order val="1"/>
          <c:tx>
            <c:strRef>
              <c:f>EXI_HAWC2_diff!$AJ$1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EXI_HAWC2_diff!$AJ$4:$AJ$201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EXI_HAWC2_diff!$AY$4:$AY$201</c:f>
              <c:numCache>
                <c:formatCode>0.00E+00</c:formatCode>
                <c:ptCount val="198"/>
                <c:pt idx="0">
                  <c:v>46051080000</c:v>
                </c:pt>
                <c:pt idx="1">
                  <c:v>43751340000</c:v>
                </c:pt>
                <c:pt idx="2">
                  <c:v>43751340000</c:v>
                </c:pt>
                <c:pt idx="3">
                  <c:v>41569660000</c:v>
                </c:pt>
                <c:pt idx="4">
                  <c:v>41569660000</c:v>
                </c:pt>
                <c:pt idx="5">
                  <c:v>38669980000</c:v>
                </c:pt>
                <c:pt idx="6">
                  <c:v>38669980000</c:v>
                </c:pt>
                <c:pt idx="7">
                  <c:v>36038990000</c:v>
                </c:pt>
                <c:pt idx="8">
                  <c:v>36038990000</c:v>
                </c:pt>
                <c:pt idx="9">
                  <c:v>33746440000</c:v>
                </c:pt>
                <c:pt idx="10">
                  <c:v>33746440000</c:v>
                </c:pt>
                <c:pt idx="11">
                  <c:v>29212070000</c:v>
                </c:pt>
                <c:pt idx="12">
                  <c:v>29212070000</c:v>
                </c:pt>
                <c:pt idx="13">
                  <c:v>27339200000</c:v>
                </c:pt>
                <c:pt idx="14">
                  <c:v>27339200000</c:v>
                </c:pt>
                <c:pt idx="15">
                  <c:v>22665760000</c:v>
                </c:pt>
                <c:pt idx="16">
                  <c:v>22665760000</c:v>
                </c:pt>
                <c:pt idx="17">
                  <c:v>20450240000</c:v>
                </c:pt>
                <c:pt idx="18">
                  <c:v>20450240000</c:v>
                </c:pt>
                <c:pt idx="19">
                  <c:v>20473860000</c:v>
                </c:pt>
                <c:pt idx="20">
                  <c:v>20473860000</c:v>
                </c:pt>
                <c:pt idx="21">
                  <c:v>21366370000</c:v>
                </c:pt>
                <c:pt idx="22">
                  <c:v>21366370000</c:v>
                </c:pt>
                <c:pt idx="23">
                  <c:v>21785400000</c:v>
                </c:pt>
                <c:pt idx="24">
                  <c:v>21785400000</c:v>
                </c:pt>
                <c:pt idx="25">
                  <c:v>21621040000</c:v>
                </c:pt>
                <c:pt idx="26">
                  <c:v>21621040000</c:v>
                </c:pt>
                <c:pt idx="27">
                  <c:v>20779460000</c:v>
                </c:pt>
                <c:pt idx="28">
                  <c:v>20779460000</c:v>
                </c:pt>
                <c:pt idx="29">
                  <c:v>19923520000</c:v>
                </c:pt>
                <c:pt idx="30">
                  <c:v>19923520000</c:v>
                </c:pt>
                <c:pt idx="31">
                  <c:v>18925120000</c:v>
                </c:pt>
                <c:pt idx="32">
                  <c:v>18925120000</c:v>
                </c:pt>
                <c:pt idx="33">
                  <c:v>17539660000</c:v>
                </c:pt>
                <c:pt idx="34">
                  <c:v>17539660000</c:v>
                </c:pt>
                <c:pt idx="35">
                  <c:v>15853200000</c:v>
                </c:pt>
                <c:pt idx="36">
                  <c:v>15853200000</c:v>
                </c:pt>
                <c:pt idx="37">
                  <c:v>14061230000</c:v>
                </c:pt>
                <c:pt idx="38">
                  <c:v>14061230000</c:v>
                </c:pt>
                <c:pt idx="39">
                  <c:v>11003020000</c:v>
                </c:pt>
                <c:pt idx="40">
                  <c:v>11003020000</c:v>
                </c:pt>
                <c:pt idx="41">
                  <c:v>7310261000</c:v>
                </c:pt>
                <c:pt idx="42">
                  <c:v>7310261000</c:v>
                </c:pt>
                <c:pt idx="43">
                  <c:v>4521290000</c:v>
                </c:pt>
                <c:pt idx="44">
                  <c:v>4521290000</c:v>
                </c:pt>
                <c:pt idx="45">
                  <c:v>2675616000</c:v>
                </c:pt>
                <c:pt idx="46">
                  <c:v>2675616000</c:v>
                </c:pt>
                <c:pt idx="47">
                  <c:v>1203040000</c:v>
                </c:pt>
                <c:pt idx="48">
                  <c:v>1203040000</c:v>
                </c:pt>
                <c:pt idx="49">
                  <c:v>118283400</c:v>
                </c:pt>
              </c:numCache>
            </c:numRef>
          </c:yVal>
          <c:smooth val="0"/>
          <c:extLst>
            <c:ext xmlns:c16="http://schemas.microsoft.com/office/drawing/2014/chart" uri="{C3380CC4-5D6E-409C-BE32-E72D297353CC}">
              <c16:uniqueId val="{00000001-FC49-463E-8EA6-4DCDBC3CC97A}"/>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 EAx [Nm]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EXI_HAWC2_diff!$B$1</c:f>
              <c:strCache>
                <c:ptCount val="1"/>
                <c:pt idx="0">
                  <c:v>HAWC2 </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EXI_HAWC2_diff!$B$4:$B$201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EXI_HAWC2_diff!$S$4:$S$201</c:f>
              <c:numCache>
                <c:formatCode>0.00000E+00</c:formatCode>
                <c:ptCount val="198"/>
                <c:pt idx="0">
                  <c:v>305372157.5393272</c:v>
                </c:pt>
                <c:pt idx="1">
                  <c:v>-148542904.15843302</c:v>
                </c:pt>
                <c:pt idx="2">
                  <c:v>-148542904.15843302</c:v>
                </c:pt>
                <c:pt idx="3">
                  <c:v>-633440239.02891552</c:v>
                </c:pt>
                <c:pt idx="4">
                  <c:v>-633440239.02891552</c:v>
                </c:pt>
                <c:pt idx="5">
                  <c:v>-977957103.94257069</c:v>
                </c:pt>
                <c:pt idx="6">
                  <c:v>-977957103.94257069</c:v>
                </c:pt>
                <c:pt idx="7">
                  <c:v>-1161660025.0862269</c:v>
                </c:pt>
                <c:pt idx="8">
                  <c:v>-1161660025.0862269</c:v>
                </c:pt>
                <c:pt idx="9">
                  <c:v>-1325753980.086729</c:v>
                </c:pt>
                <c:pt idx="10">
                  <c:v>-1325753980.086729</c:v>
                </c:pt>
                <c:pt idx="11">
                  <c:v>-1625452387.4789581</c:v>
                </c:pt>
                <c:pt idx="12">
                  <c:v>-1625452387.4789581</c:v>
                </c:pt>
                <c:pt idx="13">
                  <c:v>-2465189512.7620749</c:v>
                </c:pt>
                <c:pt idx="14">
                  <c:v>-2465189512.7620749</c:v>
                </c:pt>
                <c:pt idx="15">
                  <c:v>-2246172011.530633</c:v>
                </c:pt>
                <c:pt idx="16">
                  <c:v>-2246172011.530633</c:v>
                </c:pt>
                <c:pt idx="17">
                  <c:v>-1667915612.0788946</c:v>
                </c:pt>
                <c:pt idx="18">
                  <c:v>-1667915612.0788946</c:v>
                </c:pt>
                <c:pt idx="19">
                  <c:v>-1449623835.3845558</c:v>
                </c:pt>
                <c:pt idx="20">
                  <c:v>-1449623835.3845558</c:v>
                </c:pt>
                <c:pt idx="21">
                  <c:v>-1135930949.7307138</c:v>
                </c:pt>
                <c:pt idx="22">
                  <c:v>-1135930949.7307138</c:v>
                </c:pt>
                <c:pt idx="23">
                  <c:v>-857669562.40015912</c:v>
                </c:pt>
                <c:pt idx="24">
                  <c:v>-857669562.40015912</c:v>
                </c:pt>
                <c:pt idx="25">
                  <c:v>-538833193.31931901</c:v>
                </c:pt>
                <c:pt idx="26">
                  <c:v>-538833193.31931901</c:v>
                </c:pt>
                <c:pt idx="27">
                  <c:v>-348224123.99581885</c:v>
                </c:pt>
                <c:pt idx="28">
                  <c:v>-348224123.99581885</c:v>
                </c:pt>
                <c:pt idx="29">
                  <c:v>-307269412.49146354</c:v>
                </c:pt>
                <c:pt idx="30">
                  <c:v>-307269412.49146354</c:v>
                </c:pt>
                <c:pt idx="31">
                  <c:v>-307135595.70848829</c:v>
                </c:pt>
                <c:pt idx="32">
                  <c:v>-307135595.70848829</c:v>
                </c:pt>
                <c:pt idx="33">
                  <c:v>-331340481.69399625</c:v>
                </c:pt>
                <c:pt idx="34">
                  <c:v>-331340481.69399625</c:v>
                </c:pt>
                <c:pt idx="35">
                  <c:v>-359775856.41127878</c:v>
                </c:pt>
                <c:pt idx="36">
                  <c:v>-359775856.41127878</c:v>
                </c:pt>
                <c:pt idx="37">
                  <c:v>-402519410.22744131</c:v>
                </c:pt>
                <c:pt idx="38">
                  <c:v>-402519410.22744131</c:v>
                </c:pt>
                <c:pt idx="39">
                  <c:v>-373709277.90244597</c:v>
                </c:pt>
                <c:pt idx="40">
                  <c:v>-373709277.90244597</c:v>
                </c:pt>
                <c:pt idx="41">
                  <c:v>-251117235.52561879</c:v>
                </c:pt>
                <c:pt idx="42">
                  <c:v>-251117235.52561879</c:v>
                </c:pt>
                <c:pt idx="43">
                  <c:v>-139917838.62722719</c:v>
                </c:pt>
                <c:pt idx="44">
                  <c:v>-139917838.62722719</c:v>
                </c:pt>
                <c:pt idx="45">
                  <c:v>-73674808.559400231</c:v>
                </c:pt>
                <c:pt idx="46">
                  <c:v>-73674808.559400231</c:v>
                </c:pt>
                <c:pt idx="47">
                  <c:v>-27788264.11843808</c:v>
                </c:pt>
                <c:pt idx="48">
                  <c:v>-27788264.11843808</c:v>
                </c:pt>
                <c:pt idx="49">
                  <c:v>-786750.72612534452</c:v>
                </c:pt>
              </c:numCache>
            </c:numRef>
          </c:yVal>
          <c:smooth val="0"/>
          <c:extLst>
            <c:ext xmlns:c16="http://schemas.microsoft.com/office/drawing/2014/chart" uri="{C3380CC4-5D6E-409C-BE32-E72D297353CC}">
              <c16:uniqueId val="{00000000-E08B-43CE-AC0E-260C06B51410}"/>
            </c:ext>
          </c:extLst>
        </c:ser>
        <c:ser>
          <c:idx val="1"/>
          <c:order val="1"/>
          <c:tx>
            <c:strRef>
              <c:f>EXI_HAWC2_diff!$AJ$1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EXI_HAWC2_diff!$AJ$4:$AJ$201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EXI_HAWC2_diff!$BA$4:$BA$201</c:f>
              <c:numCache>
                <c:formatCode>0.00E+00</c:formatCode>
                <c:ptCount val="198"/>
                <c:pt idx="0">
                  <c:v>311830300</c:v>
                </c:pt>
                <c:pt idx="1">
                  <c:v>-153376000</c:v>
                </c:pt>
                <c:pt idx="2">
                  <c:v>-153376000</c:v>
                </c:pt>
                <c:pt idx="3">
                  <c:v>-594874000</c:v>
                </c:pt>
                <c:pt idx="4">
                  <c:v>-594874000</c:v>
                </c:pt>
                <c:pt idx="5">
                  <c:v>-866414800</c:v>
                </c:pt>
                <c:pt idx="6">
                  <c:v>-866414800</c:v>
                </c:pt>
                <c:pt idx="7">
                  <c:v>-1074811000</c:v>
                </c:pt>
                <c:pt idx="8">
                  <c:v>-1074811000</c:v>
                </c:pt>
                <c:pt idx="9">
                  <c:v>-1268432000</c:v>
                </c:pt>
                <c:pt idx="10">
                  <c:v>-1268432000</c:v>
                </c:pt>
                <c:pt idx="11">
                  <c:v>-1613304000</c:v>
                </c:pt>
                <c:pt idx="12">
                  <c:v>-1613304000</c:v>
                </c:pt>
                <c:pt idx="13">
                  <c:v>-2490437000</c:v>
                </c:pt>
                <c:pt idx="14">
                  <c:v>-2490437000</c:v>
                </c:pt>
                <c:pt idx="15">
                  <c:v>-2295973000</c:v>
                </c:pt>
                <c:pt idx="16">
                  <c:v>-2295973000</c:v>
                </c:pt>
                <c:pt idx="17">
                  <c:v>-1706053000</c:v>
                </c:pt>
                <c:pt idx="18">
                  <c:v>-1706053000</c:v>
                </c:pt>
                <c:pt idx="19">
                  <c:v>-1469881000</c:v>
                </c:pt>
                <c:pt idx="20">
                  <c:v>-1469881000</c:v>
                </c:pt>
                <c:pt idx="21">
                  <c:v>-1146916000</c:v>
                </c:pt>
                <c:pt idx="22">
                  <c:v>-1146916000</c:v>
                </c:pt>
                <c:pt idx="23">
                  <c:v>-862725400</c:v>
                </c:pt>
                <c:pt idx="24">
                  <c:v>-862725400</c:v>
                </c:pt>
                <c:pt idx="25">
                  <c:v>-540002300</c:v>
                </c:pt>
                <c:pt idx="26">
                  <c:v>-540002300</c:v>
                </c:pt>
                <c:pt idx="27">
                  <c:v>-348767900</c:v>
                </c:pt>
                <c:pt idx="28">
                  <c:v>-348767900</c:v>
                </c:pt>
                <c:pt idx="29">
                  <c:v>-308588800</c:v>
                </c:pt>
                <c:pt idx="30">
                  <c:v>-308588800</c:v>
                </c:pt>
                <c:pt idx="31">
                  <c:v>-308524300</c:v>
                </c:pt>
                <c:pt idx="32">
                  <c:v>-308524300</c:v>
                </c:pt>
                <c:pt idx="33">
                  <c:v>-332385200</c:v>
                </c:pt>
                <c:pt idx="34">
                  <c:v>-332385200</c:v>
                </c:pt>
                <c:pt idx="35">
                  <c:v>-360509000</c:v>
                </c:pt>
                <c:pt idx="36">
                  <c:v>-360509000</c:v>
                </c:pt>
                <c:pt idx="37">
                  <c:v>-402968900</c:v>
                </c:pt>
                <c:pt idx="38">
                  <c:v>-402968900</c:v>
                </c:pt>
                <c:pt idx="39">
                  <c:v>-372971000</c:v>
                </c:pt>
                <c:pt idx="40">
                  <c:v>-372971000</c:v>
                </c:pt>
                <c:pt idx="41">
                  <c:v>-249266500</c:v>
                </c:pt>
                <c:pt idx="42">
                  <c:v>-249266500</c:v>
                </c:pt>
                <c:pt idx="43">
                  <c:v>-138570300</c:v>
                </c:pt>
                <c:pt idx="44">
                  <c:v>-138570300</c:v>
                </c:pt>
                <c:pt idx="45">
                  <c:v>-73025640</c:v>
                </c:pt>
                <c:pt idx="46">
                  <c:v>-73025640</c:v>
                </c:pt>
                <c:pt idx="47">
                  <c:v>-27562070</c:v>
                </c:pt>
                <c:pt idx="48">
                  <c:v>-27562070</c:v>
                </c:pt>
                <c:pt idx="49">
                  <c:v>-770413.2</c:v>
                </c:pt>
              </c:numCache>
            </c:numRef>
          </c:yVal>
          <c:smooth val="0"/>
          <c:extLst>
            <c:ext xmlns:c16="http://schemas.microsoft.com/office/drawing/2014/chart" uri="{C3380CC4-5D6E-409C-BE32-E72D297353CC}">
              <c16:uniqueId val="{00000001-E08B-43CE-AC0E-260C06B51410}"/>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EAz [Nm]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EXI_HAWC2_diff!$B$1</c:f>
              <c:strCache>
                <c:ptCount val="1"/>
                <c:pt idx="0">
                  <c:v>HAWC2 </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EXI_HAWC2_diff!$B$4:$B$201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EXI_HAWC2_diff!$U$4:$U$201</c:f>
              <c:numCache>
                <c:formatCode>0.00000E+00</c:formatCode>
                <c:ptCount val="198"/>
                <c:pt idx="0">
                  <c:v>-1012485309.5578082</c:v>
                </c:pt>
                <c:pt idx="1">
                  <c:v>540477256.11812758</c:v>
                </c:pt>
                <c:pt idx="2">
                  <c:v>540477256.11812758</c:v>
                </c:pt>
                <c:pt idx="3">
                  <c:v>1921308807.2525804</c:v>
                </c:pt>
                <c:pt idx="4">
                  <c:v>1921308807.2525804</c:v>
                </c:pt>
                <c:pt idx="5">
                  <c:v>2530941262.0903492</c:v>
                </c:pt>
                <c:pt idx="6">
                  <c:v>2530941262.0903492</c:v>
                </c:pt>
                <c:pt idx="7">
                  <c:v>3014871093.7324762</c:v>
                </c:pt>
                <c:pt idx="8">
                  <c:v>3014871093.7324762</c:v>
                </c:pt>
                <c:pt idx="9">
                  <c:v>3552277012.0622106</c:v>
                </c:pt>
                <c:pt idx="10">
                  <c:v>3552277012.0622106</c:v>
                </c:pt>
                <c:pt idx="11">
                  <c:v>4735525711.8513594</c:v>
                </c:pt>
                <c:pt idx="12">
                  <c:v>4735525711.8513594</c:v>
                </c:pt>
                <c:pt idx="13">
                  <c:v>7849315538.4122028</c:v>
                </c:pt>
                <c:pt idx="14">
                  <c:v>7849315538.4122028</c:v>
                </c:pt>
                <c:pt idx="15">
                  <c:v>10221740011.971619</c:v>
                </c:pt>
                <c:pt idx="16">
                  <c:v>10221740011.971619</c:v>
                </c:pt>
                <c:pt idx="17">
                  <c:v>8816838920.5803432</c:v>
                </c:pt>
                <c:pt idx="18">
                  <c:v>8816838920.5803432</c:v>
                </c:pt>
                <c:pt idx="19">
                  <c:v>8747009667.1682835</c:v>
                </c:pt>
                <c:pt idx="20">
                  <c:v>8747009667.1682835</c:v>
                </c:pt>
                <c:pt idx="21">
                  <c:v>8127523748.7741728</c:v>
                </c:pt>
                <c:pt idx="22">
                  <c:v>8127523748.7741728</c:v>
                </c:pt>
                <c:pt idx="23">
                  <c:v>7770321091.4908209</c:v>
                </c:pt>
                <c:pt idx="24">
                  <c:v>7770321091.4908209</c:v>
                </c:pt>
                <c:pt idx="25">
                  <c:v>6855771271.0703506</c:v>
                </c:pt>
                <c:pt idx="26">
                  <c:v>6855771271.0703506</c:v>
                </c:pt>
                <c:pt idx="27">
                  <c:v>6349500717.8577662</c:v>
                </c:pt>
                <c:pt idx="28">
                  <c:v>6349500717.8577662</c:v>
                </c:pt>
                <c:pt idx="29">
                  <c:v>5488094392.0524817</c:v>
                </c:pt>
                <c:pt idx="30">
                  <c:v>5488094392.0524817</c:v>
                </c:pt>
                <c:pt idx="31">
                  <c:v>4920679537.2487125</c:v>
                </c:pt>
                <c:pt idx="32">
                  <c:v>4920679537.2487125</c:v>
                </c:pt>
                <c:pt idx="33">
                  <c:v>3336348412.2918625</c:v>
                </c:pt>
                <c:pt idx="34">
                  <c:v>3336348412.2918625</c:v>
                </c:pt>
                <c:pt idx="35">
                  <c:v>1774092511.342972</c:v>
                </c:pt>
                <c:pt idx="36">
                  <c:v>1774092511.342972</c:v>
                </c:pt>
                <c:pt idx="37">
                  <c:v>1010088401.4596725</c:v>
                </c:pt>
                <c:pt idx="38">
                  <c:v>1010088401.4596725</c:v>
                </c:pt>
                <c:pt idx="39">
                  <c:v>625306687.24483991</c:v>
                </c:pt>
                <c:pt idx="40">
                  <c:v>625306687.24483991</c:v>
                </c:pt>
                <c:pt idx="41">
                  <c:v>357362092.82701766</c:v>
                </c:pt>
                <c:pt idx="42">
                  <c:v>357362092.82701766</c:v>
                </c:pt>
                <c:pt idx="43">
                  <c:v>267348065.47559115</c:v>
                </c:pt>
                <c:pt idx="44">
                  <c:v>267348065.47559115</c:v>
                </c:pt>
                <c:pt idx="45">
                  <c:v>185695315.97731104</c:v>
                </c:pt>
                <c:pt idx="46">
                  <c:v>185695315.97731104</c:v>
                </c:pt>
                <c:pt idx="47">
                  <c:v>138175775.8413837</c:v>
                </c:pt>
                <c:pt idx="48">
                  <c:v>138175775.8413837</c:v>
                </c:pt>
                <c:pt idx="49">
                  <c:v>189368.54336500601</c:v>
                </c:pt>
              </c:numCache>
            </c:numRef>
          </c:yVal>
          <c:smooth val="0"/>
          <c:extLst>
            <c:ext xmlns:c16="http://schemas.microsoft.com/office/drawing/2014/chart" uri="{C3380CC4-5D6E-409C-BE32-E72D297353CC}">
              <c16:uniqueId val="{00000000-91B4-430F-8B05-6780DCA5ED29}"/>
            </c:ext>
          </c:extLst>
        </c:ser>
        <c:ser>
          <c:idx val="1"/>
          <c:order val="1"/>
          <c:tx>
            <c:strRef>
              <c:f>EXI_HAWC2_diff!$AJ$1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EXI_HAWC2_diff!$AJ$4:$AJ$201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EXI_HAWC2_diff!$BC$4:$BC$201</c:f>
              <c:numCache>
                <c:formatCode>0.00E+00</c:formatCode>
                <c:ptCount val="198"/>
                <c:pt idx="0">
                  <c:v>-1047216000</c:v>
                </c:pt>
                <c:pt idx="1">
                  <c:v>562068400</c:v>
                </c:pt>
                <c:pt idx="2">
                  <c:v>562068400</c:v>
                </c:pt>
                <c:pt idx="3">
                  <c:v>1984722000</c:v>
                </c:pt>
                <c:pt idx="4">
                  <c:v>1984722000</c:v>
                </c:pt>
                <c:pt idx="5">
                  <c:v>2602714000</c:v>
                </c:pt>
                <c:pt idx="6">
                  <c:v>2602714000</c:v>
                </c:pt>
                <c:pt idx="7">
                  <c:v>3137671000</c:v>
                </c:pt>
                <c:pt idx="8">
                  <c:v>3137671000</c:v>
                </c:pt>
                <c:pt idx="9">
                  <c:v>3718554000</c:v>
                </c:pt>
                <c:pt idx="10">
                  <c:v>3718554000</c:v>
                </c:pt>
                <c:pt idx="11">
                  <c:v>4979892000</c:v>
                </c:pt>
                <c:pt idx="12">
                  <c:v>4979892000</c:v>
                </c:pt>
                <c:pt idx="13">
                  <c:v>8163792000</c:v>
                </c:pt>
                <c:pt idx="14">
                  <c:v>8163792000</c:v>
                </c:pt>
                <c:pt idx="15">
                  <c:v>10453720000</c:v>
                </c:pt>
                <c:pt idx="16">
                  <c:v>10453720000</c:v>
                </c:pt>
                <c:pt idx="17">
                  <c:v>9022115000</c:v>
                </c:pt>
                <c:pt idx="18">
                  <c:v>9022115000</c:v>
                </c:pt>
                <c:pt idx="19">
                  <c:v>8891572000</c:v>
                </c:pt>
                <c:pt idx="20">
                  <c:v>8891572000</c:v>
                </c:pt>
                <c:pt idx="21">
                  <c:v>8234132000</c:v>
                </c:pt>
                <c:pt idx="22">
                  <c:v>8234132000</c:v>
                </c:pt>
                <c:pt idx="23">
                  <c:v>7843670000</c:v>
                </c:pt>
                <c:pt idx="24">
                  <c:v>7843670000</c:v>
                </c:pt>
                <c:pt idx="25">
                  <c:v>6892808000</c:v>
                </c:pt>
                <c:pt idx="26">
                  <c:v>6892808000</c:v>
                </c:pt>
                <c:pt idx="27">
                  <c:v>6371595000</c:v>
                </c:pt>
                <c:pt idx="28">
                  <c:v>6371595000</c:v>
                </c:pt>
                <c:pt idx="29">
                  <c:v>5503787000</c:v>
                </c:pt>
                <c:pt idx="30">
                  <c:v>5503787000</c:v>
                </c:pt>
                <c:pt idx="31">
                  <c:v>4934889000</c:v>
                </c:pt>
                <c:pt idx="32">
                  <c:v>4934889000</c:v>
                </c:pt>
                <c:pt idx="33">
                  <c:v>3337296000</c:v>
                </c:pt>
                <c:pt idx="34">
                  <c:v>3337296000</c:v>
                </c:pt>
                <c:pt idx="35">
                  <c:v>1771602000</c:v>
                </c:pt>
                <c:pt idx="36">
                  <c:v>1771602000</c:v>
                </c:pt>
                <c:pt idx="37">
                  <c:v>1016948000</c:v>
                </c:pt>
                <c:pt idx="38">
                  <c:v>1016948000</c:v>
                </c:pt>
                <c:pt idx="39">
                  <c:v>633447700</c:v>
                </c:pt>
                <c:pt idx="40">
                  <c:v>633447700</c:v>
                </c:pt>
                <c:pt idx="41">
                  <c:v>362755900</c:v>
                </c:pt>
                <c:pt idx="42">
                  <c:v>362755900</c:v>
                </c:pt>
                <c:pt idx="43">
                  <c:v>271535100</c:v>
                </c:pt>
                <c:pt idx="44">
                  <c:v>271535100</c:v>
                </c:pt>
                <c:pt idx="45">
                  <c:v>187583300</c:v>
                </c:pt>
                <c:pt idx="46">
                  <c:v>187583300</c:v>
                </c:pt>
                <c:pt idx="47">
                  <c:v>138280900</c:v>
                </c:pt>
                <c:pt idx="48">
                  <c:v>138280900</c:v>
                </c:pt>
                <c:pt idx="49">
                  <c:v>1185831</c:v>
                </c:pt>
              </c:numCache>
            </c:numRef>
          </c:yVal>
          <c:smooth val="0"/>
          <c:extLst>
            <c:ext xmlns:c16="http://schemas.microsoft.com/office/drawing/2014/chart" uri="{C3380CC4-5D6E-409C-BE32-E72D297353CC}">
              <c16:uniqueId val="{00000001-91B4-430F-8B05-6780DCA5ED29}"/>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Eixx [Nm^2]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EXI_HAWC2_diff!$B$1</c:f>
              <c:strCache>
                <c:ptCount val="1"/>
                <c:pt idx="0">
                  <c:v>HAWC2 </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EXI_HAWC2_diff!$B$4:$B$201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EXI_HAWC2_diff!$Z$4:$Z$201</c:f>
              <c:numCache>
                <c:formatCode>0.00000E+00</c:formatCode>
                <c:ptCount val="198"/>
                <c:pt idx="0">
                  <c:v>149598182171.06451</c:v>
                </c:pt>
                <c:pt idx="1">
                  <c:v>143058304420.38641</c:v>
                </c:pt>
                <c:pt idx="2">
                  <c:v>143058304420.38641</c:v>
                </c:pt>
                <c:pt idx="3">
                  <c:v>136801343257.07994</c:v>
                </c:pt>
                <c:pt idx="4">
                  <c:v>136801343257.07994</c:v>
                </c:pt>
                <c:pt idx="5">
                  <c:v>120448668545.0139</c:v>
                </c:pt>
                <c:pt idx="6">
                  <c:v>120448668545.0139</c:v>
                </c:pt>
                <c:pt idx="7">
                  <c:v>105981784557.96144</c:v>
                </c:pt>
                <c:pt idx="8">
                  <c:v>105981784557.96144</c:v>
                </c:pt>
                <c:pt idx="9">
                  <c:v>94156009053.512207</c:v>
                </c:pt>
                <c:pt idx="10">
                  <c:v>94156009053.512207</c:v>
                </c:pt>
                <c:pt idx="11">
                  <c:v>71828919983.047256</c:v>
                </c:pt>
                <c:pt idx="12">
                  <c:v>71828919983.047256</c:v>
                </c:pt>
                <c:pt idx="13">
                  <c:v>56091989512.528374</c:v>
                </c:pt>
                <c:pt idx="14">
                  <c:v>56091989512.528374</c:v>
                </c:pt>
                <c:pt idx="15">
                  <c:v>30760273561.58371</c:v>
                </c:pt>
                <c:pt idx="16">
                  <c:v>30760273561.58371</c:v>
                </c:pt>
                <c:pt idx="17">
                  <c:v>23204695809.22924</c:v>
                </c:pt>
                <c:pt idx="18">
                  <c:v>23204695809.22924</c:v>
                </c:pt>
                <c:pt idx="19">
                  <c:v>16295689476.283031</c:v>
                </c:pt>
                <c:pt idx="20">
                  <c:v>16295689476.283031</c:v>
                </c:pt>
                <c:pt idx="21">
                  <c:v>13657866183.56196</c:v>
                </c:pt>
                <c:pt idx="22">
                  <c:v>13657866183.56196</c:v>
                </c:pt>
                <c:pt idx="23">
                  <c:v>10781346128.059729</c:v>
                </c:pt>
                <c:pt idx="24">
                  <c:v>10781346128.059729</c:v>
                </c:pt>
                <c:pt idx="25">
                  <c:v>8599579361.9228935</c:v>
                </c:pt>
                <c:pt idx="26">
                  <c:v>8599579361.9228935</c:v>
                </c:pt>
                <c:pt idx="27">
                  <c:v>6589148722.1158037</c:v>
                </c:pt>
                <c:pt idx="28">
                  <c:v>6589148722.1158037</c:v>
                </c:pt>
                <c:pt idx="29">
                  <c:v>4921878684.0014896</c:v>
                </c:pt>
                <c:pt idx="30">
                  <c:v>4921878684.0014896</c:v>
                </c:pt>
                <c:pt idx="31">
                  <c:v>3623899281.5702157</c:v>
                </c:pt>
                <c:pt idx="32">
                  <c:v>3623899281.5702157</c:v>
                </c:pt>
                <c:pt idx="33">
                  <c:v>2667663935.3265843</c:v>
                </c:pt>
                <c:pt idx="34">
                  <c:v>2667663935.3265843</c:v>
                </c:pt>
                <c:pt idx="35">
                  <c:v>1926845568.9300358</c:v>
                </c:pt>
                <c:pt idx="36">
                  <c:v>1926845568.9300358</c:v>
                </c:pt>
                <c:pt idx="37">
                  <c:v>1358538664.6866417</c:v>
                </c:pt>
                <c:pt idx="38">
                  <c:v>1358538664.6866417</c:v>
                </c:pt>
                <c:pt idx="39">
                  <c:v>843623440.12378168</c:v>
                </c:pt>
                <c:pt idx="40">
                  <c:v>843623440.12378168</c:v>
                </c:pt>
                <c:pt idx="41">
                  <c:v>470253888.83297378</c:v>
                </c:pt>
                <c:pt idx="42">
                  <c:v>470253888.83297378</c:v>
                </c:pt>
                <c:pt idx="43">
                  <c:v>245314591.5257639</c:v>
                </c:pt>
                <c:pt idx="44">
                  <c:v>245314591.5257639</c:v>
                </c:pt>
                <c:pt idx="45">
                  <c:v>114258932.86452246</c:v>
                </c:pt>
                <c:pt idx="46">
                  <c:v>114258932.86452246</c:v>
                </c:pt>
                <c:pt idx="47">
                  <c:v>36674089.81534934</c:v>
                </c:pt>
                <c:pt idx="48">
                  <c:v>36674089.81534934</c:v>
                </c:pt>
                <c:pt idx="49">
                  <c:v>194347.71260808324</c:v>
                </c:pt>
              </c:numCache>
            </c:numRef>
          </c:yVal>
          <c:smooth val="0"/>
          <c:extLst>
            <c:ext xmlns:c16="http://schemas.microsoft.com/office/drawing/2014/chart" uri="{C3380CC4-5D6E-409C-BE32-E72D297353CC}">
              <c16:uniqueId val="{00000000-7FF0-4C0F-8DA0-ED5F841D9BFC}"/>
            </c:ext>
          </c:extLst>
        </c:ser>
        <c:ser>
          <c:idx val="1"/>
          <c:order val="1"/>
          <c:tx>
            <c:strRef>
              <c:f>EXI_HAWC2_diff!$AJ$1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EXI_HAWC2_diff!$AJ$4:$AJ$201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EXI_HAWC2_diff!$BH$4:$BH$201</c:f>
              <c:numCache>
                <c:formatCode>0.00E+00</c:formatCode>
                <c:ptCount val="198"/>
                <c:pt idx="0">
                  <c:v>149733600000</c:v>
                </c:pt>
                <c:pt idx="1">
                  <c:v>143199800000</c:v>
                </c:pt>
                <c:pt idx="2">
                  <c:v>143199800000</c:v>
                </c:pt>
                <c:pt idx="3">
                  <c:v>137193000000</c:v>
                </c:pt>
                <c:pt idx="4">
                  <c:v>137193000000</c:v>
                </c:pt>
                <c:pt idx="5">
                  <c:v>120478300000</c:v>
                </c:pt>
                <c:pt idx="6">
                  <c:v>120478300000</c:v>
                </c:pt>
                <c:pt idx="7">
                  <c:v>106013500000</c:v>
                </c:pt>
                <c:pt idx="8">
                  <c:v>106013500000</c:v>
                </c:pt>
                <c:pt idx="9">
                  <c:v>94201720000</c:v>
                </c:pt>
                <c:pt idx="10">
                  <c:v>94201720000</c:v>
                </c:pt>
                <c:pt idx="11">
                  <c:v>71883370000</c:v>
                </c:pt>
                <c:pt idx="12">
                  <c:v>71883370000</c:v>
                </c:pt>
                <c:pt idx="13">
                  <c:v>56160220000</c:v>
                </c:pt>
                <c:pt idx="14">
                  <c:v>56160220000</c:v>
                </c:pt>
                <c:pt idx="15">
                  <c:v>30764830000</c:v>
                </c:pt>
                <c:pt idx="16">
                  <c:v>30764830000</c:v>
                </c:pt>
                <c:pt idx="17">
                  <c:v>23237920000</c:v>
                </c:pt>
                <c:pt idx="18">
                  <c:v>23237920000</c:v>
                </c:pt>
                <c:pt idx="19">
                  <c:v>16280700000</c:v>
                </c:pt>
                <c:pt idx="20">
                  <c:v>16280700000</c:v>
                </c:pt>
                <c:pt idx="21">
                  <c:v>13644580000</c:v>
                </c:pt>
                <c:pt idx="22">
                  <c:v>13644580000</c:v>
                </c:pt>
                <c:pt idx="23">
                  <c:v>10760830000</c:v>
                </c:pt>
                <c:pt idx="24">
                  <c:v>10760830000</c:v>
                </c:pt>
                <c:pt idx="25">
                  <c:v>8582247000</c:v>
                </c:pt>
                <c:pt idx="26">
                  <c:v>8582247000</c:v>
                </c:pt>
                <c:pt idx="27">
                  <c:v>6570633000</c:v>
                </c:pt>
                <c:pt idx="28">
                  <c:v>6570633000</c:v>
                </c:pt>
                <c:pt idx="29">
                  <c:v>4904391000</c:v>
                </c:pt>
                <c:pt idx="30">
                  <c:v>4904391000</c:v>
                </c:pt>
                <c:pt idx="31">
                  <c:v>3608891000</c:v>
                </c:pt>
                <c:pt idx="32">
                  <c:v>3608891000</c:v>
                </c:pt>
                <c:pt idx="33">
                  <c:v>2656336000</c:v>
                </c:pt>
                <c:pt idx="34">
                  <c:v>2656336000</c:v>
                </c:pt>
                <c:pt idx="35">
                  <c:v>1917980000</c:v>
                </c:pt>
                <c:pt idx="36">
                  <c:v>1917980000</c:v>
                </c:pt>
                <c:pt idx="37">
                  <c:v>1351854000</c:v>
                </c:pt>
                <c:pt idx="38">
                  <c:v>1351854000</c:v>
                </c:pt>
                <c:pt idx="39">
                  <c:v>837914100</c:v>
                </c:pt>
                <c:pt idx="40">
                  <c:v>837914100</c:v>
                </c:pt>
                <c:pt idx="41">
                  <c:v>466513700</c:v>
                </c:pt>
                <c:pt idx="42">
                  <c:v>466513700</c:v>
                </c:pt>
                <c:pt idx="43">
                  <c:v>243332400</c:v>
                </c:pt>
                <c:pt idx="44">
                  <c:v>243332400</c:v>
                </c:pt>
                <c:pt idx="45">
                  <c:v>113362200</c:v>
                </c:pt>
                <c:pt idx="46">
                  <c:v>113362200</c:v>
                </c:pt>
                <c:pt idx="47">
                  <c:v>36364730</c:v>
                </c:pt>
                <c:pt idx="48">
                  <c:v>36364730</c:v>
                </c:pt>
                <c:pt idx="49">
                  <c:v>185655.2</c:v>
                </c:pt>
              </c:numCache>
            </c:numRef>
          </c:yVal>
          <c:smooth val="0"/>
          <c:extLst>
            <c:ext xmlns:c16="http://schemas.microsoft.com/office/drawing/2014/chart" uri="{C3380CC4-5D6E-409C-BE32-E72D297353CC}">
              <c16:uniqueId val="{00000001-7FF0-4C0F-8DA0-ED5F841D9BFC}"/>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Eizz [Nm^2]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EXI_HAWC2_diff!$B$1</c:f>
              <c:strCache>
                <c:ptCount val="1"/>
                <c:pt idx="0">
                  <c:v>HAWC2 </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EXI_HAWC2_diff!$B$4:$B$201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EXI_HAWC2_diff!$AE$4:$AE$201</c:f>
              <c:numCache>
                <c:formatCode>0.00000E+00</c:formatCode>
                <c:ptCount val="198"/>
                <c:pt idx="0">
                  <c:v>149506381960.88202</c:v>
                </c:pt>
                <c:pt idx="1">
                  <c:v>142146371474.53046</c:v>
                </c:pt>
                <c:pt idx="2">
                  <c:v>142146371474.53046</c:v>
                </c:pt>
                <c:pt idx="3">
                  <c:v>134882398617.90955</c:v>
                </c:pt>
                <c:pt idx="4">
                  <c:v>134882398617.90955</c:v>
                </c:pt>
                <c:pt idx="5">
                  <c:v>122291933174.86566</c:v>
                </c:pt>
                <c:pt idx="6">
                  <c:v>122291933174.86566</c:v>
                </c:pt>
                <c:pt idx="7">
                  <c:v>110535198855.44733</c:v>
                </c:pt>
                <c:pt idx="8">
                  <c:v>110535198855.44733</c:v>
                </c:pt>
                <c:pt idx="9">
                  <c:v>100395763799.24173</c:v>
                </c:pt>
                <c:pt idx="10">
                  <c:v>100395763799.24173</c:v>
                </c:pt>
                <c:pt idx="11">
                  <c:v>79137895795.749939</c:v>
                </c:pt>
                <c:pt idx="12">
                  <c:v>79137895795.749939</c:v>
                </c:pt>
                <c:pt idx="13">
                  <c:v>68628925386.677361</c:v>
                </c:pt>
                <c:pt idx="14">
                  <c:v>68628925386.677361</c:v>
                </c:pt>
                <c:pt idx="15">
                  <c:v>51212764677.466415</c:v>
                </c:pt>
                <c:pt idx="16">
                  <c:v>51212764677.466415</c:v>
                </c:pt>
                <c:pt idx="17">
                  <c:v>37517638704.958817</c:v>
                </c:pt>
                <c:pt idx="18">
                  <c:v>37517638704.958817</c:v>
                </c:pt>
                <c:pt idx="19">
                  <c:v>34510570878.659271</c:v>
                </c:pt>
                <c:pt idx="20">
                  <c:v>34510570878.659271</c:v>
                </c:pt>
                <c:pt idx="21">
                  <c:v>30704640564.588669</c:v>
                </c:pt>
                <c:pt idx="22">
                  <c:v>30704640564.588669</c:v>
                </c:pt>
                <c:pt idx="23">
                  <c:v>25966002487.974491</c:v>
                </c:pt>
                <c:pt idx="24">
                  <c:v>25966002487.974491</c:v>
                </c:pt>
                <c:pt idx="25">
                  <c:v>22173461247.969681</c:v>
                </c:pt>
                <c:pt idx="26">
                  <c:v>22173461247.969681</c:v>
                </c:pt>
                <c:pt idx="27">
                  <c:v>18709613888.678921</c:v>
                </c:pt>
                <c:pt idx="28">
                  <c:v>18709613888.678921</c:v>
                </c:pt>
                <c:pt idx="29">
                  <c:v>15592101437.415466</c:v>
                </c:pt>
                <c:pt idx="30">
                  <c:v>15592101437.415466</c:v>
                </c:pt>
                <c:pt idx="31">
                  <c:v>12753857825.275425</c:v>
                </c:pt>
                <c:pt idx="32">
                  <c:v>12753857825.275425</c:v>
                </c:pt>
                <c:pt idx="33">
                  <c:v>8419604166.5836477</c:v>
                </c:pt>
                <c:pt idx="34">
                  <c:v>8419604166.5836477</c:v>
                </c:pt>
                <c:pt idx="35">
                  <c:v>4676262623.6657658</c:v>
                </c:pt>
                <c:pt idx="36">
                  <c:v>4676262623.6657658</c:v>
                </c:pt>
                <c:pt idx="37">
                  <c:v>2906035248.4011765</c:v>
                </c:pt>
                <c:pt idx="38">
                  <c:v>2906035248.4011765</c:v>
                </c:pt>
                <c:pt idx="39">
                  <c:v>1886333917.1407361</c:v>
                </c:pt>
                <c:pt idx="40">
                  <c:v>1886333917.1407361</c:v>
                </c:pt>
                <c:pt idx="41">
                  <c:v>1106159004.8191333</c:v>
                </c:pt>
                <c:pt idx="42">
                  <c:v>1106159004.8191333</c:v>
                </c:pt>
                <c:pt idx="43">
                  <c:v>686170749.0349741</c:v>
                </c:pt>
                <c:pt idx="44">
                  <c:v>686170749.0349741</c:v>
                </c:pt>
                <c:pt idx="45">
                  <c:v>421543539.60669327</c:v>
                </c:pt>
                <c:pt idx="46">
                  <c:v>421543539.60669327</c:v>
                </c:pt>
                <c:pt idx="47">
                  <c:v>232214439.92743692</c:v>
                </c:pt>
                <c:pt idx="48">
                  <c:v>232214439.92743692</c:v>
                </c:pt>
                <c:pt idx="49">
                  <c:v>1384451.0852127599</c:v>
                </c:pt>
              </c:numCache>
            </c:numRef>
          </c:yVal>
          <c:smooth val="0"/>
          <c:extLst>
            <c:ext xmlns:c16="http://schemas.microsoft.com/office/drawing/2014/chart" uri="{C3380CC4-5D6E-409C-BE32-E72D297353CC}">
              <c16:uniqueId val="{00000000-A9EA-4429-A317-CD4CB57DEECA}"/>
            </c:ext>
          </c:extLst>
        </c:ser>
        <c:ser>
          <c:idx val="1"/>
          <c:order val="1"/>
          <c:tx>
            <c:strRef>
              <c:f>EXI_HAWC2_diff!$AJ$1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EXI_HAWC2_diff!$AJ$4:$AJ$201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EXI_HAWC2_diff!$BM$4:$BM$201</c:f>
              <c:numCache>
                <c:formatCode>0.00E+00</c:formatCode>
                <c:ptCount val="198"/>
                <c:pt idx="0">
                  <c:v>149624600000</c:v>
                </c:pt>
                <c:pt idx="1">
                  <c:v>142266900000</c:v>
                </c:pt>
                <c:pt idx="2">
                  <c:v>142266900000</c:v>
                </c:pt>
                <c:pt idx="3">
                  <c:v>135028400000</c:v>
                </c:pt>
                <c:pt idx="4">
                  <c:v>135028400000</c:v>
                </c:pt>
                <c:pt idx="5">
                  <c:v>122320300000</c:v>
                </c:pt>
                <c:pt idx="6">
                  <c:v>122320300000</c:v>
                </c:pt>
                <c:pt idx="7">
                  <c:v>110575300000</c:v>
                </c:pt>
                <c:pt idx="8">
                  <c:v>110575300000</c:v>
                </c:pt>
                <c:pt idx="9">
                  <c:v>100462900000</c:v>
                </c:pt>
                <c:pt idx="10">
                  <c:v>100462900000</c:v>
                </c:pt>
                <c:pt idx="11">
                  <c:v>79258980000</c:v>
                </c:pt>
                <c:pt idx="12">
                  <c:v>79258980000</c:v>
                </c:pt>
                <c:pt idx="13">
                  <c:v>68884550000</c:v>
                </c:pt>
                <c:pt idx="14">
                  <c:v>68884550000</c:v>
                </c:pt>
                <c:pt idx="15">
                  <c:v>51348690000</c:v>
                </c:pt>
                <c:pt idx="16">
                  <c:v>51348690000</c:v>
                </c:pt>
                <c:pt idx="17">
                  <c:v>37779480000</c:v>
                </c:pt>
                <c:pt idx="18">
                  <c:v>37779480000</c:v>
                </c:pt>
                <c:pt idx="19">
                  <c:v>34633990000</c:v>
                </c:pt>
                <c:pt idx="20">
                  <c:v>34633990000</c:v>
                </c:pt>
                <c:pt idx="21">
                  <c:v>30769400000</c:v>
                </c:pt>
                <c:pt idx="22">
                  <c:v>30769400000</c:v>
                </c:pt>
                <c:pt idx="23">
                  <c:v>25990930000</c:v>
                </c:pt>
                <c:pt idx="24">
                  <c:v>25990930000</c:v>
                </c:pt>
                <c:pt idx="25">
                  <c:v>22172990000</c:v>
                </c:pt>
                <c:pt idx="26">
                  <c:v>22172990000</c:v>
                </c:pt>
                <c:pt idx="27">
                  <c:v>18696210000</c:v>
                </c:pt>
                <c:pt idx="28">
                  <c:v>18696210000</c:v>
                </c:pt>
                <c:pt idx="29">
                  <c:v>15575760000</c:v>
                </c:pt>
                <c:pt idx="30">
                  <c:v>15575760000</c:v>
                </c:pt>
                <c:pt idx="31">
                  <c:v>12734990000</c:v>
                </c:pt>
                <c:pt idx="32">
                  <c:v>12734990000</c:v>
                </c:pt>
                <c:pt idx="33">
                  <c:v>8378691000</c:v>
                </c:pt>
                <c:pt idx="34">
                  <c:v>8378691000</c:v>
                </c:pt>
                <c:pt idx="35">
                  <c:v>4637012000</c:v>
                </c:pt>
                <c:pt idx="36">
                  <c:v>4637012000</c:v>
                </c:pt>
                <c:pt idx="37">
                  <c:v>2889181000</c:v>
                </c:pt>
                <c:pt idx="38">
                  <c:v>2889181000</c:v>
                </c:pt>
                <c:pt idx="39">
                  <c:v>1877465000</c:v>
                </c:pt>
                <c:pt idx="40">
                  <c:v>1877465000</c:v>
                </c:pt>
                <c:pt idx="41">
                  <c:v>1099422000</c:v>
                </c:pt>
                <c:pt idx="42">
                  <c:v>1099422000</c:v>
                </c:pt>
                <c:pt idx="43">
                  <c:v>683305800</c:v>
                </c:pt>
                <c:pt idx="44">
                  <c:v>683305800</c:v>
                </c:pt>
                <c:pt idx="45">
                  <c:v>420188300</c:v>
                </c:pt>
                <c:pt idx="46">
                  <c:v>420188300</c:v>
                </c:pt>
                <c:pt idx="47">
                  <c:v>231543200</c:v>
                </c:pt>
                <c:pt idx="48">
                  <c:v>231543200</c:v>
                </c:pt>
                <c:pt idx="49">
                  <c:v>1385424</c:v>
                </c:pt>
              </c:numCache>
            </c:numRef>
          </c:yVal>
          <c:smooth val="0"/>
          <c:extLst>
            <c:ext xmlns:c16="http://schemas.microsoft.com/office/drawing/2014/chart" uri="{C3380CC4-5D6E-409C-BE32-E72D297353CC}">
              <c16:uniqueId val="{00000001-A9EA-4429-A317-CD4CB57DEECA}"/>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 Eixz [Nm^2]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EXI_HAWC2_diff!$B$1</c:f>
              <c:strCache>
                <c:ptCount val="1"/>
                <c:pt idx="0">
                  <c:v>HAWC2 </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EXI_HAWC2_diff!$B$4:$B$201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EXI_HAWC2_diff!$AB$4:$AB$201</c:f>
              <c:numCache>
                <c:formatCode>0.00000E+00</c:formatCode>
                <c:ptCount val="198"/>
                <c:pt idx="0">
                  <c:v>45871626.723937854</c:v>
                </c:pt>
                <c:pt idx="1">
                  <c:v>52160850.302728474</c:v>
                </c:pt>
                <c:pt idx="2">
                  <c:v>52160850.302728474</c:v>
                </c:pt>
                <c:pt idx="3">
                  <c:v>13289836.907099739</c:v>
                </c:pt>
                <c:pt idx="4">
                  <c:v>13289836.907099739</c:v>
                </c:pt>
                <c:pt idx="5">
                  <c:v>-2130085287.5818865</c:v>
                </c:pt>
                <c:pt idx="6">
                  <c:v>-2130085287.5818865</c:v>
                </c:pt>
                <c:pt idx="7">
                  <c:v>-3845955987.267509</c:v>
                </c:pt>
                <c:pt idx="8">
                  <c:v>-3845955987.267509</c:v>
                </c:pt>
                <c:pt idx="9">
                  <c:v>-5240214288.9884224</c:v>
                </c:pt>
                <c:pt idx="10">
                  <c:v>-5240214288.9884224</c:v>
                </c:pt>
                <c:pt idx="11">
                  <c:v>-7540934336.8982849</c:v>
                </c:pt>
                <c:pt idx="12">
                  <c:v>-7540934336.8982849</c:v>
                </c:pt>
                <c:pt idx="13">
                  <c:v>-10070934075.33493</c:v>
                </c:pt>
                <c:pt idx="14">
                  <c:v>-10070934075.33493</c:v>
                </c:pt>
                <c:pt idx="15">
                  <c:v>-9442543662.3286095</c:v>
                </c:pt>
                <c:pt idx="16">
                  <c:v>-9442543662.3286095</c:v>
                </c:pt>
                <c:pt idx="17">
                  <c:v>-5815095178.7864017</c:v>
                </c:pt>
                <c:pt idx="18">
                  <c:v>-5815095178.7864017</c:v>
                </c:pt>
                <c:pt idx="19">
                  <c:v>-3855549572.9320316</c:v>
                </c:pt>
                <c:pt idx="20">
                  <c:v>-3855549572.9320316</c:v>
                </c:pt>
                <c:pt idx="21">
                  <c:v>-2293727665.8308811</c:v>
                </c:pt>
                <c:pt idx="22">
                  <c:v>-2293727665.8308811</c:v>
                </c:pt>
                <c:pt idx="23">
                  <c:v>-1225273387.9516864</c:v>
                </c:pt>
                <c:pt idx="24">
                  <c:v>-1225273387.9516864</c:v>
                </c:pt>
                <c:pt idx="25">
                  <c:v>-778528471.41051483</c:v>
                </c:pt>
                <c:pt idx="26">
                  <c:v>-778528471.41051483</c:v>
                </c:pt>
                <c:pt idx="27">
                  <c:v>-506591726.84507066</c:v>
                </c:pt>
                <c:pt idx="28">
                  <c:v>-506591726.84507066</c:v>
                </c:pt>
                <c:pt idx="29">
                  <c:v>-344489716.32051969</c:v>
                </c:pt>
                <c:pt idx="30">
                  <c:v>-344489716.32051969</c:v>
                </c:pt>
                <c:pt idx="31">
                  <c:v>-215529635.44552833</c:v>
                </c:pt>
                <c:pt idx="32">
                  <c:v>-215529635.44552833</c:v>
                </c:pt>
                <c:pt idx="33">
                  <c:v>-87229679.470180303</c:v>
                </c:pt>
                <c:pt idx="34">
                  <c:v>-87229679.470180303</c:v>
                </c:pt>
                <c:pt idx="35">
                  <c:v>-6089424.3123656064</c:v>
                </c:pt>
                <c:pt idx="36">
                  <c:v>-6089424.3123656064</c:v>
                </c:pt>
                <c:pt idx="37">
                  <c:v>1420366.6289599901</c:v>
                </c:pt>
                <c:pt idx="38">
                  <c:v>1420366.6289599901</c:v>
                </c:pt>
                <c:pt idx="39">
                  <c:v>7282123.4555181544</c:v>
                </c:pt>
                <c:pt idx="40">
                  <c:v>7282123.4555181544</c:v>
                </c:pt>
                <c:pt idx="41">
                  <c:v>15038344.719366174</c:v>
                </c:pt>
                <c:pt idx="42">
                  <c:v>15038344.719366174</c:v>
                </c:pt>
                <c:pt idx="43">
                  <c:v>12002243.089608572</c:v>
                </c:pt>
                <c:pt idx="44">
                  <c:v>12002243.089608572</c:v>
                </c:pt>
                <c:pt idx="45">
                  <c:v>7173064.5698013138</c:v>
                </c:pt>
                <c:pt idx="46">
                  <c:v>7173064.5698013138</c:v>
                </c:pt>
                <c:pt idx="47">
                  <c:v>2590014.1137471851</c:v>
                </c:pt>
                <c:pt idx="48">
                  <c:v>2590014.1137471851</c:v>
                </c:pt>
                <c:pt idx="49">
                  <c:v>6877.6473298418969</c:v>
                </c:pt>
              </c:numCache>
            </c:numRef>
          </c:yVal>
          <c:smooth val="0"/>
          <c:extLst>
            <c:ext xmlns:c16="http://schemas.microsoft.com/office/drawing/2014/chart" uri="{C3380CC4-5D6E-409C-BE32-E72D297353CC}">
              <c16:uniqueId val="{00000000-CE7C-441B-A96F-A288A9EC0FA4}"/>
            </c:ext>
          </c:extLst>
        </c:ser>
        <c:ser>
          <c:idx val="1"/>
          <c:order val="1"/>
          <c:tx>
            <c:strRef>
              <c:f>EXI_HAWC2_diff!$AJ$1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EXI_HAWC2_diff!$AJ$4:$AJ$201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EXI_HAWC2_diff!$BJ$4:$BJ$201</c:f>
              <c:numCache>
                <c:formatCode>0.00E+00</c:formatCode>
                <c:ptCount val="198"/>
                <c:pt idx="0">
                  <c:v>6597268</c:v>
                </c:pt>
                <c:pt idx="1">
                  <c:v>10466280</c:v>
                </c:pt>
                <c:pt idx="2">
                  <c:v>10466280</c:v>
                </c:pt>
                <c:pt idx="3">
                  <c:v>-54360020</c:v>
                </c:pt>
                <c:pt idx="4">
                  <c:v>-54360020</c:v>
                </c:pt>
                <c:pt idx="5">
                  <c:v>-2126763000</c:v>
                </c:pt>
                <c:pt idx="6">
                  <c:v>-2126763000</c:v>
                </c:pt>
                <c:pt idx="7">
                  <c:v>-3844319000</c:v>
                </c:pt>
                <c:pt idx="8">
                  <c:v>-3844319000</c:v>
                </c:pt>
                <c:pt idx="9">
                  <c:v>-5244336000</c:v>
                </c:pt>
                <c:pt idx="10">
                  <c:v>-5244336000</c:v>
                </c:pt>
                <c:pt idx="11">
                  <c:v>-7554554000</c:v>
                </c:pt>
                <c:pt idx="12">
                  <c:v>-7554554000</c:v>
                </c:pt>
                <c:pt idx="13">
                  <c:v>-10118800000</c:v>
                </c:pt>
                <c:pt idx="14">
                  <c:v>-10118800000</c:v>
                </c:pt>
                <c:pt idx="15">
                  <c:v>-9395852000</c:v>
                </c:pt>
                <c:pt idx="16">
                  <c:v>-9395852000</c:v>
                </c:pt>
                <c:pt idx="17">
                  <c:v>-5843797000</c:v>
                </c:pt>
                <c:pt idx="18">
                  <c:v>-5843797000</c:v>
                </c:pt>
                <c:pt idx="19">
                  <c:v>-3870467000</c:v>
                </c:pt>
                <c:pt idx="20">
                  <c:v>-3870467000</c:v>
                </c:pt>
                <c:pt idx="21">
                  <c:v>-2298625000</c:v>
                </c:pt>
                <c:pt idx="22">
                  <c:v>-2298625000</c:v>
                </c:pt>
                <c:pt idx="23">
                  <c:v>-1224968000</c:v>
                </c:pt>
                <c:pt idx="24">
                  <c:v>-1224968000</c:v>
                </c:pt>
                <c:pt idx="25">
                  <c:v>-778496200</c:v>
                </c:pt>
                <c:pt idx="26">
                  <c:v>-778496200</c:v>
                </c:pt>
                <c:pt idx="27">
                  <c:v>-506242900</c:v>
                </c:pt>
                <c:pt idx="28">
                  <c:v>-506242900</c:v>
                </c:pt>
                <c:pt idx="29">
                  <c:v>-344696400</c:v>
                </c:pt>
                <c:pt idx="30">
                  <c:v>-344696400</c:v>
                </c:pt>
                <c:pt idx="31">
                  <c:v>-215472700</c:v>
                </c:pt>
                <c:pt idx="32">
                  <c:v>-215472700</c:v>
                </c:pt>
                <c:pt idx="33">
                  <c:v>-85365220</c:v>
                </c:pt>
                <c:pt idx="34">
                  <c:v>-85365220</c:v>
                </c:pt>
                <c:pt idx="35">
                  <c:v>-5731036</c:v>
                </c:pt>
                <c:pt idx="36">
                  <c:v>-5731036</c:v>
                </c:pt>
                <c:pt idx="37">
                  <c:v>863107.1</c:v>
                </c:pt>
                <c:pt idx="38">
                  <c:v>863107.1</c:v>
                </c:pt>
                <c:pt idx="39">
                  <c:v>6806117</c:v>
                </c:pt>
                <c:pt idx="40">
                  <c:v>6806117</c:v>
                </c:pt>
                <c:pt idx="41">
                  <c:v>14809730</c:v>
                </c:pt>
                <c:pt idx="42">
                  <c:v>14809730</c:v>
                </c:pt>
                <c:pt idx="43">
                  <c:v>11852680</c:v>
                </c:pt>
                <c:pt idx="44">
                  <c:v>11852680</c:v>
                </c:pt>
                <c:pt idx="45">
                  <c:v>7099663</c:v>
                </c:pt>
                <c:pt idx="46">
                  <c:v>7099663</c:v>
                </c:pt>
                <c:pt idx="47">
                  <c:v>2578118</c:v>
                </c:pt>
                <c:pt idx="48">
                  <c:v>2578118</c:v>
                </c:pt>
                <c:pt idx="49">
                  <c:v>-476.74220000000003</c:v>
                </c:pt>
              </c:numCache>
            </c:numRef>
          </c:yVal>
          <c:smooth val="0"/>
          <c:extLst>
            <c:ext xmlns:c16="http://schemas.microsoft.com/office/drawing/2014/chart" uri="{C3380CC4-5D6E-409C-BE32-E72D297353CC}">
              <c16:uniqueId val="{00000001-CE7C-441B-A96F-A288A9EC0FA4}"/>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Git [Nm^2]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EXI_HAWC2_diff!$B$1</c:f>
              <c:strCache>
                <c:ptCount val="1"/>
                <c:pt idx="0">
                  <c:v>HAWC2 </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EXI_HAWC2_diff!$B$4:$B$201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EXI_HAWC2_diff!$AC$4:$AC$201</c:f>
              <c:numCache>
                <c:formatCode>0.00000E+00</c:formatCode>
                <c:ptCount val="198"/>
                <c:pt idx="0">
                  <c:v>87412309114.908005</c:v>
                </c:pt>
                <c:pt idx="1">
                  <c:v>83208062710.021347</c:v>
                </c:pt>
                <c:pt idx="2">
                  <c:v>83208062710.021347</c:v>
                </c:pt>
                <c:pt idx="3">
                  <c:v>78937425636.768494</c:v>
                </c:pt>
                <c:pt idx="4">
                  <c:v>78937425636.768494</c:v>
                </c:pt>
                <c:pt idx="5">
                  <c:v>69937882758.89975</c:v>
                </c:pt>
                <c:pt idx="6">
                  <c:v>69937882758.89975</c:v>
                </c:pt>
                <c:pt idx="7">
                  <c:v>61495167410.165497</c:v>
                </c:pt>
                <c:pt idx="8">
                  <c:v>61495167410.165497</c:v>
                </c:pt>
                <c:pt idx="9">
                  <c:v>54091802616.085587</c:v>
                </c:pt>
                <c:pt idx="10">
                  <c:v>54091802616.085587</c:v>
                </c:pt>
                <c:pt idx="11">
                  <c:v>38406479224.735497</c:v>
                </c:pt>
                <c:pt idx="12">
                  <c:v>38406479224.735497</c:v>
                </c:pt>
                <c:pt idx="13">
                  <c:v>25542802389.898331</c:v>
                </c:pt>
                <c:pt idx="14">
                  <c:v>25542802389.898331</c:v>
                </c:pt>
                <c:pt idx="15">
                  <c:v>8422428357.2150173</c:v>
                </c:pt>
                <c:pt idx="16">
                  <c:v>8422428357.2150173</c:v>
                </c:pt>
                <c:pt idx="17">
                  <c:v>2908641308.6003628</c:v>
                </c:pt>
                <c:pt idx="18">
                  <c:v>2908641308.6003628</c:v>
                </c:pt>
                <c:pt idx="19">
                  <c:v>1120322300.2415576</c:v>
                </c:pt>
                <c:pt idx="20">
                  <c:v>1120322300.2415576</c:v>
                </c:pt>
                <c:pt idx="21">
                  <c:v>680235765.28285789</c:v>
                </c:pt>
                <c:pt idx="22">
                  <c:v>680235765.28285789</c:v>
                </c:pt>
                <c:pt idx="23">
                  <c:v>497303202.29230058</c:v>
                </c:pt>
                <c:pt idx="24">
                  <c:v>497303202.29230058</c:v>
                </c:pt>
                <c:pt idx="25">
                  <c:v>391007979.27262348</c:v>
                </c:pt>
                <c:pt idx="26">
                  <c:v>391007979.27262348</c:v>
                </c:pt>
                <c:pt idx="27">
                  <c:v>305557450.51903307</c:v>
                </c:pt>
                <c:pt idx="28">
                  <c:v>305557450.51903307</c:v>
                </c:pt>
                <c:pt idx="29">
                  <c:v>235436514.70390487</c:v>
                </c:pt>
                <c:pt idx="30">
                  <c:v>235436514.70390487</c:v>
                </c:pt>
                <c:pt idx="31">
                  <c:v>179098245.70740408</c:v>
                </c:pt>
                <c:pt idx="32">
                  <c:v>179098245.70740408</c:v>
                </c:pt>
                <c:pt idx="33">
                  <c:v>134302448.24134263</c:v>
                </c:pt>
                <c:pt idx="34">
                  <c:v>134302448.24134263</c:v>
                </c:pt>
                <c:pt idx="35">
                  <c:v>97991367.1823017</c:v>
                </c:pt>
                <c:pt idx="36">
                  <c:v>97991367.1823017</c:v>
                </c:pt>
                <c:pt idx="37">
                  <c:v>72473017.707804516</c:v>
                </c:pt>
                <c:pt idx="38">
                  <c:v>72473017.707804516</c:v>
                </c:pt>
                <c:pt idx="39">
                  <c:v>52791595.241636127</c:v>
                </c:pt>
                <c:pt idx="40">
                  <c:v>52791595.241636127</c:v>
                </c:pt>
                <c:pt idx="41">
                  <c:v>38130115.84471184</c:v>
                </c:pt>
                <c:pt idx="42">
                  <c:v>38130115.84471184</c:v>
                </c:pt>
                <c:pt idx="43">
                  <c:v>23495701.482809044</c:v>
                </c:pt>
                <c:pt idx="44">
                  <c:v>23495701.482809044</c:v>
                </c:pt>
                <c:pt idx="45">
                  <c:v>13601028.864220148</c:v>
                </c:pt>
                <c:pt idx="46">
                  <c:v>13601028.864220148</c:v>
                </c:pt>
                <c:pt idx="47">
                  <c:v>7121409.4322347781</c:v>
                </c:pt>
                <c:pt idx="48">
                  <c:v>7121409.4322347781</c:v>
                </c:pt>
                <c:pt idx="49">
                  <c:v>75517.537958222994</c:v>
                </c:pt>
              </c:numCache>
            </c:numRef>
          </c:yVal>
          <c:smooth val="0"/>
          <c:extLst>
            <c:ext xmlns:c16="http://schemas.microsoft.com/office/drawing/2014/chart" uri="{C3380CC4-5D6E-409C-BE32-E72D297353CC}">
              <c16:uniqueId val="{00000000-E4A3-49DD-A235-EFFA377D5352}"/>
            </c:ext>
          </c:extLst>
        </c:ser>
        <c:ser>
          <c:idx val="1"/>
          <c:order val="1"/>
          <c:tx>
            <c:strRef>
              <c:f>EXI_HAWC2_diff!$AJ$1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EXI_HAWC2_diff!$AJ$4:$AJ$201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EXI_HAWC2_diff!$BK$4:$BK$201</c:f>
              <c:numCache>
                <c:formatCode>0.00E+00</c:formatCode>
                <c:ptCount val="198"/>
                <c:pt idx="0">
                  <c:v>87489180000</c:v>
                </c:pt>
                <c:pt idx="1">
                  <c:v>83285590000</c:v>
                </c:pt>
                <c:pt idx="2">
                  <c:v>83285590000</c:v>
                </c:pt>
                <c:pt idx="3">
                  <c:v>79106160000</c:v>
                </c:pt>
                <c:pt idx="4">
                  <c:v>79106160000</c:v>
                </c:pt>
                <c:pt idx="5">
                  <c:v>69973320000</c:v>
                </c:pt>
                <c:pt idx="6">
                  <c:v>69973320000</c:v>
                </c:pt>
                <c:pt idx="7">
                  <c:v>61533150000</c:v>
                </c:pt>
                <c:pt idx="8">
                  <c:v>61533150000</c:v>
                </c:pt>
                <c:pt idx="9">
                  <c:v>54135840000</c:v>
                </c:pt>
                <c:pt idx="10">
                  <c:v>54135840000</c:v>
                </c:pt>
                <c:pt idx="11">
                  <c:v>38418610000</c:v>
                </c:pt>
                <c:pt idx="12">
                  <c:v>38418610000</c:v>
                </c:pt>
                <c:pt idx="13">
                  <c:v>25428350000</c:v>
                </c:pt>
                <c:pt idx="14">
                  <c:v>25428350000</c:v>
                </c:pt>
                <c:pt idx="15">
                  <c:v>8076641000</c:v>
                </c:pt>
                <c:pt idx="16">
                  <c:v>8076641000</c:v>
                </c:pt>
                <c:pt idx="17">
                  <c:v>2768066000</c:v>
                </c:pt>
                <c:pt idx="18">
                  <c:v>2768066000</c:v>
                </c:pt>
                <c:pt idx="19">
                  <c:v>1026128000</c:v>
                </c:pt>
                <c:pt idx="20">
                  <c:v>1026128000</c:v>
                </c:pt>
                <c:pt idx="21">
                  <c:v>627053100</c:v>
                </c:pt>
                <c:pt idx="22">
                  <c:v>627053100</c:v>
                </c:pt>
                <c:pt idx="23">
                  <c:v>461211600</c:v>
                </c:pt>
                <c:pt idx="24">
                  <c:v>461211600</c:v>
                </c:pt>
                <c:pt idx="25">
                  <c:v>364794600</c:v>
                </c:pt>
                <c:pt idx="26">
                  <c:v>364794600</c:v>
                </c:pt>
                <c:pt idx="27">
                  <c:v>285660400</c:v>
                </c:pt>
                <c:pt idx="28">
                  <c:v>285660400</c:v>
                </c:pt>
                <c:pt idx="29">
                  <c:v>220544300</c:v>
                </c:pt>
                <c:pt idx="30">
                  <c:v>220544300</c:v>
                </c:pt>
                <c:pt idx="31">
                  <c:v>168037200</c:v>
                </c:pt>
                <c:pt idx="32">
                  <c:v>168037200</c:v>
                </c:pt>
                <c:pt idx="33">
                  <c:v>128226800</c:v>
                </c:pt>
                <c:pt idx="34">
                  <c:v>128226800</c:v>
                </c:pt>
                <c:pt idx="35">
                  <c:v>95377930</c:v>
                </c:pt>
                <c:pt idx="36">
                  <c:v>95377930</c:v>
                </c:pt>
                <c:pt idx="37">
                  <c:v>71456370</c:v>
                </c:pt>
                <c:pt idx="38">
                  <c:v>71456370</c:v>
                </c:pt>
                <c:pt idx="39">
                  <c:v>52519300</c:v>
                </c:pt>
                <c:pt idx="40">
                  <c:v>52519300</c:v>
                </c:pt>
                <c:pt idx="41">
                  <c:v>38106480</c:v>
                </c:pt>
                <c:pt idx="42">
                  <c:v>38106480</c:v>
                </c:pt>
                <c:pt idx="43">
                  <c:v>23330160</c:v>
                </c:pt>
                <c:pt idx="44">
                  <c:v>23330160</c:v>
                </c:pt>
                <c:pt idx="45">
                  <c:v>13417870</c:v>
                </c:pt>
                <c:pt idx="46">
                  <c:v>13417870</c:v>
                </c:pt>
                <c:pt idx="47">
                  <c:v>6805118</c:v>
                </c:pt>
                <c:pt idx="48">
                  <c:v>6805118</c:v>
                </c:pt>
                <c:pt idx="49">
                  <c:v>71452.34</c:v>
                </c:pt>
              </c:numCache>
            </c:numRef>
          </c:yVal>
          <c:smooth val="0"/>
          <c:extLst>
            <c:ext xmlns:c16="http://schemas.microsoft.com/office/drawing/2014/chart" uri="{C3380CC4-5D6E-409C-BE32-E72D297353CC}">
              <c16:uniqueId val="{00000001-E4A3-49DD-A235-EFFA377D5352}"/>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GxA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EXI_HAWC2_diff!$B$1</c:f>
              <c:strCache>
                <c:ptCount val="1"/>
                <c:pt idx="0">
                  <c:v>HAWC2 </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EXI_HAWC2_diff!$B$4:$B$43</c:f>
              <c:numCache>
                <c:formatCode>0.000</c:formatCode>
                <c:ptCount val="40"/>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numCache>
            </c:numRef>
          </c:xVal>
          <c:yVal>
            <c:numRef>
              <c:f>EXI_HAWC2_diff!$K$4:$K$43</c:f>
              <c:numCache>
                <c:formatCode>0.00000E+00</c:formatCode>
                <c:ptCount val="40"/>
                <c:pt idx="0">
                  <c:v>6727058130.9526806</c:v>
                </c:pt>
                <c:pt idx="1">
                  <c:v>6387108929.5447235</c:v>
                </c:pt>
                <c:pt idx="2">
                  <c:v>6387108929.5447235</c:v>
                </c:pt>
                <c:pt idx="3">
                  <c:v>6058543855.4383726</c:v>
                </c:pt>
                <c:pt idx="4">
                  <c:v>6058543855.4383726</c:v>
                </c:pt>
                <c:pt idx="5">
                  <c:v>5731882704.9685278</c:v>
                </c:pt>
                <c:pt idx="6">
                  <c:v>5731882704.9685278</c:v>
                </c:pt>
                <c:pt idx="7">
                  <c:v>5419042943.5573092</c:v>
                </c:pt>
                <c:pt idx="8">
                  <c:v>5419042943.5573092</c:v>
                </c:pt>
                <c:pt idx="9">
                  <c:v>5128228198.273221</c:v>
                </c:pt>
                <c:pt idx="10">
                  <c:v>5128228198.273221</c:v>
                </c:pt>
                <c:pt idx="11">
                  <c:v>4459994196.1555643</c:v>
                </c:pt>
                <c:pt idx="12">
                  <c:v>4459994196.1555643</c:v>
                </c:pt>
                <c:pt idx="13">
                  <c:v>3849891890.8951821</c:v>
                </c:pt>
                <c:pt idx="14">
                  <c:v>3849891890.8951821</c:v>
                </c:pt>
                <c:pt idx="15">
                  <c:v>2235271572.1492682</c:v>
                </c:pt>
                <c:pt idx="16">
                  <c:v>2235271572.1492682</c:v>
                </c:pt>
                <c:pt idx="17">
                  <c:v>939001023.99472332</c:v>
                </c:pt>
                <c:pt idx="18">
                  <c:v>939001023.99472332</c:v>
                </c:pt>
                <c:pt idx="19">
                  <c:v>474181786.6858905</c:v>
                </c:pt>
                <c:pt idx="20">
                  <c:v>474181786.6858905</c:v>
                </c:pt>
                <c:pt idx="21">
                  <c:v>345639437.35145825</c:v>
                </c:pt>
                <c:pt idx="22">
                  <c:v>345639437.35145825</c:v>
                </c:pt>
                <c:pt idx="23">
                  <c:v>323912646.6106621</c:v>
                </c:pt>
                <c:pt idx="24">
                  <c:v>323912646.6106621</c:v>
                </c:pt>
                <c:pt idx="25">
                  <c:v>317457810.8894428</c:v>
                </c:pt>
                <c:pt idx="26">
                  <c:v>317457810.8894428</c:v>
                </c:pt>
                <c:pt idx="27">
                  <c:v>309142620.70364791</c:v>
                </c:pt>
                <c:pt idx="28">
                  <c:v>309142620.70364791</c:v>
                </c:pt>
                <c:pt idx="29">
                  <c:v>303194085.19749892</c:v>
                </c:pt>
                <c:pt idx="30">
                  <c:v>303194085.19749892</c:v>
                </c:pt>
                <c:pt idx="31">
                  <c:v>292983085.01481569</c:v>
                </c:pt>
                <c:pt idx="32">
                  <c:v>292983085.01481569</c:v>
                </c:pt>
                <c:pt idx="33">
                  <c:v>300127598.45015901</c:v>
                </c:pt>
                <c:pt idx="34">
                  <c:v>300127598.45015901</c:v>
                </c:pt>
                <c:pt idx="35">
                  <c:v>334192549.73165381</c:v>
                </c:pt>
                <c:pt idx="36">
                  <c:v>334192549.73165381</c:v>
                </c:pt>
                <c:pt idx="37">
                  <c:v>375821690.5987491</c:v>
                </c:pt>
                <c:pt idx="38">
                  <c:v>375821690.5987491</c:v>
                </c:pt>
                <c:pt idx="39">
                  <c:v>395682113.74038774</c:v>
                </c:pt>
              </c:numCache>
            </c:numRef>
          </c:yVal>
          <c:smooth val="0"/>
          <c:extLst>
            <c:ext xmlns:c16="http://schemas.microsoft.com/office/drawing/2014/chart" uri="{C3380CC4-5D6E-409C-BE32-E72D297353CC}">
              <c16:uniqueId val="{00000000-0CE9-4090-88FD-EC3B0E844590}"/>
            </c:ext>
          </c:extLst>
        </c:ser>
        <c:ser>
          <c:idx val="1"/>
          <c:order val="1"/>
          <c:tx>
            <c:strRef>
              <c:f>EXI_HAWC2_diff!$AJ$1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EXI_HAWC2_diff!$AJ$4:$AJ$43</c:f>
              <c:numCache>
                <c:formatCode>General</c:formatCode>
                <c:ptCount val="40"/>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numCache>
            </c:numRef>
          </c:xVal>
          <c:yVal>
            <c:numRef>
              <c:f>EXI_HAWC2_diff!$AS$4:$AS$43</c:f>
              <c:numCache>
                <c:formatCode>0.00E+00</c:formatCode>
                <c:ptCount val="40"/>
                <c:pt idx="0">
                  <c:v>6728530000</c:v>
                </c:pt>
                <c:pt idx="1">
                  <c:v>6388395000</c:v>
                </c:pt>
                <c:pt idx="2">
                  <c:v>6388395000</c:v>
                </c:pt>
                <c:pt idx="3">
                  <c:v>6056600000</c:v>
                </c:pt>
                <c:pt idx="4">
                  <c:v>6056600000</c:v>
                </c:pt>
                <c:pt idx="5">
                  <c:v>5731304000</c:v>
                </c:pt>
                <c:pt idx="6">
                  <c:v>5731304000</c:v>
                </c:pt>
                <c:pt idx="7">
                  <c:v>5418201000</c:v>
                </c:pt>
                <c:pt idx="8">
                  <c:v>5418201000</c:v>
                </c:pt>
                <c:pt idx="9">
                  <c:v>5127361000</c:v>
                </c:pt>
                <c:pt idx="10">
                  <c:v>5127361000</c:v>
                </c:pt>
                <c:pt idx="11">
                  <c:v>4458894000</c:v>
                </c:pt>
                <c:pt idx="12">
                  <c:v>4458894000</c:v>
                </c:pt>
                <c:pt idx="13">
                  <c:v>3848843000</c:v>
                </c:pt>
                <c:pt idx="14">
                  <c:v>3848843000</c:v>
                </c:pt>
                <c:pt idx="15">
                  <c:v>2233515000</c:v>
                </c:pt>
                <c:pt idx="16">
                  <c:v>2233515000</c:v>
                </c:pt>
                <c:pt idx="17">
                  <c:v>936236900</c:v>
                </c:pt>
                <c:pt idx="18">
                  <c:v>936236900</c:v>
                </c:pt>
                <c:pt idx="19">
                  <c:v>472455400</c:v>
                </c:pt>
                <c:pt idx="20">
                  <c:v>472455400</c:v>
                </c:pt>
                <c:pt idx="21">
                  <c:v>344968700</c:v>
                </c:pt>
                <c:pt idx="22">
                  <c:v>344968700</c:v>
                </c:pt>
                <c:pt idx="23">
                  <c:v>323777300</c:v>
                </c:pt>
                <c:pt idx="24">
                  <c:v>323777300</c:v>
                </c:pt>
                <c:pt idx="25">
                  <c:v>317410400</c:v>
                </c:pt>
                <c:pt idx="26">
                  <c:v>317410400</c:v>
                </c:pt>
                <c:pt idx="27">
                  <c:v>309071700</c:v>
                </c:pt>
                <c:pt idx="28">
                  <c:v>309071700</c:v>
                </c:pt>
                <c:pt idx="29">
                  <c:v>303141200</c:v>
                </c:pt>
                <c:pt idx="30">
                  <c:v>303141200</c:v>
                </c:pt>
                <c:pt idx="31">
                  <c:v>292878200</c:v>
                </c:pt>
                <c:pt idx="32">
                  <c:v>292878200</c:v>
                </c:pt>
                <c:pt idx="33">
                  <c:v>300262100</c:v>
                </c:pt>
                <c:pt idx="34">
                  <c:v>300262100</c:v>
                </c:pt>
                <c:pt idx="35">
                  <c:v>334601600</c:v>
                </c:pt>
                <c:pt idx="36">
                  <c:v>334601600</c:v>
                </c:pt>
                <c:pt idx="37">
                  <c:v>376267700</c:v>
                </c:pt>
                <c:pt idx="38">
                  <c:v>376267700</c:v>
                </c:pt>
                <c:pt idx="39">
                  <c:v>395843100</c:v>
                </c:pt>
              </c:numCache>
            </c:numRef>
          </c:yVal>
          <c:smooth val="0"/>
          <c:extLst>
            <c:ext xmlns:c16="http://schemas.microsoft.com/office/drawing/2014/chart" uri="{C3380CC4-5D6E-409C-BE32-E72D297353CC}">
              <c16:uniqueId val="{00000001-0CE9-4090-88FD-EC3B0E844590}"/>
            </c:ext>
          </c:extLst>
        </c:ser>
        <c:dLbls>
          <c:showLegendKey val="0"/>
          <c:showVal val="0"/>
          <c:showCatName val="0"/>
          <c:showSerName val="0"/>
          <c:showPercent val="0"/>
          <c:showBubbleSize val="0"/>
        </c:dLbls>
        <c:axId val="1404007295"/>
        <c:axId val="1404002015"/>
        <c:extLst>
          <c:ext xmlns:c15="http://schemas.microsoft.com/office/drawing/2012/chart" uri="{02D57815-91ED-43cb-92C2-25804820EDAC}">
            <c15:filteredScatterSeries>
              <c15:ser>
                <c:idx val="2"/>
                <c:order val="2"/>
                <c:tx>
                  <c:strRef>
                    <c:extLst>
                      <c:ext uri="{02D57815-91ED-43cb-92C2-25804820EDAC}">
                        <c15:formulaRef>
                          <c15:sqref>HAWC2!$AS$5</c15:sqref>
                        </c15:formulaRef>
                      </c:ext>
                    </c:extLst>
                    <c:strCache>
                      <c:ptCount val="1"/>
                      <c:pt idx="0">
                        <c:v>K11                 </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c:ext uri="{02D57815-91ED-43cb-92C2-25804820EDAC}">
                        <c15:formulaRef>
                          <c15:sqref>HAWC2!$AJ$6:$AJ$31</c15:sqref>
                        </c15:formulaRef>
                      </c:ext>
                    </c:extLst>
                    <c:numCache>
                      <c:formatCode>0.00E+00</c:formatCode>
                      <c:ptCount val="26"/>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extLst>
                      <c:ext uri="{02D57815-91ED-43cb-92C2-25804820EDAC}">
                        <c15:formulaRef>
                          <c15:sqref>HAWC2!$AS$6:$AS$31</c15:sqref>
                        </c15:formulaRef>
                      </c:ext>
                    </c:extLst>
                    <c:numCache>
                      <c:formatCode>0.00E+00</c:formatCode>
                      <c:ptCount val="26"/>
                      <c:pt idx="0">
                        <c:v>6726980630.0528002</c:v>
                      </c:pt>
                      <c:pt idx="1">
                        <c:v>6386637420.4778996</c:v>
                      </c:pt>
                      <c:pt idx="2">
                        <c:v>6057828519.5988998</c:v>
                      </c:pt>
                      <c:pt idx="3">
                        <c:v>5723816001.3711996</c:v>
                      </c:pt>
                      <c:pt idx="4">
                        <c:v>5429070386.4212999</c:v>
                      </c:pt>
                      <c:pt idx="5">
                        <c:v>5136725009.7319002</c:v>
                      </c:pt>
                      <c:pt idx="6">
                        <c:v>4396050445.2171001</c:v>
                      </c:pt>
                      <c:pt idx="7">
                        <c:v>3915354081.8017998</c:v>
                      </c:pt>
                      <c:pt idx="8">
                        <c:v>2286720299.1329002</c:v>
                      </c:pt>
                      <c:pt idx="9">
                        <c:v>959227031.09658003</c:v>
                      </c:pt>
                      <c:pt idx="10">
                        <c:v>481856239.92690998</c:v>
                      </c:pt>
                      <c:pt idx="11">
                        <c:v>347040917.62948</c:v>
                      </c:pt>
                      <c:pt idx="12">
                        <c:v>324075299.41096002</c:v>
                      </c:pt>
                      <c:pt idx="13">
                        <c:v>317546307.64543998</c:v>
                      </c:pt>
                      <c:pt idx="14">
                        <c:v>309156273.36511999</c:v>
                      </c:pt>
                      <c:pt idx="15">
                        <c:v>303211116.86508</c:v>
                      </c:pt>
                      <c:pt idx="16">
                        <c:v>292897526.74466002</c:v>
                      </c:pt>
                      <c:pt idx="17">
                        <c:v>300232240.59469998</c:v>
                      </c:pt>
                      <c:pt idx="18">
                        <c:v>334515368.47275001</c:v>
                      </c:pt>
                      <c:pt idx="19">
                        <c:v>376210664.64635998</c:v>
                      </c:pt>
                      <c:pt idx="20">
                        <c:v>395929102.23181999</c:v>
                      </c:pt>
                      <c:pt idx="21">
                        <c:v>375106214.78106999</c:v>
                      </c:pt>
                      <c:pt idx="22">
                        <c:v>239607024.33403</c:v>
                      </c:pt>
                      <c:pt idx="23">
                        <c:v>144279033.0679</c:v>
                      </c:pt>
                      <c:pt idx="24">
                        <c:v>86925747.281425998</c:v>
                      </c:pt>
                      <c:pt idx="25">
                        <c:v>15912682.356975</c:v>
                      </c:pt>
                    </c:numCache>
                  </c:numRef>
                </c:yVal>
                <c:smooth val="0"/>
                <c:extLst>
                  <c:ext xmlns:c16="http://schemas.microsoft.com/office/drawing/2014/chart" uri="{C3380CC4-5D6E-409C-BE32-E72D297353CC}">
                    <c16:uniqueId val="{00000000-6592-4B06-8E15-5A6485A88C50}"/>
                  </c:ext>
                </c:extLst>
              </c15:ser>
            </c15:filteredScatterSeries>
          </c:ext>
        </c:extLst>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GzA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EXI_HAWC2_diff!$B$1</c:f>
              <c:strCache>
                <c:ptCount val="1"/>
                <c:pt idx="0">
                  <c:v>HAWC2 </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EXI_HAWC2_diff!$B$4:$B$43</c:f>
              <c:numCache>
                <c:formatCode>0.000</c:formatCode>
                <c:ptCount val="40"/>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numCache>
            </c:numRef>
          </c:xVal>
          <c:yVal>
            <c:numRef>
              <c:f>EXI_HAWC2_diff!$V$4:$V$43</c:f>
              <c:numCache>
                <c:formatCode>0.00000E+00</c:formatCode>
                <c:ptCount val="40"/>
                <c:pt idx="0">
                  <c:v>6738627242.2271194</c:v>
                </c:pt>
                <c:pt idx="1">
                  <c:v>6382522800.3141279</c:v>
                </c:pt>
                <c:pt idx="2">
                  <c:v>6382522800.3141279</c:v>
                </c:pt>
                <c:pt idx="3">
                  <c:v>6023332095.4351406</c:v>
                </c:pt>
                <c:pt idx="4">
                  <c:v>6023332095.4351406</c:v>
                </c:pt>
                <c:pt idx="5">
                  <c:v>5426970044.3261051</c:v>
                </c:pt>
                <c:pt idx="6">
                  <c:v>5426970044.3261051</c:v>
                </c:pt>
                <c:pt idx="7">
                  <c:v>4851616732.2834187</c:v>
                </c:pt>
                <c:pt idx="8">
                  <c:v>4851616732.2834187</c:v>
                </c:pt>
                <c:pt idx="9">
                  <c:v>4314743530.7855883</c:v>
                </c:pt>
                <c:pt idx="10">
                  <c:v>4314743530.7855883</c:v>
                </c:pt>
                <c:pt idx="11">
                  <c:v>3109459075.081953</c:v>
                </c:pt>
                <c:pt idx="12">
                  <c:v>3109459075.081953</c:v>
                </c:pt>
                <c:pt idx="13">
                  <c:v>2556695534.7428622</c:v>
                </c:pt>
                <c:pt idx="14">
                  <c:v>2556695534.7428622</c:v>
                </c:pt>
                <c:pt idx="15">
                  <c:v>1019607239.5229785</c:v>
                </c:pt>
                <c:pt idx="16">
                  <c:v>1019607239.5229785</c:v>
                </c:pt>
                <c:pt idx="17">
                  <c:v>487142408.48155504</c:v>
                </c:pt>
                <c:pt idx="18">
                  <c:v>487142408.48155504</c:v>
                </c:pt>
                <c:pt idx="19">
                  <c:v>289617712.28015751</c:v>
                </c:pt>
                <c:pt idx="20">
                  <c:v>289617712.28015751</c:v>
                </c:pt>
                <c:pt idx="21">
                  <c:v>226910054.89194322</c:v>
                </c:pt>
                <c:pt idx="22">
                  <c:v>226910054.89194322</c:v>
                </c:pt>
                <c:pt idx="23">
                  <c:v>188253470.92642844</c:v>
                </c:pt>
                <c:pt idx="24">
                  <c:v>188253470.92642844</c:v>
                </c:pt>
                <c:pt idx="25">
                  <c:v>161944422.40700957</c:v>
                </c:pt>
                <c:pt idx="26">
                  <c:v>161944422.40700957</c:v>
                </c:pt>
                <c:pt idx="27">
                  <c:v>138271923.54718798</c:v>
                </c:pt>
                <c:pt idx="28">
                  <c:v>138271923.54718798</c:v>
                </c:pt>
                <c:pt idx="29">
                  <c:v>116905593.67415108</c:v>
                </c:pt>
                <c:pt idx="30">
                  <c:v>116905593.67415108</c:v>
                </c:pt>
                <c:pt idx="31">
                  <c:v>97680774.953611866</c:v>
                </c:pt>
                <c:pt idx="32">
                  <c:v>97680774.953611866</c:v>
                </c:pt>
                <c:pt idx="33">
                  <c:v>81584705.889218509</c:v>
                </c:pt>
                <c:pt idx="34">
                  <c:v>81584705.889218509</c:v>
                </c:pt>
                <c:pt idx="35">
                  <c:v>67258455.073754042</c:v>
                </c:pt>
                <c:pt idx="36">
                  <c:v>67258455.073754042</c:v>
                </c:pt>
                <c:pt idx="37">
                  <c:v>55682170.434714347</c:v>
                </c:pt>
                <c:pt idx="38">
                  <c:v>55682170.434714347</c:v>
                </c:pt>
                <c:pt idx="39">
                  <c:v>45183576.007156871</c:v>
                </c:pt>
              </c:numCache>
            </c:numRef>
          </c:yVal>
          <c:smooth val="0"/>
          <c:extLst>
            <c:ext xmlns:c16="http://schemas.microsoft.com/office/drawing/2014/chart" uri="{C3380CC4-5D6E-409C-BE32-E72D297353CC}">
              <c16:uniqueId val="{00000000-96A9-4776-A8F5-11C0A6442B3E}"/>
            </c:ext>
          </c:extLst>
        </c:ser>
        <c:ser>
          <c:idx val="1"/>
          <c:order val="1"/>
          <c:tx>
            <c:strRef>
              <c:f>EXI_HAWC2_diff!$AJ$1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EXI_HAWC2_diff!$AJ$4:$AJ$43</c:f>
              <c:numCache>
                <c:formatCode>General</c:formatCode>
                <c:ptCount val="40"/>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numCache>
            </c:numRef>
          </c:xVal>
          <c:yVal>
            <c:numRef>
              <c:f>EXI_HAWC2_diff!$BD$4:$BD$43</c:f>
              <c:numCache>
                <c:formatCode>0.00E+00</c:formatCode>
                <c:ptCount val="40"/>
                <c:pt idx="0">
                  <c:v>6740935000</c:v>
                </c:pt>
                <c:pt idx="1">
                  <c:v>6384678000</c:v>
                </c:pt>
                <c:pt idx="2">
                  <c:v>6384678000</c:v>
                </c:pt>
                <c:pt idx="3">
                  <c:v>6032246000</c:v>
                </c:pt>
                <c:pt idx="4">
                  <c:v>6032246000</c:v>
                </c:pt>
                <c:pt idx="5">
                  <c:v>5426850000</c:v>
                </c:pt>
                <c:pt idx="6">
                  <c:v>5426850000</c:v>
                </c:pt>
                <c:pt idx="7">
                  <c:v>4851194000</c:v>
                </c:pt>
                <c:pt idx="8">
                  <c:v>4851194000</c:v>
                </c:pt>
                <c:pt idx="9">
                  <c:v>4314219000</c:v>
                </c:pt>
                <c:pt idx="10">
                  <c:v>4314219000</c:v>
                </c:pt>
                <c:pt idx="11">
                  <c:v>3108373000</c:v>
                </c:pt>
                <c:pt idx="12">
                  <c:v>3108373000</c:v>
                </c:pt>
                <c:pt idx="13">
                  <c:v>2555765000</c:v>
                </c:pt>
                <c:pt idx="14">
                  <c:v>2555765000</c:v>
                </c:pt>
                <c:pt idx="15">
                  <c:v>1017191000</c:v>
                </c:pt>
                <c:pt idx="16">
                  <c:v>1017191000</c:v>
                </c:pt>
                <c:pt idx="17">
                  <c:v>486261400</c:v>
                </c:pt>
                <c:pt idx="18">
                  <c:v>486261400</c:v>
                </c:pt>
                <c:pt idx="19">
                  <c:v>288959700</c:v>
                </c:pt>
                <c:pt idx="20">
                  <c:v>288959700</c:v>
                </c:pt>
                <c:pt idx="21">
                  <c:v>226576900</c:v>
                </c:pt>
                <c:pt idx="22">
                  <c:v>226576900</c:v>
                </c:pt>
                <c:pt idx="23">
                  <c:v>187974200</c:v>
                </c:pt>
                <c:pt idx="24">
                  <c:v>187974200</c:v>
                </c:pt>
                <c:pt idx="25">
                  <c:v>161730800</c:v>
                </c:pt>
                <c:pt idx="26">
                  <c:v>161730800</c:v>
                </c:pt>
                <c:pt idx="27">
                  <c:v>138050300</c:v>
                </c:pt>
                <c:pt idx="28">
                  <c:v>138050300</c:v>
                </c:pt>
                <c:pt idx="29">
                  <c:v>116678200</c:v>
                </c:pt>
                <c:pt idx="30">
                  <c:v>116678200</c:v>
                </c:pt>
                <c:pt idx="31">
                  <c:v>97454040</c:v>
                </c:pt>
                <c:pt idx="32">
                  <c:v>97454040</c:v>
                </c:pt>
                <c:pt idx="33">
                  <c:v>81381380</c:v>
                </c:pt>
                <c:pt idx="34">
                  <c:v>81381380</c:v>
                </c:pt>
                <c:pt idx="35">
                  <c:v>67083350</c:v>
                </c:pt>
                <c:pt idx="36">
                  <c:v>67083350</c:v>
                </c:pt>
                <c:pt idx="37">
                  <c:v>55543470</c:v>
                </c:pt>
                <c:pt idx="38">
                  <c:v>55543470</c:v>
                </c:pt>
                <c:pt idx="39">
                  <c:v>45064410</c:v>
                </c:pt>
              </c:numCache>
            </c:numRef>
          </c:yVal>
          <c:smooth val="0"/>
          <c:extLst>
            <c:ext xmlns:c16="http://schemas.microsoft.com/office/drawing/2014/chart" uri="{C3380CC4-5D6E-409C-BE32-E72D297353CC}">
              <c16:uniqueId val="{00000001-96A9-4776-A8F5-11C0A6442B3E}"/>
            </c:ext>
          </c:extLst>
        </c:ser>
        <c:dLbls>
          <c:showLegendKey val="0"/>
          <c:showVal val="0"/>
          <c:showCatName val="0"/>
          <c:showSerName val="0"/>
          <c:showPercent val="0"/>
          <c:showBubbleSize val="0"/>
        </c:dLbls>
        <c:axId val="1404007295"/>
        <c:axId val="1404002015"/>
        <c:extLst>
          <c:ext xmlns:c15="http://schemas.microsoft.com/office/drawing/2012/chart" uri="{02D57815-91ED-43cb-92C2-25804820EDAC}">
            <c15:filteredScatterSeries>
              <c15:ser>
                <c:idx val="2"/>
                <c:order val="2"/>
                <c:tx>
                  <c:strRef>
                    <c:extLst>
                      <c:ext uri="{02D57815-91ED-43cb-92C2-25804820EDAC}">
                        <c15:formulaRef>
                          <c15:sqref>HAWC2!$AY$5</c15:sqref>
                        </c15:formulaRef>
                      </c:ext>
                    </c:extLst>
                    <c:strCache>
                      <c:ptCount val="1"/>
                      <c:pt idx="0">
                        <c:v>K22                 </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c:ext uri="{02D57815-91ED-43cb-92C2-25804820EDAC}">
                        <c15:formulaRef>
                          <c15:sqref>HAWC2!$AJ$6:$AJ$31</c15:sqref>
                        </c15:formulaRef>
                      </c:ext>
                    </c:extLst>
                    <c:numCache>
                      <c:formatCode>0.00E+00</c:formatCode>
                      <c:ptCount val="26"/>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extLst>
                      <c:ext uri="{02D57815-91ED-43cb-92C2-25804820EDAC}">
                        <c15:formulaRef>
                          <c15:sqref>HAWC2!$AY$6:$AY$31</c15:sqref>
                        </c15:formulaRef>
                      </c:ext>
                    </c:extLst>
                    <c:numCache>
                      <c:formatCode>0.00E+00</c:formatCode>
                      <c:ptCount val="26"/>
                      <c:pt idx="0">
                        <c:v>6738704743.1269999</c:v>
                      </c:pt>
                      <c:pt idx="1">
                        <c:v>6382341835.0623999</c:v>
                      </c:pt>
                      <c:pt idx="2">
                        <c:v>6022758053.9181995</c:v>
                      </c:pt>
                      <c:pt idx="3">
                        <c:v>5432687814.8528004</c:v>
                      </c:pt>
                      <c:pt idx="4">
                        <c:v>4838746902.7973003</c:v>
                      </c:pt>
                      <c:pt idx="5">
                        <c:v>4303213528.5014</c:v>
                      </c:pt>
                      <c:pt idx="6">
                        <c:v>3169975946.1321998</c:v>
                      </c:pt>
                      <c:pt idx="7">
                        <c:v>2488792188.2690001</c:v>
                      </c:pt>
                      <c:pt idx="8">
                        <c:v>963440154.19000006</c:v>
                      </c:pt>
                      <c:pt idx="9">
                        <c:v>462625146.88195997</c:v>
                      </c:pt>
                      <c:pt idx="10">
                        <c:v>279490575.54315001</c:v>
                      </c:pt>
                      <c:pt idx="11">
                        <c:v>224516299.76309001</c:v>
                      </c:pt>
                      <c:pt idx="12">
                        <c:v>187688936.06522</c:v>
                      </c:pt>
                      <c:pt idx="13">
                        <c:v>161588405.50944</c:v>
                      </c:pt>
                      <c:pt idx="14">
                        <c:v>137953197.62656</c:v>
                      </c:pt>
                      <c:pt idx="15">
                        <c:v>116597917.50724</c:v>
                      </c:pt>
                      <c:pt idx="16">
                        <c:v>97423699.188617006</c:v>
                      </c:pt>
                      <c:pt idx="17">
                        <c:v>81374981.083487004</c:v>
                      </c:pt>
                      <c:pt idx="18">
                        <c:v>67177016.740669996</c:v>
                      </c:pt>
                      <c:pt idx="19">
                        <c:v>55646871.162606999</c:v>
                      </c:pt>
                      <c:pt idx="20">
                        <c:v>45036877.852718003</c:v>
                      </c:pt>
                      <c:pt idx="21">
                        <c:v>36589052.280470997</c:v>
                      </c:pt>
                      <c:pt idx="22">
                        <c:v>27316673.105358999</c:v>
                      </c:pt>
                      <c:pt idx="23">
                        <c:v>19760336.043772001</c:v>
                      </c:pt>
                      <c:pt idx="24">
                        <c:v>9184816.0098064002</c:v>
                      </c:pt>
                      <c:pt idx="25">
                        <c:v>957315.60134580999</c:v>
                      </c:pt>
                    </c:numCache>
                  </c:numRef>
                </c:yVal>
                <c:smooth val="0"/>
                <c:extLst>
                  <c:ext xmlns:c16="http://schemas.microsoft.com/office/drawing/2014/chart" uri="{C3380CC4-5D6E-409C-BE32-E72D297353CC}">
                    <c16:uniqueId val="{00000000-DA1F-497B-93FD-DA78B8CF18BB}"/>
                  </c:ext>
                </c:extLst>
              </c15:ser>
            </c15:filteredScatterSeries>
          </c:ext>
        </c:extLst>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1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GAxX [Nm]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EXI_HAWC2_diff!$B$1</c:f>
              <c:strCache>
                <c:ptCount val="1"/>
                <c:pt idx="0">
                  <c:v>HAWC2 </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EXI_HAWC2_diff!$B$4:$B$201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EXI_HAWC2_diff!$O$4:$O$201</c:f>
              <c:numCache>
                <c:formatCode>0.00000E+00</c:formatCode>
                <c:ptCount val="198"/>
                <c:pt idx="0">
                  <c:v>-1491241.2255365252</c:v>
                </c:pt>
                <c:pt idx="1">
                  <c:v>40518494.3274443</c:v>
                </c:pt>
                <c:pt idx="2">
                  <c:v>40518494.3274443</c:v>
                </c:pt>
                <c:pt idx="3">
                  <c:v>91956831.664709717</c:v>
                </c:pt>
                <c:pt idx="4">
                  <c:v>91956831.664709717</c:v>
                </c:pt>
                <c:pt idx="5">
                  <c:v>137155223.88883275</c:v>
                </c:pt>
                <c:pt idx="6">
                  <c:v>137155223.88883275</c:v>
                </c:pt>
                <c:pt idx="7">
                  <c:v>152072423.72436693</c:v>
                </c:pt>
                <c:pt idx="8">
                  <c:v>152072423.72436693</c:v>
                </c:pt>
                <c:pt idx="9">
                  <c:v>158262492.34451354</c:v>
                </c:pt>
                <c:pt idx="10">
                  <c:v>158262492.34451354</c:v>
                </c:pt>
                <c:pt idx="11">
                  <c:v>142910920.96257001</c:v>
                </c:pt>
                <c:pt idx="12">
                  <c:v>142910920.96257001</c:v>
                </c:pt>
                <c:pt idx="13">
                  <c:v>180660121.1270428</c:v>
                </c:pt>
                <c:pt idx="14">
                  <c:v>180660121.1270428</c:v>
                </c:pt>
                <c:pt idx="15">
                  <c:v>120679587.29339448</c:v>
                </c:pt>
                <c:pt idx="16">
                  <c:v>120679587.29339448</c:v>
                </c:pt>
                <c:pt idx="17">
                  <c:v>78276525.006358728</c:v>
                </c:pt>
                <c:pt idx="18">
                  <c:v>78276525.006358728</c:v>
                </c:pt>
                <c:pt idx="19">
                  <c:v>38812544.723285526</c:v>
                </c:pt>
                <c:pt idx="20">
                  <c:v>38812544.723285526</c:v>
                </c:pt>
                <c:pt idx="21">
                  <c:v>26152914.554377466</c:v>
                </c:pt>
                <c:pt idx="22">
                  <c:v>26152914.554377466</c:v>
                </c:pt>
                <c:pt idx="23">
                  <c:v>20690105.33700642</c:v>
                </c:pt>
                <c:pt idx="24">
                  <c:v>20690105.33700642</c:v>
                </c:pt>
                <c:pt idx="25">
                  <c:v>17207358.568572473</c:v>
                </c:pt>
                <c:pt idx="26">
                  <c:v>17207358.568572473</c:v>
                </c:pt>
                <c:pt idx="27">
                  <c:v>14039759.179995844</c:v>
                </c:pt>
                <c:pt idx="28">
                  <c:v>14039759.179995844</c:v>
                </c:pt>
                <c:pt idx="29">
                  <c:v>11731389.271588657</c:v>
                </c:pt>
                <c:pt idx="30">
                  <c:v>11731389.271588657</c:v>
                </c:pt>
                <c:pt idx="31">
                  <c:v>11167881.739089383</c:v>
                </c:pt>
                <c:pt idx="32">
                  <c:v>11167881.739089383</c:v>
                </c:pt>
                <c:pt idx="33">
                  <c:v>12688549.339531813</c:v>
                </c:pt>
                <c:pt idx="34">
                  <c:v>12688549.339531813</c:v>
                </c:pt>
                <c:pt idx="35">
                  <c:v>15406376.09233845</c:v>
                </c:pt>
                <c:pt idx="36">
                  <c:v>15406376.09233845</c:v>
                </c:pt>
                <c:pt idx="37">
                  <c:v>18209744.020548631</c:v>
                </c:pt>
                <c:pt idx="38">
                  <c:v>18209744.020548631</c:v>
                </c:pt>
                <c:pt idx="39">
                  <c:v>19783216.242218465</c:v>
                </c:pt>
                <c:pt idx="40">
                  <c:v>19783216.242218465</c:v>
                </c:pt>
                <c:pt idx="41">
                  <c:v>18156001.20001911</c:v>
                </c:pt>
                <c:pt idx="42">
                  <c:v>18156001.20001911</c:v>
                </c:pt>
                <c:pt idx="43">
                  <c:v>10987216.59599654</c:v>
                </c:pt>
                <c:pt idx="44">
                  <c:v>10987216.59599654</c:v>
                </c:pt>
                <c:pt idx="45">
                  <c:v>6152965.677245019</c:v>
                </c:pt>
                <c:pt idx="46">
                  <c:v>6152965.677245019</c:v>
                </c:pt>
                <c:pt idx="47">
                  <c:v>3482839.5333679132</c:v>
                </c:pt>
                <c:pt idx="48">
                  <c:v>3482839.5333679132</c:v>
                </c:pt>
                <c:pt idx="49">
                  <c:v>120856.34866280905</c:v>
                </c:pt>
              </c:numCache>
            </c:numRef>
          </c:yVal>
          <c:smooth val="0"/>
          <c:extLst>
            <c:ext xmlns:c16="http://schemas.microsoft.com/office/drawing/2014/chart" uri="{C3380CC4-5D6E-409C-BE32-E72D297353CC}">
              <c16:uniqueId val="{00000000-6D1E-4A01-909F-2C668F450FF3}"/>
            </c:ext>
          </c:extLst>
        </c:ser>
        <c:ser>
          <c:idx val="1"/>
          <c:order val="1"/>
          <c:tx>
            <c:strRef>
              <c:f>EXI_HAWC2_diff!$AJ$1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EXI_HAWC2_diff!$AJ$4:$AJ$201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EXI_HAWC2_diff!$AW$4:$AW$201</c:f>
              <c:numCache>
                <c:formatCode>0.00E+00</c:formatCode>
                <c:ptCount val="198"/>
                <c:pt idx="0">
                  <c:v>-2356878</c:v>
                </c:pt>
                <c:pt idx="1">
                  <c:v>41209900</c:v>
                </c:pt>
                <c:pt idx="2">
                  <c:v>41209900</c:v>
                </c:pt>
                <c:pt idx="3">
                  <c:v>86610550</c:v>
                </c:pt>
                <c:pt idx="4">
                  <c:v>86610550</c:v>
                </c:pt>
                <c:pt idx="5">
                  <c:v>119617400</c:v>
                </c:pt>
                <c:pt idx="6">
                  <c:v>119617400</c:v>
                </c:pt>
                <c:pt idx="7">
                  <c:v>136446400</c:v>
                </c:pt>
                <c:pt idx="8">
                  <c:v>136446400</c:v>
                </c:pt>
                <c:pt idx="9">
                  <c:v>145535800</c:v>
                </c:pt>
                <c:pt idx="10">
                  <c:v>145535800</c:v>
                </c:pt>
                <c:pt idx="11">
                  <c:v>135576900</c:v>
                </c:pt>
                <c:pt idx="12">
                  <c:v>135576900</c:v>
                </c:pt>
                <c:pt idx="13">
                  <c:v>140243800</c:v>
                </c:pt>
                <c:pt idx="14">
                  <c:v>140243800</c:v>
                </c:pt>
                <c:pt idx="15">
                  <c:v>79522230</c:v>
                </c:pt>
                <c:pt idx="16">
                  <c:v>79522230</c:v>
                </c:pt>
                <c:pt idx="17">
                  <c:v>55918290</c:v>
                </c:pt>
                <c:pt idx="18">
                  <c:v>55918290</c:v>
                </c:pt>
                <c:pt idx="19">
                  <c:v>30511180</c:v>
                </c:pt>
                <c:pt idx="20">
                  <c:v>30511180</c:v>
                </c:pt>
                <c:pt idx="21">
                  <c:v>24623070</c:v>
                </c:pt>
                <c:pt idx="22">
                  <c:v>24623070</c:v>
                </c:pt>
                <c:pt idx="23">
                  <c:v>21822250</c:v>
                </c:pt>
                <c:pt idx="24">
                  <c:v>21822250</c:v>
                </c:pt>
                <c:pt idx="25">
                  <c:v>18275350</c:v>
                </c:pt>
                <c:pt idx="26">
                  <c:v>18275350</c:v>
                </c:pt>
                <c:pt idx="27">
                  <c:v>14840410</c:v>
                </c:pt>
                <c:pt idx="28">
                  <c:v>14840410</c:v>
                </c:pt>
                <c:pt idx="29">
                  <c:v>12132360</c:v>
                </c:pt>
                <c:pt idx="30">
                  <c:v>12132360</c:v>
                </c:pt>
                <c:pt idx="31">
                  <c:v>11444790</c:v>
                </c:pt>
                <c:pt idx="32">
                  <c:v>11444790</c:v>
                </c:pt>
                <c:pt idx="33">
                  <c:v>12704280</c:v>
                </c:pt>
                <c:pt idx="34">
                  <c:v>12704280</c:v>
                </c:pt>
                <c:pt idx="35">
                  <c:v>15326140</c:v>
                </c:pt>
                <c:pt idx="36">
                  <c:v>15326140</c:v>
                </c:pt>
                <c:pt idx="37">
                  <c:v>18110340</c:v>
                </c:pt>
                <c:pt idx="38">
                  <c:v>18110340</c:v>
                </c:pt>
                <c:pt idx="39">
                  <c:v>19675880</c:v>
                </c:pt>
                <c:pt idx="40">
                  <c:v>19675880</c:v>
                </c:pt>
                <c:pt idx="41">
                  <c:v>18020690</c:v>
                </c:pt>
                <c:pt idx="42">
                  <c:v>18020690</c:v>
                </c:pt>
                <c:pt idx="43">
                  <c:v>10856920</c:v>
                </c:pt>
                <c:pt idx="44">
                  <c:v>10856920</c:v>
                </c:pt>
                <c:pt idx="45">
                  <c:v>6079885</c:v>
                </c:pt>
                <c:pt idx="46">
                  <c:v>6079885</c:v>
                </c:pt>
                <c:pt idx="47">
                  <c:v>3434443</c:v>
                </c:pt>
                <c:pt idx="48">
                  <c:v>3434443</c:v>
                </c:pt>
                <c:pt idx="49">
                  <c:v>119654</c:v>
                </c:pt>
              </c:numCache>
            </c:numRef>
          </c:yVal>
          <c:smooth val="0"/>
          <c:extLst>
            <c:ext xmlns:c16="http://schemas.microsoft.com/office/drawing/2014/chart" uri="{C3380CC4-5D6E-409C-BE32-E72D297353CC}">
              <c16:uniqueId val="{00000001-6D1E-4A01-909F-2C668F450FF3}"/>
            </c:ext>
          </c:extLst>
        </c:ser>
        <c:dLbls>
          <c:showLegendKey val="0"/>
          <c:showVal val="0"/>
          <c:showCatName val="0"/>
          <c:showSerName val="0"/>
          <c:showPercent val="0"/>
          <c:showBubbleSize val="0"/>
        </c:dLbls>
        <c:axId val="1404007295"/>
        <c:axId val="1404002015"/>
        <c:extLst>
          <c:ext xmlns:c15="http://schemas.microsoft.com/office/drawing/2012/chart" uri="{02D57815-91ED-43cb-92C2-25804820EDAC}">
            <c15:filteredScatterSeries>
              <c15:ser>
                <c:idx val="2"/>
                <c:order val="2"/>
                <c:tx>
                  <c:strRef>
                    <c:extLst>
                      <c:ext uri="{02D57815-91ED-43cb-92C2-25804820EDAC}">
                        <c15:formulaRef>
                          <c15:sqref>HAWC2!$AA$5</c15:sqref>
                        </c15:formulaRef>
                      </c:ext>
                    </c:extLst>
                    <c:strCache>
                      <c:ptCount val="1"/>
                      <c:pt idx="0">
                        <c:v> - GAxX_[Nm]</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c:ext uri="{02D57815-91ED-43cb-92C2-25804820EDAC}">
                        <c15:formulaRef>
                          <c15:sqref>HAWC2!$A$6:$A$31</c15:sqref>
                        </c15:formulaRef>
                      </c:ext>
                    </c:extLst>
                    <c:numCache>
                      <c:formatCode>0.00E+00</c:formatCode>
                      <c:ptCount val="26"/>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extLst>
                      <c:ext uri="{02D57815-91ED-43cb-92C2-25804820EDAC}">
                        <c15:formulaRef>
                          <c15:sqref>HAWC2!$AA$6:$AA$31</c15:sqref>
                        </c15:formulaRef>
                      </c:ext>
                    </c:extLst>
                    <c:numCache>
                      <c:formatCode>0.00E+00</c:formatCode>
                      <c:ptCount val="26"/>
                      <c:pt idx="0">
                        <c:v>-40230560.044845968</c:v>
                      </c:pt>
                      <c:pt idx="1">
                        <c:v>-18557190.696079735</c:v>
                      </c:pt>
                      <c:pt idx="2">
                        <c:v>67873.579797344515</c:v>
                      </c:pt>
                      <c:pt idx="3">
                        <c:v>-736383.3465043559</c:v>
                      </c:pt>
                      <c:pt idx="4">
                        <c:v>-5682511.1092110313</c:v>
                      </c:pt>
                      <c:pt idx="5">
                        <c:v>-15249354.608629961</c:v>
                      </c:pt>
                      <c:pt idx="6">
                        <c:v>-65346427.163984612</c:v>
                      </c:pt>
                      <c:pt idx="7">
                        <c:v>-170309340.17799062</c:v>
                      </c:pt>
                      <c:pt idx="8">
                        <c:v>-185303156.41514933</c:v>
                      </c:pt>
                      <c:pt idx="9">
                        <c:v>-99060605.267695785</c:v>
                      </c:pt>
                      <c:pt idx="10">
                        <c:v>-38231661.89876546</c:v>
                      </c:pt>
                      <c:pt idx="11">
                        <c:v>-24457124.485481378</c:v>
                      </c:pt>
                      <c:pt idx="12">
                        <c:v>-18923121.072729453</c:v>
                      </c:pt>
                      <c:pt idx="13">
                        <c:v>-16942336.414763868</c:v>
                      </c:pt>
                      <c:pt idx="14">
                        <c:v>-14094549.092647621</c:v>
                      </c:pt>
                      <c:pt idx="15">
                        <c:v>-10257658.279204326</c:v>
                      </c:pt>
                      <c:pt idx="16">
                        <c:v>-8260664.3686215747</c:v>
                      </c:pt>
                      <c:pt idx="17">
                        <c:v>-7486850.0330116795</c:v>
                      </c:pt>
                      <c:pt idx="18">
                        <c:v>-7380991.3615481611</c:v>
                      </c:pt>
                      <c:pt idx="19">
                        <c:v>-6591810.6718458561</c:v>
                      </c:pt>
                      <c:pt idx="20">
                        <c:v>-5210092.1584647065</c:v>
                      </c:pt>
                      <c:pt idx="21">
                        <c:v>-3977391.2941914736</c:v>
                      </c:pt>
                      <c:pt idx="22">
                        <c:v>-2688488.2328784023</c:v>
                      </c:pt>
                      <c:pt idx="23">
                        <c:v>-1650101.4432064518</c:v>
                      </c:pt>
                      <c:pt idx="24">
                        <c:v>-1048968.2823743846</c:v>
                      </c:pt>
                      <c:pt idx="25">
                        <c:v>12167.446128735801</c:v>
                      </c:pt>
                    </c:numCache>
                  </c:numRef>
                </c:yVal>
                <c:smooth val="0"/>
                <c:extLst>
                  <c:ext xmlns:c16="http://schemas.microsoft.com/office/drawing/2014/chart" uri="{C3380CC4-5D6E-409C-BE32-E72D297353CC}">
                    <c16:uniqueId val="{00000002-6D1E-4A01-909F-2C668F450FF3}"/>
                  </c:ext>
                </c:extLst>
              </c15:ser>
            </c15:filteredScatterSeries>
          </c:ext>
        </c:extLst>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2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 - GAzZ [Nm]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EXI_HAWC2_diff!$B$1</c:f>
              <c:strCache>
                <c:ptCount val="1"/>
                <c:pt idx="0">
                  <c:v>HAWC2 </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EXI_HAWC2_diff!$B$4:$B$201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EXI_HAWC2_diff!$X$4:$X$201</c:f>
              <c:numCache>
                <c:formatCode>0.00000E+00</c:formatCode>
                <c:ptCount val="198"/>
                <c:pt idx="0">
                  <c:v>148369106.19947168</c:v>
                </c:pt>
                <c:pt idx="1">
                  <c:v>-82745914.752878934</c:v>
                </c:pt>
                <c:pt idx="2">
                  <c:v>-82745914.752878934</c:v>
                </c:pt>
                <c:pt idx="3">
                  <c:v>-280331091.99522376</c:v>
                </c:pt>
                <c:pt idx="4">
                  <c:v>-280331091.99522376</c:v>
                </c:pt>
                <c:pt idx="5">
                  <c:v>-348784841.14491343</c:v>
                </c:pt>
                <c:pt idx="6">
                  <c:v>-348784841.14491343</c:v>
                </c:pt>
                <c:pt idx="7">
                  <c:v>-374157895.257572</c:v>
                </c:pt>
                <c:pt idx="8">
                  <c:v>-374157895.257572</c:v>
                </c:pt>
                <c:pt idx="9">
                  <c:v>-382562053.97591418</c:v>
                </c:pt>
                <c:pt idx="10">
                  <c:v>-382562053.97591418</c:v>
                </c:pt>
                <c:pt idx="11">
                  <c:v>-295080109.9352926</c:v>
                </c:pt>
                <c:pt idx="12">
                  <c:v>-295080109.9352926</c:v>
                </c:pt>
                <c:pt idx="13">
                  <c:v>-188948507.65792501</c:v>
                </c:pt>
                <c:pt idx="14">
                  <c:v>-188948507.65792501</c:v>
                </c:pt>
                <c:pt idx="15">
                  <c:v>139427388.80424297</c:v>
                </c:pt>
                <c:pt idx="16">
                  <c:v>139427388.80424297</c:v>
                </c:pt>
                <c:pt idx="17">
                  <c:v>59936832.457575366</c:v>
                </c:pt>
                <c:pt idx="18">
                  <c:v>59936832.457575366</c:v>
                </c:pt>
                <c:pt idx="19">
                  <c:v>46528463.191069812</c:v>
                </c:pt>
                <c:pt idx="20">
                  <c:v>46528463.191069812</c:v>
                </c:pt>
                <c:pt idx="21">
                  <c:v>26648662.645179328</c:v>
                </c:pt>
                <c:pt idx="22">
                  <c:v>26648662.645179328</c:v>
                </c:pt>
                <c:pt idx="23">
                  <c:v>17133240.5901886</c:v>
                </c:pt>
                <c:pt idx="24">
                  <c:v>17133240.5901886</c:v>
                </c:pt>
                <c:pt idx="25">
                  <c:v>15548450.485981392</c:v>
                </c:pt>
                <c:pt idx="26">
                  <c:v>15548450.485981392</c:v>
                </c:pt>
                <c:pt idx="27">
                  <c:v>10930288.922922961</c:v>
                </c:pt>
                <c:pt idx="28">
                  <c:v>10930288.922922961</c:v>
                </c:pt>
                <c:pt idx="29">
                  <c:v>10261502.483521024</c:v>
                </c:pt>
                <c:pt idx="30">
                  <c:v>10261502.483521024</c:v>
                </c:pt>
                <c:pt idx="31">
                  <c:v>7998236.4239580762</c:v>
                </c:pt>
                <c:pt idx="32">
                  <c:v>7998236.4239580762</c:v>
                </c:pt>
                <c:pt idx="33">
                  <c:v>7914484.9961271863</c:v>
                </c:pt>
                <c:pt idx="34">
                  <c:v>7914484.9961271863</c:v>
                </c:pt>
                <c:pt idx="35">
                  <c:v>8405818.7524950895</c:v>
                </c:pt>
                <c:pt idx="36">
                  <c:v>8405818.7524950895</c:v>
                </c:pt>
                <c:pt idx="37">
                  <c:v>7974786.9099917542</c:v>
                </c:pt>
                <c:pt idx="38">
                  <c:v>7974786.9099917542</c:v>
                </c:pt>
                <c:pt idx="39">
                  <c:v>6618777.0208072402</c:v>
                </c:pt>
                <c:pt idx="40">
                  <c:v>6618777.0208072402</c:v>
                </c:pt>
                <c:pt idx="41">
                  <c:v>5490671.6381281978</c:v>
                </c:pt>
                <c:pt idx="42">
                  <c:v>5490671.6381281978</c:v>
                </c:pt>
                <c:pt idx="43">
                  <c:v>2938444.4437817307</c:v>
                </c:pt>
                <c:pt idx="44">
                  <c:v>2938444.4437817307</c:v>
                </c:pt>
                <c:pt idx="45">
                  <c:v>1621189.0575410614</c:v>
                </c:pt>
                <c:pt idx="46">
                  <c:v>1621189.0575410614</c:v>
                </c:pt>
                <c:pt idx="47">
                  <c:v>1154917.7508410907</c:v>
                </c:pt>
                <c:pt idx="48">
                  <c:v>1154917.7508410907</c:v>
                </c:pt>
                <c:pt idx="49">
                  <c:v>109405.22589588226</c:v>
                </c:pt>
              </c:numCache>
            </c:numRef>
          </c:yVal>
          <c:smooth val="0"/>
          <c:extLst>
            <c:ext xmlns:c16="http://schemas.microsoft.com/office/drawing/2014/chart" uri="{C3380CC4-5D6E-409C-BE32-E72D297353CC}">
              <c16:uniqueId val="{00000000-BC93-4ED8-927A-8F8BFDD129F2}"/>
            </c:ext>
          </c:extLst>
        </c:ser>
        <c:ser>
          <c:idx val="1"/>
          <c:order val="1"/>
          <c:tx>
            <c:strRef>
              <c:f>EXI_HAWC2_diff!$AJ$1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EXI_HAWC2_diff!$AJ$4:$AJ$201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EXI_HAWC2_diff!$BF$4:$BF$201</c:f>
              <c:numCache>
                <c:formatCode>0.00E+00</c:formatCode>
                <c:ptCount val="198"/>
                <c:pt idx="0">
                  <c:v>153462400</c:v>
                </c:pt>
                <c:pt idx="1">
                  <c:v>-85891570</c:v>
                </c:pt>
                <c:pt idx="2">
                  <c:v>-85891570</c:v>
                </c:pt>
                <c:pt idx="3">
                  <c:v>-289637800</c:v>
                </c:pt>
                <c:pt idx="4">
                  <c:v>-289637800</c:v>
                </c:pt>
                <c:pt idx="5">
                  <c:v>-357463300</c:v>
                </c:pt>
                <c:pt idx="6">
                  <c:v>-357463300</c:v>
                </c:pt>
                <c:pt idx="7">
                  <c:v>-387703600</c:v>
                </c:pt>
                <c:pt idx="8">
                  <c:v>-387703600</c:v>
                </c:pt>
                <c:pt idx="9">
                  <c:v>-398985300</c:v>
                </c:pt>
                <c:pt idx="10">
                  <c:v>-398985300</c:v>
                </c:pt>
                <c:pt idx="11">
                  <c:v>-311576600</c:v>
                </c:pt>
                <c:pt idx="12">
                  <c:v>-311576600</c:v>
                </c:pt>
                <c:pt idx="13">
                  <c:v>-208427900</c:v>
                </c:pt>
                <c:pt idx="14">
                  <c:v>-208427900</c:v>
                </c:pt>
                <c:pt idx="15">
                  <c:v>127809600</c:v>
                </c:pt>
                <c:pt idx="16">
                  <c:v>127809600</c:v>
                </c:pt>
                <c:pt idx="17">
                  <c:v>53724850</c:v>
                </c:pt>
                <c:pt idx="18">
                  <c:v>53724850</c:v>
                </c:pt>
                <c:pt idx="19">
                  <c:v>43853280</c:v>
                </c:pt>
                <c:pt idx="20">
                  <c:v>43853280</c:v>
                </c:pt>
                <c:pt idx="21">
                  <c:v>25309750</c:v>
                </c:pt>
                <c:pt idx="22">
                  <c:v>25309750</c:v>
                </c:pt>
                <c:pt idx="23">
                  <c:v>16471390</c:v>
                </c:pt>
                <c:pt idx="24">
                  <c:v>16471390</c:v>
                </c:pt>
                <c:pt idx="25">
                  <c:v>15248080</c:v>
                </c:pt>
                <c:pt idx="26">
                  <c:v>15248080</c:v>
                </c:pt>
                <c:pt idx="27">
                  <c:v>10740860</c:v>
                </c:pt>
                <c:pt idx="28">
                  <c:v>10740860</c:v>
                </c:pt>
                <c:pt idx="29">
                  <c:v>10119430</c:v>
                </c:pt>
                <c:pt idx="30">
                  <c:v>10119430</c:v>
                </c:pt>
                <c:pt idx="31">
                  <c:v>7866988</c:v>
                </c:pt>
                <c:pt idx="32">
                  <c:v>7866988</c:v>
                </c:pt>
                <c:pt idx="33">
                  <c:v>7832956</c:v>
                </c:pt>
                <c:pt idx="34">
                  <c:v>7832956</c:v>
                </c:pt>
                <c:pt idx="35">
                  <c:v>8373535</c:v>
                </c:pt>
                <c:pt idx="36">
                  <c:v>8373535</c:v>
                </c:pt>
                <c:pt idx="37">
                  <c:v>7969981</c:v>
                </c:pt>
                <c:pt idx="38">
                  <c:v>7969981</c:v>
                </c:pt>
                <c:pt idx="39">
                  <c:v>6636792</c:v>
                </c:pt>
                <c:pt idx="40">
                  <c:v>6636792</c:v>
                </c:pt>
                <c:pt idx="41">
                  <c:v>5522140</c:v>
                </c:pt>
                <c:pt idx="42">
                  <c:v>5522140</c:v>
                </c:pt>
                <c:pt idx="43">
                  <c:v>2921821</c:v>
                </c:pt>
                <c:pt idx="44">
                  <c:v>2921821</c:v>
                </c:pt>
                <c:pt idx="45">
                  <c:v>1610921</c:v>
                </c:pt>
                <c:pt idx="46">
                  <c:v>1610921</c:v>
                </c:pt>
                <c:pt idx="47">
                  <c:v>1159691</c:v>
                </c:pt>
                <c:pt idx="48">
                  <c:v>1159691</c:v>
                </c:pt>
                <c:pt idx="49">
                  <c:v>103783.6</c:v>
                </c:pt>
              </c:numCache>
            </c:numRef>
          </c:yVal>
          <c:smooth val="0"/>
          <c:extLst>
            <c:ext xmlns:c16="http://schemas.microsoft.com/office/drawing/2014/chart" uri="{C3380CC4-5D6E-409C-BE32-E72D297353CC}">
              <c16:uniqueId val="{00000001-BC93-4ED8-927A-8F8BFDD129F2}"/>
            </c:ext>
          </c:extLst>
        </c:ser>
        <c:dLbls>
          <c:showLegendKey val="0"/>
          <c:showVal val="0"/>
          <c:showCatName val="0"/>
          <c:showSerName val="0"/>
          <c:showPercent val="0"/>
          <c:showBubbleSize val="0"/>
        </c:dLbls>
        <c:axId val="1404007295"/>
        <c:axId val="1404002015"/>
        <c:extLst>
          <c:ext xmlns:c15="http://schemas.microsoft.com/office/drawing/2012/chart" uri="{02D57815-91ED-43cb-92C2-25804820EDAC}">
            <c15:filteredScatterSeries>
              <c15:ser>
                <c:idx val="2"/>
                <c:order val="2"/>
                <c:tx>
                  <c:strRef>
                    <c:extLst>
                      <c:ext uri="{02D57815-91ED-43cb-92C2-25804820EDAC}">
                        <c15:formulaRef>
                          <c15:sqref>HAWC2!$AB$5</c15:sqref>
                        </c15:formulaRef>
                      </c:ext>
                    </c:extLst>
                    <c:strCache>
                      <c:ptCount val="1"/>
                      <c:pt idx="0">
                        <c:v>GAyY_[Nm]</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c:ext uri="{02D57815-91ED-43cb-92C2-25804820EDAC}">
                        <c15:formulaRef>
                          <c15:sqref>HAWC2!$A$6:$A$31</c15:sqref>
                        </c15:formulaRef>
                      </c:ext>
                    </c:extLst>
                    <c:numCache>
                      <c:formatCode>0.00E+00</c:formatCode>
                      <c:ptCount val="26"/>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extLst>
                      <c:ext uri="{02D57815-91ED-43cb-92C2-25804820EDAC}">
                        <c15:formulaRef>
                          <c15:sqref>HAWC2!$AB$6:$AB$31</c15:sqref>
                        </c15:formulaRef>
                      </c:ext>
                    </c:extLst>
                    <c:numCache>
                      <c:formatCode>0.00E+00</c:formatCode>
                      <c:ptCount val="26"/>
                      <c:pt idx="0">
                        <c:v>-15757161.525031183</c:v>
                      </c:pt>
                      <c:pt idx="1">
                        <c:v>-4957887.1080781892</c:v>
                      </c:pt>
                      <c:pt idx="2">
                        <c:v>-1627265.3528864749</c:v>
                      </c:pt>
                      <c:pt idx="3">
                        <c:v>4330050.3988183588</c:v>
                      </c:pt>
                      <c:pt idx="4">
                        <c:v>26751384.953099556</c:v>
                      </c:pt>
                      <c:pt idx="5">
                        <c:v>62877450.282789186</c:v>
                      </c:pt>
                      <c:pt idx="6">
                        <c:v>184158704.5958091</c:v>
                      </c:pt>
                      <c:pt idx="7">
                        <c:v>473268650.16532522</c:v>
                      </c:pt>
                      <c:pt idx="8">
                        <c:v>517521804.30301881</c:v>
                      </c:pt>
                      <c:pt idx="9">
                        <c:v>228490246.31238663</c:v>
                      </c:pt>
                      <c:pt idx="10">
                        <c:v>158494883.63670015</c:v>
                      </c:pt>
                      <c:pt idx="11">
                        <c:v>109025563.42948537</c:v>
                      </c:pt>
                      <c:pt idx="12">
                        <c:v>82951609.558609828</c:v>
                      </c:pt>
                      <c:pt idx="13">
                        <c:v>66086772.452314414</c:v>
                      </c:pt>
                      <c:pt idx="14">
                        <c:v>52621700.944056556</c:v>
                      </c:pt>
                      <c:pt idx="15">
                        <c:v>42068700.718643561</c:v>
                      </c:pt>
                      <c:pt idx="16">
                        <c:v>33125697.814308237</c:v>
                      </c:pt>
                      <c:pt idx="17">
                        <c:v>23230492.468367048</c:v>
                      </c:pt>
                      <c:pt idx="18">
                        <c:v>15910099.623170497</c:v>
                      </c:pt>
                      <c:pt idx="19">
                        <c:v>12112188.591128828</c:v>
                      </c:pt>
                      <c:pt idx="20">
                        <c:v>9540878.600719206</c:v>
                      </c:pt>
                      <c:pt idx="21">
                        <c:v>7830698.0249401601</c:v>
                      </c:pt>
                      <c:pt idx="22">
                        <c:v>4917943.0956924241</c:v>
                      </c:pt>
                      <c:pt idx="23">
                        <c:v>3183611.1050071432</c:v>
                      </c:pt>
                      <c:pt idx="24">
                        <c:v>2304624.05556738</c:v>
                      </c:pt>
                      <c:pt idx="25">
                        <c:v>113430.4593511369</c:v>
                      </c:pt>
                    </c:numCache>
                  </c:numRef>
                </c:yVal>
                <c:smooth val="0"/>
                <c:extLst>
                  <c:ext xmlns:c16="http://schemas.microsoft.com/office/drawing/2014/chart" uri="{C3380CC4-5D6E-409C-BE32-E72D297353CC}">
                    <c16:uniqueId val="{00000002-BC93-4ED8-927A-8F8BFDD129F2}"/>
                  </c:ext>
                </c:extLst>
              </c15:ser>
            </c15:filteredScatterSeries>
          </c:ext>
        </c:extLst>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2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GxzA [N]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manualLayout>
          <c:layoutTarget val="inner"/>
          <c:xMode val="edge"/>
          <c:yMode val="edge"/>
          <c:x val="0.11736890757721707"/>
          <c:y val="0.23085958932994938"/>
          <c:w val="0.82866941195008614"/>
          <c:h val="0.72731316066477891"/>
        </c:manualLayout>
      </c:layout>
      <c:scatterChart>
        <c:scatterStyle val="lineMarker"/>
        <c:varyColors val="0"/>
        <c:ser>
          <c:idx val="0"/>
          <c:order val="0"/>
          <c:tx>
            <c:strRef>
              <c:f>EXI_HAWC2_diff!$B$1</c:f>
              <c:strCache>
                <c:ptCount val="1"/>
                <c:pt idx="0">
                  <c:v>HAWC2 </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EXI_HAWC2_diff!$B$4:$B$43</c:f>
              <c:numCache>
                <c:formatCode>0.000</c:formatCode>
                <c:ptCount val="40"/>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numCache>
            </c:numRef>
          </c:xVal>
          <c:yVal>
            <c:numRef>
              <c:f>EXI_HAWC2_diff!$M$4:$M$43</c:f>
              <c:numCache>
                <c:formatCode>0.00000E+00</c:formatCode>
                <c:ptCount val="40"/>
                <c:pt idx="0">
                  <c:v>-2402884.3563876529</c:v>
                </c:pt>
                <c:pt idx="1">
                  <c:v>-1175495.3083377609</c:v>
                </c:pt>
                <c:pt idx="2">
                  <c:v>-1175495.3083377609</c:v>
                </c:pt>
                <c:pt idx="3">
                  <c:v>-1958410.1501449763</c:v>
                </c:pt>
                <c:pt idx="4">
                  <c:v>-1958410.1501449763</c:v>
                </c:pt>
                <c:pt idx="5">
                  <c:v>94121054.552036867</c:v>
                </c:pt>
                <c:pt idx="6">
                  <c:v>94121054.552036867</c:v>
                </c:pt>
                <c:pt idx="7">
                  <c:v>176295851.56369895</c:v>
                </c:pt>
                <c:pt idx="8">
                  <c:v>176295851.56369895</c:v>
                </c:pt>
                <c:pt idx="9">
                  <c:v>245334242.07010162</c:v>
                </c:pt>
                <c:pt idx="10">
                  <c:v>245334242.07010162</c:v>
                </c:pt>
                <c:pt idx="11">
                  <c:v>365626611.42561179</c:v>
                </c:pt>
                <c:pt idx="12">
                  <c:v>365626611.42561179</c:v>
                </c:pt>
                <c:pt idx="13">
                  <c:v>454929726.99271315</c:v>
                </c:pt>
                <c:pt idx="14">
                  <c:v>454929726.99271315</c:v>
                </c:pt>
                <c:pt idx="15">
                  <c:v>334870317.91329759</c:v>
                </c:pt>
                <c:pt idx="16">
                  <c:v>334870317.91329759</c:v>
                </c:pt>
                <c:pt idx="17">
                  <c:v>124478994.94900513</c:v>
                </c:pt>
                <c:pt idx="18">
                  <c:v>124478994.94900513</c:v>
                </c:pt>
                <c:pt idx="19">
                  <c:v>42921568.511205018</c:v>
                </c:pt>
                <c:pt idx="20">
                  <c:v>42921568.511205018</c:v>
                </c:pt>
                <c:pt idx="21">
                  <c:v>15923831.220834173</c:v>
                </c:pt>
                <c:pt idx="22">
                  <c:v>15923831.220834173</c:v>
                </c:pt>
                <c:pt idx="23">
                  <c:v>7116570.6726219188</c:v>
                </c:pt>
                <c:pt idx="24">
                  <c:v>7116570.6726219188</c:v>
                </c:pt>
                <c:pt idx="25">
                  <c:v>5464392.5183613645</c:v>
                </c:pt>
                <c:pt idx="26">
                  <c:v>5464392.5183613645</c:v>
                </c:pt>
                <c:pt idx="27">
                  <c:v>4543580.7844781419</c:v>
                </c:pt>
                <c:pt idx="28">
                  <c:v>4543580.7844781419</c:v>
                </c:pt>
                <c:pt idx="29">
                  <c:v>4057355.2253629118</c:v>
                </c:pt>
                <c:pt idx="30">
                  <c:v>4057355.2253629118</c:v>
                </c:pt>
                <c:pt idx="31">
                  <c:v>2674591.5192006263</c:v>
                </c:pt>
                <c:pt idx="32">
                  <c:v>2674591.5192006263</c:v>
                </c:pt>
                <c:pt idx="33">
                  <c:v>2269761.7421048973</c:v>
                </c:pt>
                <c:pt idx="34">
                  <c:v>2269761.7421048973</c:v>
                </c:pt>
                <c:pt idx="35">
                  <c:v>1461016.6186995229</c:v>
                </c:pt>
                <c:pt idx="36">
                  <c:v>1461016.6186995229</c:v>
                </c:pt>
                <c:pt idx="37">
                  <c:v>-815201.06051082024</c:v>
                </c:pt>
                <c:pt idx="38">
                  <c:v>-815201.06051082024</c:v>
                </c:pt>
                <c:pt idx="39">
                  <c:v>-5418461.9043836268</c:v>
                </c:pt>
              </c:numCache>
            </c:numRef>
          </c:yVal>
          <c:smooth val="0"/>
          <c:extLst>
            <c:ext xmlns:c16="http://schemas.microsoft.com/office/drawing/2014/chart" uri="{C3380CC4-5D6E-409C-BE32-E72D297353CC}">
              <c16:uniqueId val="{00000000-5D0D-4D27-8568-66DD32197C42}"/>
            </c:ext>
          </c:extLst>
        </c:ser>
        <c:ser>
          <c:idx val="1"/>
          <c:order val="1"/>
          <c:tx>
            <c:strRef>
              <c:f>EXI_HAWC2_diff!$AJ$1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EXI_HAWC2_diff!$AJ$4:$AJ$43</c:f>
              <c:numCache>
                <c:formatCode>General</c:formatCode>
                <c:ptCount val="40"/>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numCache>
            </c:numRef>
          </c:xVal>
          <c:yVal>
            <c:numRef>
              <c:f>EXI_HAWC2_diff!$AU$4:$AU$43</c:f>
              <c:numCache>
                <c:formatCode>0.00E+00</c:formatCode>
                <c:ptCount val="40"/>
                <c:pt idx="0">
                  <c:v>-652462.5</c:v>
                </c:pt>
                <c:pt idx="1">
                  <c:v>684578.7</c:v>
                </c:pt>
                <c:pt idx="2">
                  <c:v>684578.7</c:v>
                </c:pt>
                <c:pt idx="3">
                  <c:v>1112972</c:v>
                </c:pt>
                <c:pt idx="4">
                  <c:v>1112972</c:v>
                </c:pt>
                <c:pt idx="5">
                  <c:v>94469520</c:v>
                </c:pt>
                <c:pt idx="6">
                  <c:v>94469520</c:v>
                </c:pt>
                <c:pt idx="7">
                  <c:v>176749000</c:v>
                </c:pt>
                <c:pt idx="8">
                  <c:v>176749000</c:v>
                </c:pt>
                <c:pt idx="9">
                  <c:v>246071800</c:v>
                </c:pt>
                <c:pt idx="10">
                  <c:v>246071800</c:v>
                </c:pt>
                <c:pt idx="11">
                  <c:v>366850400</c:v>
                </c:pt>
                <c:pt idx="12">
                  <c:v>366850400</c:v>
                </c:pt>
                <c:pt idx="13">
                  <c:v>456057900</c:v>
                </c:pt>
                <c:pt idx="14">
                  <c:v>456057900</c:v>
                </c:pt>
                <c:pt idx="15">
                  <c:v>333837200</c:v>
                </c:pt>
                <c:pt idx="16">
                  <c:v>333837200</c:v>
                </c:pt>
                <c:pt idx="17">
                  <c:v>123865400</c:v>
                </c:pt>
                <c:pt idx="18">
                  <c:v>123865400</c:v>
                </c:pt>
                <c:pt idx="19">
                  <c:v>42633700</c:v>
                </c:pt>
                <c:pt idx="20">
                  <c:v>42633700</c:v>
                </c:pt>
                <c:pt idx="21">
                  <c:v>15811140</c:v>
                </c:pt>
                <c:pt idx="22">
                  <c:v>15811140</c:v>
                </c:pt>
                <c:pt idx="23">
                  <c:v>7070750</c:v>
                </c:pt>
                <c:pt idx="24">
                  <c:v>7070750</c:v>
                </c:pt>
                <c:pt idx="25">
                  <c:v>5466954</c:v>
                </c:pt>
                <c:pt idx="26">
                  <c:v>5466954</c:v>
                </c:pt>
                <c:pt idx="27">
                  <c:v>4550382</c:v>
                </c:pt>
                <c:pt idx="28">
                  <c:v>4550382</c:v>
                </c:pt>
                <c:pt idx="29">
                  <c:v>4072051</c:v>
                </c:pt>
                <c:pt idx="30">
                  <c:v>4072051</c:v>
                </c:pt>
                <c:pt idx="31">
                  <c:v>2675079</c:v>
                </c:pt>
                <c:pt idx="32">
                  <c:v>2675079</c:v>
                </c:pt>
                <c:pt idx="33">
                  <c:v>2249778</c:v>
                </c:pt>
                <c:pt idx="34">
                  <c:v>2249778</c:v>
                </c:pt>
                <c:pt idx="35">
                  <c:v>1475391</c:v>
                </c:pt>
                <c:pt idx="36">
                  <c:v>1475391</c:v>
                </c:pt>
                <c:pt idx="37">
                  <c:v>-796258.4</c:v>
                </c:pt>
                <c:pt idx="38">
                  <c:v>-796258.4</c:v>
                </c:pt>
                <c:pt idx="39">
                  <c:v>-5414995</c:v>
                </c:pt>
              </c:numCache>
            </c:numRef>
          </c:yVal>
          <c:smooth val="0"/>
          <c:extLst>
            <c:ext xmlns:c16="http://schemas.microsoft.com/office/drawing/2014/chart" uri="{C3380CC4-5D6E-409C-BE32-E72D297353CC}">
              <c16:uniqueId val="{00000001-5D0D-4D27-8568-66DD32197C42}"/>
            </c:ext>
          </c:extLst>
        </c:ser>
        <c:dLbls>
          <c:showLegendKey val="0"/>
          <c:showVal val="0"/>
          <c:showCatName val="0"/>
          <c:showSerName val="0"/>
          <c:showPercent val="0"/>
          <c:showBubbleSize val="0"/>
        </c:dLbls>
        <c:axId val="1404007295"/>
        <c:axId val="1404002015"/>
        <c:extLst>
          <c:ext xmlns:c15="http://schemas.microsoft.com/office/drawing/2012/chart" uri="{02D57815-91ED-43cb-92C2-25804820EDAC}">
            <c15:filteredScatterSeries>
              <c15:ser>
                <c:idx val="2"/>
                <c:order val="2"/>
                <c:tx>
                  <c:strRef>
                    <c:extLst>
                      <c:ext uri="{02D57815-91ED-43cb-92C2-25804820EDAC}">
                        <c15:formulaRef>
                          <c15:sqref>HAWC2!$AT$5</c15:sqref>
                        </c15:formulaRef>
                      </c:ext>
                    </c:extLst>
                    <c:strCache>
                      <c:ptCount val="1"/>
                      <c:pt idx="0">
                        <c:v>K12                 </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c:ext uri="{02D57815-91ED-43cb-92C2-25804820EDAC}">
                        <c15:formulaRef>
                          <c15:sqref>HAWC2!$AJ$6:$AJ$31</c15:sqref>
                        </c15:formulaRef>
                      </c:ext>
                    </c:extLst>
                    <c:numCache>
                      <c:formatCode>0.00E+00</c:formatCode>
                      <c:ptCount val="26"/>
                      <c:pt idx="0">
                        <c:v>0</c:v>
                      </c:pt>
                      <c:pt idx="1">
                        <c:v>1.1717944874363</c:v>
                      </c:pt>
                      <c:pt idx="2">
                        <c:v>2.3435889748725001</c:v>
                      </c:pt>
                      <c:pt idx="3">
                        <c:v>3.5153834623088001</c:v>
                      </c:pt>
                      <c:pt idx="4">
                        <c:v>4.6871779497450996</c:v>
                      </c:pt>
                      <c:pt idx="5">
                        <c:v>5.8589724371814</c:v>
                      </c:pt>
                      <c:pt idx="6">
                        <c:v>8.7884586557721001</c:v>
                      </c:pt>
                      <c:pt idx="7">
                        <c:v>11.717944874363001</c:v>
                      </c:pt>
                      <c:pt idx="8">
                        <c:v>17.576917311544001</c:v>
                      </c:pt>
                      <c:pt idx="9">
                        <c:v>23.435889748725</c:v>
                      </c:pt>
                      <c:pt idx="10">
                        <c:v>29.294862185907</c:v>
                      </c:pt>
                      <c:pt idx="11">
                        <c:v>35.153834623088002</c:v>
                      </c:pt>
                      <c:pt idx="12">
                        <c:v>41.012807060269999</c:v>
                      </c:pt>
                      <c:pt idx="13">
                        <c:v>46.871779497451001</c:v>
                      </c:pt>
                      <c:pt idx="14">
                        <c:v>52.730751934632003</c:v>
                      </c:pt>
                      <c:pt idx="15">
                        <c:v>58.589724371814</c:v>
                      </c:pt>
                      <c:pt idx="16">
                        <c:v>64.448696808994995</c:v>
                      </c:pt>
                      <c:pt idx="17">
                        <c:v>70.307669246176005</c:v>
                      </c:pt>
                      <c:pt idx="18">
                        <c:v>76.166641683357994</c:v>
                      </c:pt>
                      <c:pt idx="19">
                        <c:v>82.025614120539004</c:v>
                      </c:pt>
                      <c:pt idx="20">
                        <c:v>87.884586557720993</c:v>
                      </c:pt>
                      <c:pt idx="21">
                        <c:v>93.743558994902003</c:v>
                      </c:pt>
                      <c:pt idx="22">
                        <c:v>99.602531432082998</c:v>
                      </c:pt>
                      <c:pt idx="23">
                        <c:v>105.46150386926</c:v>
                      </c:pt>
                      <c:pt idx="24">
                        <c:v>111.32047630645</c:v>
                      </c:pt>
                      <c:pt idx="25">
                        <c:v>117.17944874363</c:v>
                      </c:pt>
                    </c:numCache>
                  </c:numRef>
                </c:xVal>
                <c:yVal>
                  <c:numRef>
                    <c:extLst>
                      <c:ext uri="{02D57815-91ED-43cb-92C2-25804820EDAC}">
                        <c15:formulaRef>
                          <c15:sqref>HAWC2!$AT$6:$AT$31</c15:sqref>
                        </c15:formulaRef>
                      </c:ext>
                    </c:extLst>
                    <c:numCache>
                      <c:formatCode>0.00E+00</c:formatCode>
                      <c:ptCount val="26"/>
                      <c:pt idx="0">
                        <c:v>-2207086.3839242999</c:v>
                      </c:pt>
                      <c:pt idx="1">
                        <c:v>1434921.7501519001</c:v>
                      </c:pt>
                      <c:pt idx="2">
                        <c:v>2708485.569435</c:v>
                      </c:pt>
                      <c:pt idx="3">
                        <c:v>105184746.20904</c:v>
                      </c:pt>
                      <c:pt idx="4">
                        <c:v>157429949.13314</c:v>
                      </c:pt>
                      <c:pt idx="5">
                        <c:v>228984725.56200999</c:v>
                      </c:pt>
                      <c:pt idx="6">
                        <c:v>463334468.51393002</c:v>
                      </c:pt>
                      <c:pt idx="7">
                        <c:v>341133181.04522002</c:v>
                      </c:pt>
                      <c:pt idx="8">
                        <c:v>208900378.04317001</c:v>
                      </c:pt>
                      <c:pt idx="9">
                        <c:v>66013024.632294998</c:v>
                      </c:pt>
                      <c:pt idx="10">
                        <c:v>-1830605.3521224</c:v>
                      </c:pt>
                      <c:pt idx="11">
                        <c:v>-112440.27749196001</c:v>
                      </c:pt>
                      <c:pt idx="12">
                        <c:v>2878814.9596473998</c:v>
                      </c:pt>
                      <c:pt idx="13">
                        <c:v>2792097.9973331001</c:v>
                      </c:pt>
                      <c:pt idx="14">
                        <c:v>2151870.8219368998</c:v>
                      </c:pt>
                      <c:pt idx="15">
                        <c:v>1209523.4659392</c:v>
                      </c:pt>
                      <c:pt idx="16">
                        <c:v>687555.06205555005</c:v>
                      </c:pt>
                      <c:pt idx="17">
                        <c:v>-1278128.3455320999</c:v>
                      </c:pt>
                      <c:pt idx="18">
                        <c:v>-5128386.2951595997</c:v>
                      </c:pt>
                      <c:pt idx="19">
                        <c:v>-5724959.6932685003</c:v>
                      </c:pt>
                      <c:pt idx="20">
                        <c:v>-4350319.6772459997</c:v>
                      </c:pt>
                      <c:pt idx="21">
                        <c:v>-5505861.2979522003</c:v>
                      </c:pt>
                      <c:pt idx="22">
                        <c:v>-2926876.2913849</c:v>
                      </c:pt>
                      <c:pt idx="23">
                        <c:v>-1092894.3939255001</c:v>
                      </c:pt>
                      <c:pt idx="24">
                        <c:v>-342359.95061568997</c:v>
                      </c:pt>
                      <c:pt idx="25">
                        <c:v>107.67625696663001</c:v>
                      </c:pt>
                    </c:numCache>
                  </c:numRef>
                </c:yVal>
                <c:smooth val="0"/>
                <c:extLst>
                  <c:ext xmlns:c16="http://schemas.microsoft.com/office/drawing/2014/chart" uri="{C3380CC4-5D6E-409C-BE32-E72D297353CC}">
                    <c16:uniqueId val="{00000002-5D0D-4D27-8568-66DD32197C42}"/>
                  </c:ext>
                </c:extLst>
              </c15:ser>
            </c15:filteredScatterSeries>
          </c:ext>
        </c:extLst>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2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x_cg</a:t>
            </a:r>
            <a:r>
              <a:rPr lang="en-US" baseline="0"/>
              <a:t> [m]</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EXI_HAWC2_diff!$B$1</c:f>
              <c:strCache>
                <c:ptCount val="1"/>
                <c:pt idx="0">
                  <c:v>HAWC2 </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EXI_HAWC2_diff!$B$4:$B$201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EXI_HAWC2_diff!$F$4:$F$201</c:f>
              <c:numCache>
                <c:formatCode>0.00000E+00</c:formatCode>
                <c:ptCount val="198"/>
                <c:pt idx="0">
                  <c:v>-2.2001879741710674E-2</c:v>
                </c:pt>
                <c:pt idx="1">
                  <c:v>1.242139802848883E-2</c:v>
                </c:pt>
                <c:pt idx="2">
                  <c:v>1.242139802848883E-2</c:v>
                </c:pt>
                <c:pt idx="3">
                  <c:v>4.6604766737969407E-2</c:v>
                </c:pt>
                <c:pt idx="4">
                  <c:v>4.6604766737969407E-2</c:v>
                </c:pt>
                <c:pt idx="5">
                  <c:v>6.6589868614290185E-2</c:v>
                </c:pt>
                <c:pt idx="6">
                  <c:v>6.6589868614290185E-2</c:v>
                </c:pt>
                <c:pt idx="7">
                  <c:v>8.6233972427955954E-2</c:v>
                </c:pt>
                <c:pt idx="8">
                  <c:v>8.6233972427955954E-2</c:v>
                </c:pt>
                <c:pt idx="9">
                  <c:v>0.10998494134284503</c:v>
                </c:pt>
                <c:pt idx="10">
                  <c:v>0.10998494134284503</c:v>
                </c:pt>
                <c:pt idx="11">
                  <c:v>0.17745431970649578</c:v>
                </c:pt>
                <c:pt idx="12">
                  <c:v>0.17745431970649578</c:v>
                </c:pt>
                <c:pt idx="13">
                  <c:v>0.28575208051504264</c:v>
                </c:pt>
                <c:pt idx="14">
                  <c:v>0.28575208051504264</c:v>
                </c:pt>
                <c:pt idx="15">
                  <c:v>0.55592511058478622</c:v>
                </c:pt>
                <c:pt idx="16">
                  <c:v>0.55592511058478622</c:v>
                </c:pt>
                <c:pt idx="17">
                  <c:v>0.75238235054783309</c:v>
                </c:pt>
                <c:pt idx="18">
                  <c:v>0.75238235054783309</c:v>
                </c:pt>
                <c:pt idx="19">
                  <c:v>0.86510228055511029</c:v>
                </c:pt>
                <c:pt idx="20">
                  <c:v>0.86510228055511029</c:v>
                </c:pt>
                <c:pt idx="21">
                  <c:v>0.8751688607477629</c:v>
                </c:pt>
                <c:pt idx="22">
                  <c:v>0.8751688607477629</c:v>
                </c:pt>
                <c:pt idx="23">
                  <c:v>0.83942104856414235</c:v>
                </c:pt>
                <c:pt idx="24">
                  <c:v>0.83942104856414235</c:v>
                </c:pt>
                <c:pt idx="25">
                  <c:v>0.79304172472562073</c:v>
                </c:pt>
                <c:pt idx="26">
                  <c:v>0.79304172472562073</c:v>
                </c:pt>
                <c:pt idx="27">
                  <c:v>0.76573031610439535</c:v>
                </c:pt>
                <c:pt idx="28">
                  <c:v>0.76573031610439535</c:v>
                </c:pt>
                <c:pt idx="29">
                  <c:v>0.72061028558744888</c:v>
                </c:pt>
                <c:pt idx="30">
                  <c:v>0.72061028558744888</c:v>
                </c:pt>
                <c:pt idx="31">
                  <c:v>0.67780342278185779</c:v>
                </c:pt>
                <c:pt idx="32">
                  <c:v>0.67780342278185779</c:v>
                </c:pt>
                <c:pt idx="33">
                  <c:v>0.53623055272599174</c:v>
                </c:pt>
                <c:pt idx="34">
                  <c:v>0.53623055272599174</c:v>
                </c:pt>
                <c:pt idx="35">
                  <c:v>0.36000873528835398</c:v>
                </c:pt>
                <c:pt idx="36">
                  <c:v>0.36000873528835398</c:v>
                </c:pt>
                <c:pt idx="37">
                  <c:v>0.25897872187852955</c:v>
                </c:pt>
                <c:pt idx="38">
                  <c:v>0.25897872187852955</c:v>
                </c:pt>
                <c:pt idx="39">
                  <c:v>0.21198264781002746</c:v>
                </c:pt>
                <c:pt idx="40">
                  <c:v>0.21198264781002746</c:v>
                </c:pt>
                <c:pt idx="41">
                  <c:v>0.17996095670085793</c:v>
                </c:pt>
                <c:pt idx="42">
                  <c:v>0.17996095670085793</c:v>
                </c:pt>
                <c:pt idx="43">
                  <c:v>0.19406049832299366</c:v>
                </c:pt>
                <c:pt idx="44">
                  <c:v>0.19406049832299366</c:v>
                </c:pt>
                <c:pt idx="45">
                  <c:v>0.20172139128296115</c:v>
                </c:pt>
                <c:pt idx="46">
                  <c:v>0.20172139128296115</c:v>
                </c:pt>
                <c:pt idx="47">
                  <c:v>0.23606208212734187</c:v>
                </c:pt>
                <c:pt idx="48">
                  <c:v>0.23606208212734187</c:v>
                </c:pt>
                <c:pt idx="49">
                  <c:v>2.1058100493936281E-2</c:v>
                </c:pt>
              </c:numCache>
            </c:numRef>
          </c:yVal>
          <c:smooth val="0"/>
          <c:extLst>
            <c:ext xmlns:c16="http://schemas.microsoft.com/office/drawing/2014/chart" uri="{C3380CC4-5D6E-409C-BE32-E72D297353CC}">
              <c16:uniqueId val="{00000000-C94C-47F6-B86C-E2DE15FA49AC}"/>
            </c:ext>
          </c:extLst>
        </c:ser>
        <c:ser>
          <c:idx val="1"/>
          <c:order val="1"/>
          <c:tx>
            <c:strRef>
              <c:f>EXI_HAWC2_diff!$AJ$1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EXI_HAWC2_diff!$AJ$4:$AJ$201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EXI_HAWC2_diff!$AN$4:$AN$201</c:f>
              <c:numCache>
                <c:formatCode>0.00E+00</c:formatCode>
                <c:ptCount val="198"/>
                <c:pt idx="0">
                  <c:v>-2.2749849999999999E-2</c:v>
                </c:pt>
                <c:pt idx="1">
                  <c:v>1.290994E-2</c:v>
                </c:pt>
                <c:pt idx="2">
                  <c:v>1.290994E-2</c:v>
                </c:pt>
                <c:pt idx="3">
                  <c:v>4.8100539999999997E-2</c:v>
                </c:pt>
                <c:pt idx="4">
                  <c:v>4.8100539999999997E-2</c:v>
                </c:pt>
                <c:pt idx="5">
                  <c:v>6.8446460000000001E-2</c:v>
                </c:pt>
                <c:pt idx="6">
                  <c:v>6.8446460000000001E-2</c:v>
                </c:pt>
                <c:pt idx="7">
                  <c:v>8.9642730000000004E-2</c:v>
                </c:pt>
                <c:pt idx="8">
                  <c:v>8.9642730000000004E-2</c:v>
                </c:pt>
                <c:pt idx="9">
                  <c:v>0.114907</c:v>
                </c:pt>
                <c:pt idx="10">
                  <c:v>0.114907</c:v>
                </c:pt>
                <c:pt idx="11">
                  <c:v>0.18577350000000001</c:v>
                </c:pt>
                <c:pt idx="12">
                  <c:v>0.18577350000000001</c:v>
                </c:pt>
                <c:pt idx="13">
                  <c:v>0.29690499999999997</c:v>
                </c:pt>
                <c:pt idx="14">
                  <c:v>0.29690499999999997</c:v>
                </c:pt>
                <c:pt idx="15">
                  <c:v>0.56563200000000002</c:v>
                </c:pt>
                <c:pt idx="16">
                  <c:v>0.56563200000000002</c:v>
                </c:pt>
                <c:pt idx="17">
                  <c:v>0.76288020000000001</c:v>
                </c:pt>
                <c:pt idx="18">
                  <c:v>0.76288020000000001</c:v>
                </c:pt>
                <c:pt idx="19">
                  <c:v>0.87260249999999995</c:v>
                </c:pt>
                <c:pt idx="20">
                  <c:v>0.87260249999999995</c:v>
                </c:pt>
                <c:pt idx="21">
                  <c:v>0.88037019999999999</c:v>
                </c:pt>
                <c:pt idx="22">
                  <c:v>0.88037019999999999</c:v>
                </c:pt>
                <c:pt idx="23">
                  <c:v>0.84267650000000005</c:v>
                </c:pt>
                <c:pt idx="24">
                  <c:v>0.84267650000000005</c:v>
                </c:pt>
                <c:pt idx="25">
                  <c:v>0.79473700000000003</c:v>
                </c:pt>
                <c:pt idx="26">
                  <c:v>0.79473700000000003</c:v>
                </c:pt>
                <c:pt idx="27">
                  <c:v>0.76679010000000003</c:v>
                </c:pt>
                <c:pt idx="28">
                  <c:v>0.76679010000000003</c:v>
                </c:pt>
                <c:pt idx="29">
                  <c:v>0.72141219999999995</c:v>
                </c:pt>
                <c:pt idx="30">
                  <c:v>0.72141219999999995</c:v>
                </c:pt>
                <c:pt idx="31">
                  <c:v>0.67844340000000003</c:v>
                </c:pt>
                <c:pt idx="32">
                  <c:v>0.67844340000000003</c:v>
                </c:pt>
                <c:pt idx="33">
                  <c:v>0.53569330000000004</c:v>
                </c:pt>
                <c:pt idx="34">
                  <c:v>0.53569330000000004</c:v>
                </c:pt>
                <c:pt idx="35">
                  <c:v>0.35896349999999999</c:v>
                </c:pt>
                <c:pt idx="36">
                  <c:v>0.35896349999999999</c:v>
                </c:pt>
                <c:pt idx="37">
                  <c:v>0.2589708</c:v>
                </c:pt>
                <c:pt idx="38">
                  <c:v>0.2589708</c:v>
                </c:pt>
                <c:pt idx="39">
                  <c:v>0.2126343</c:v>
                </c:pt>
                <c:pt idx="40">
                  <c:v>0.2126343</c:v>
                </c:pt>
                <c:pt idx="41">
                  <c:v>0.18074229999999999</c:v>
                </c:pt>
                <c:pt idx="42">
                  <c:v>0.18074229999999999</c:v>
                </c:pt>
                <c:pt idx="43">
                  <c:v>0.19525719999999999</c:v>
                </c:pt>
                <c:pt idx="44">
                  <c:v>0.19525719999999999</c:v>
                </c:pt>
                <c:pt idx="45">
                  <c:v>0.2026483</c:v>
                </c:pt>
                <c:pt idx="46">
                  <c:v>0.2026483</c:v>
                </c:pt>
                <c:pt idx="47">
                  <c:v>0.2364097</c:v>
                </c:pt>
                <c:pt idx="48">
                  <c:v>0.2364097</c:v>
                </c:pt>
                <c:pt idx="49">
                  <c:v>2.959237E-2</c:v>
                </c:pt>
              </c:numCache>
            </c:numRef>
          </c:yVal>
          <c:smooth val="0"/>
          <c:extLst>
            <c:ext xmlns:c16="http://schemas.microsoft.com/office/drawing/2014/chart" uri="{C3380CC4-5D6E-409C-BE32-E72D297353CC}">
              <c16:uniqueId val="{00000001-C94C-47F6-B86C-E2DE15FA49AC}"/>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hart2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l-G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z_cg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scatterChart>
        <c:scatterStyle val="lineMarker"/>
        <c:varyColors val="0"/>
        <c:ser>
          <c:idx val="0"/>
          <c:order val="0"/>
          <c:tx>
            <c:strRef>
              <c:f>EXI_HAWC2_diff!$B$1</c:f>
              <c:strCache>
                <c:ptCount val="1"/>
                <c:pt idx="0">
                  <c:v>HAWC2 </c:v>
                </c:pt>
              </c:strCache>
            </c:strRef>
          </c:tx>
          <c:spPr>
            <a:ln w="19050" cap="rnd">
              <a:solidFill>
                <a:schemeClr val="accent1"/>
              </a:solidFill>
              <a:round/>
            </a:ln>
            <a:effectLst/>
          </c:spPr>
          <c:marker>
            <c:symbol val="square"/>
            <c:size val="7"/>
            <c:spPr>
              <a:solidFill>
                <a:schemeClr val="accent1"/>
              </a:solidFill>
              <a:ln w="9525">
                <a:solidFill>
                  <a:schemeClr val="accent1"/>
                </a:solidFill>
              </a:ln>
              <a:effectLst/>
            </c:spPr>
          </c:marker>
          <c:xVal>
            <c:numRef>
              <c:f>EXI_HAWC2_diff!$B$4:$B$201</c:f>
              <c:numCache>
                <c:formatCode>0.000</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EXI_HAWC2_diff!$G$4:$G$201</c:f>
              <c:numCache>
                <c:formatCode>0.00000E+00</c:formatCode>
                <c:ptCount val="198"/>
                <c:pt idx="0">
                  <c:v>-6.2885859760777509E-3</c:v>
                </c:pt>
                <c:pt idx="1">
                  <c:v>3.4342557667034201E-3</c:v>
                </c:pt>
                <c:pt idx="2">
                  <c:v>3.4342557667034201E-3</c:v>
                </c:pt>
                <c:pt idx="3">
                  <c:v>1.5239981612113993E-2</c:v>
                </c:pt>
                <c:pt idx="4">
                  <c:v>1.5239981612113993E-2</c:v>
                </c:pt>
                <c:pt idx="5">
                  <c:v>2.5390312029467413E-2</c:v>
                </c:pt>
                <c:pt idx="6">
                  <c:v>2.5390312029467413E-2</c:v>
                </c:pt>
                <c:pt idx="7">
                  <c:v>3.2608909164626464E-2</c:v>
                </c:pt>
                <c:pt idx="8">
                  <c:v>3.2608909164626464E-2</c:v>
                </c:pt>
                <c:pt idx="9">
                  <c:v>4.0262110560607356E-2</c:v>
                </c:pt>
                <c:pt idx="10">
                  <c:v>4.0262110560607356E-2</c:v>
                </c:pt>
                <c:pt idx="11">
                  <c:v>6.0473661655174697E-2</c:v>
                </c:pt>
                <c:pt idx="12">
                  <c:v>6.0473661655174697E-2</c:v>
                </c:pt>
                <c:pt idx="13">
                  <c:v>9.0598132374021645E-2</c:v>
                </c:pt>
                <c:pt idx="14">
                  <c:v>9.0598132374021645E-2</c:v>
                </c:pt>
                <c:pt idx="15">
                  <c:v>0.13182103495521447</c:v>
                </c:pt>
                <c:pt idx="16">
                  <c:v>0.13182103495521447</c:v>
                </c:pt>
                <c:pt idx="17">
                  <c:v>0.14562552437624218</c:v>
                </c:pt>
                <c:pt idx="18">
                  <c:v>0.14562552437624218</c:v>
                </c:pt>
                <c:pt idx="19">
                  <c:v>0.14148038755100492</c:v>
                </c:pt>
                <c:pt idx="20">
                  <c:v>0.14148038755100492</c:v>
                </c:pt>
                <c:pt idx="21">
                  <c:v>0.11626898817690075</c:v>
                </c:pt>
                <c:pt idx="22">
                  <c:v>0.11626898817690075</c:v>
                </c:pt>
                <c:pt idx="23">
                  <c:v>8.9578609155110761E-2</c:v>
                </c:pt>
                <c:pt idx="24">
                  <c:v>8.9578609155110761E-2</c:v>
                </c:pt>
                <c:pt idx="25">
                  <c:v>6.6396614017684957E-2</c:v>
                </c:pt>
                <c:pt idx="26">
                  <c:v>6.6396614017684957E-2</c:v>
                </c:pt>
                <c:pt idx="27">
                  <c:v>5.0565832154821869E-2</c:v>
                </c:pt>
                <c:pt idx="28">
                  <c:v>5.0565832154821869E-2</c:v>
                </c:pt>
                <c:pt idx="29">
                  <c:v>4.1984707641761508E-2</c:v>
                </c:pt>
                <c:pt idx="30">
                  <c:v>4.1984707641761508E-2</c:v>
                </c:pt>
                <c:pt idx="31">
                  <c:v>3.6052087378442947E-2</c:v>
                </c:pt>
                <c:pt idx="32">
                  <c:v>3.6052087378442947E-2</c:v>
                </c:pt>
                <c:pt idx="33">
                  <c:v>3.106426119208856E-2</c:v>
                </c:pt>
                <c:pt idx="34">
                  <c:v>3.106426119208856E-2</c:v>
                </c:pt>
                <c:pt idx="35">
                  <c:v>2.844258835484029E-2</c:v>
                </c:pt>
                <c:pt idx="36">
                  <c:v>2.844258835484029E-2</c:v>
                </c:pt>
                <c:pt idx="37">
                  <c:v>3.0007428574787651E-2</c:v>
                </c:pt>
                <c:pt idx="38">
                  <c:v>3.0007428574787651E-2</c:v>
                </c:pt>
                <c:pt idx="39">
                  <c:v>3.2001000095132695E-2</c:v>
                </c:pt>
                <c:pt idx="40">
                  <c:v>3.2001000095132695E-2</c:v>
                </c:pt>
                <c:pt idx="41">
                  <c:v>3.0534365682047458E-2</c:v>
                </c:pt>
                <c:pt idx="42">
                  <c:v>3.0534365682047458E-2</c:v>
                </c:pt>
                <c:pt idx="43">
                  <c:v>2.6153619159226829E-2</c:v>
                </c:pt>
                <c:pt idx="44">
                  <c:v>2.6153619159226829E-2</c:v>
                </c:pt>
                <c:pt idx="45">
                  <c:v>2.2731971040141352E-2</c:v>
                </c:pt>
                <c:pt idx="46">
                  <c:v>2.2731971040141352E-2</c:v>
                </c:pt>
                <c:pt idx="47">
                  <c:v>1.9244682470723414E-2</c:v>
                </c:pt>
                <c:pt idx="48">
                  <c:v>1.9244682470723414E-2</c:v>
                </c:pt>
                <c:pt idx="49">
                  <c:v>6.3306636249245022E-3</c:v>
                </c:pt>
              </c:numCache>
            </c:numRef>
          </c:yVal>
          <c:smooth val="0"/>
          <c:extLst>
            <c:ext xmlns:c16="http://schemas.microsoft.com/office/drawing/2014/chart" uri="{C3380CC4-5D6E-409C-BE32-E72D297353CC}">
              <c16:uniqueId val="{00000000-8ACE-4C09-95DA-DC93C0ECCED8}"/>
            </c:ext>
          </c:extLst>
        </c:ser>
        <c:ser>
          <c:idx val="1"/>
          <c:order val="1"/>
          <c:tx>
            <c:strRef>
              <c:f>EXI_HAWC2_diff!$AJ$1</c:f>
              <c:strCache>
                <c:ptCount val="1"/>
                <c:pt idx="0">
                  <c:v>Manolo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EXI_HAWC2_diff!$AJ$4:$AJ$201</c:f>
              <c:numCache>
                <c:formatCode>General</c:formatCode>
                <c:ptCount val="198"/>
                <c:pt idx="0">
                  <c:v>0</c:v>
                </c:pt>
                <c:pt idx="1">
                  <c:v>1.17</c:v>
                </c:pt>
                <c:pt idx="2">
                  <c:v>1.17</c:v>
                </c:pt>
                <c:pt idx="3">
                  <c:v>2.34</c:v>
                </c:pt>
                <c:pt idx="4">
                  <c:v>2.34</c:v>
                </c:pt>
                <c:pt idx="5">
                  <c:v>3.51</c:v>
                </c:pt>
                <c:pt idx="6">
                  <c:v>3.51</c:v>
                </c:pt>
                <c:pt idx="7">
                  <c:v>4.68</c:v>
                </c:pt>
                <c:pt idx="8">
                  <c:v>4.68</c:v>
                </c:pt>
                <c:pt idx="9">
                  <c:v>5.85</c:v>
                </c:pt>
                <c:pt idx="10">
                  <c:v>5.85</c:v>
                </c:pt>
                <c:pt idx="11">
                  <c:v>8.7750000000000004</c:v>
                </c:pt>
                <c:pt idx="12">
                  <c:v>8.7750000000000004</c:v>
                </c:pt>
                <c:pt idx="13">
                  <c:v>11.7</c:v>
                </c:pt>
                <c:pt idx="14">
                  <c:v>11.7</c:v>
                </c:pt>
                <c:pt idx="15">
                  <c:v>17.55</c:v>
                </c:pt>
                <c:pt idx="16">
                  <c:v>17.55</c:v>
                </c:pt>
                <c:pt idx="17">
                  <c:v>23.4</c:v>
                </c:pt>
                <c:pt idx="18">
                  <c:v>23.4</c:v>
                </c:pt>
                <c:pt idx="19">
                  <c:v>29.25</c:v>
                </c:pt>
                <c:pt idx="20">
                  <c:v>29.25</c:v>
                </c:pt>
                <c:pt idx="21">
                  <c:v>35.1</c:v>
                </c:pt>
                <c:pt idx="22">
                  <c:v>35.1</c:v>
                </c:pt>
                <c:pt idx="23">
                  <c:v>40.950000000000003</c:v>
                </c:pt>
                <c:pt idx="24">
                  <c:v>40.950000000000003</c:v>
                </c:pt>
                <c:pt idx="25">
                  <c:v>46.8</c:v>
                </c:pt>
                <c:pt idx="26">
                  <c:v>46.8</c:v>
                </c:pt>
                <c:pt idx="27">
                  <c:v>52.65</c:v>
                </c:pt>
                <c:pt idx="28">
                  <c:v>52.65</c:v>
                </c:pt>
                <c:pt idx="29">
                  <c:v>58.5</c:v>
                </c:pt>
                <c:pt idx="30">
                  <c:v>58.5</c:v>
                </c:pt>
                <c:pt idx="31">
                  <c:v>64.349999999999994</c:v>
                </c:pt>
                <c:pt idx="32">
                  <c:v>64.349999999999994</c:v>
                </c:pt>
                <c:pt idx="33">
                  <c:v>70.2</c:v>
                </c:pt>
                <c:pt idx="34">
                  <c:v>70.2</c:v>
                </c:pt>
                <c:pt idx="35">
                  <c:v>76.05</c:v>
                </c:pt>
                <c:pt idx="36">
                  <c:v>76.05</c:v>
                </c:pt>
                <c:pt idx="37">
                  <c:v>81.900000000000006</c:v>
                </c:pt>
                <c:pt idx="38">
                  <c:v>81.900000000000006</c:v>
                </c:pt>
                <c:pt idx="39">
                  <c:v>87.75</c:v>
                </c:pt>
                <c:pt idx="40">
                  <c:v>87.75</c:v>
                </c:pt>
                <c:pt idx="41">
                  <c:v>93.6</c:v>
                </c:pt>
                <c:pt idx="42">
                  <c:v>93.6</c:v>
                </c:pt>
                <c:pt idx="43">
                  <c:v>99.45</c:v>
                </c:pt>
                <c:pt idx="44">
                  <c:v>99.45</c:v>
                </c:pt>
                <c:pt idx="45">
                  <c:v>105.3</c:v>
                </c:pt>
                <c:pt idx="46">
                  <c:v>105.3</c:v>
                </c:pt>
                <c:pt idx="47">
                  <c:v>111.15</c:v>
                </c:pt>
                <c:pt idx="48">
                  <c:v>111.15</c:v>
                </c:pt>
                <c:pt idx="49">
                  <c:v>117</c:v>
                </c:pt>
              </c:numCache>
            </c:numRef>
          </c:xVal>
          <c:yVal>
            <c:numRef>
              <c:f>EXI_HAWC2_diff!$AO$4:$AO$201</c:f>
              <c:numCache>
                <c:formatCode>0.00E+00</c:formatCode>
                <c:ptCount val="198"/>
                <c:pt idx="0">
                  <c:v>-6.4266710000000001E-3</c:v>
                </c:pt>
                <c:pt idx="1">
                  <c:v>3.5429799999999998E-3</c:v>
                </c:pt>
                <c:pt idx="2">
                  <c:v>3.5429799999999998E-3</c:v>
                </c:pt>
                <c:pt idx="3">
                  <c:v>1.4309270000000001E-2</c:v>
                </c:pt>
                <c:pt idx="4">
                  <c:v>1.4309270000000001E-2</c:v>
                </c:pt>
                <c:pt idx="5">
                  <c:v>2.253235E-2</c:v>
                </c:pt>
                <c:pt idx="6">
                  <c:v>2.253235E-2</c:v>
                </c:pt>
                <c:pt idx="7">
                  <c:v>3.0248980000000002E-2</c:v>
                </c:pt>
                <c:pt idx="8">
                  <c:v>3.0248980000000002E-2</c:v>
                </c:pt>
                <c:pt idx="9">
                  <c:v>3.8644770000000002E-2</c:v>
                </c:pt>
                <c:pt idx="10">
                  <c:v>3.8644770000000002E-2</c:v>
                </c:pt>
                <c:pt idx="11">
                  <c:v>6.0262200000000002E-2</c:v>
                </c:pt>
                <c:pt idx="12">
                  <c:v>6.0262200000000002E-2</c:v>
                </c:pt>
                <c:pt idx="13">
                  <c:v>9.1598669999999993E-2</c:v>
                </c:pt>
                <c:pt idx="14">
                  <c:v>9.1598669999999993E-2</c:v>
                </c:pt>
                <c:pt idx="15">
                  <c:v>0.13407040000000001</c:v>
                </c:pt>
                <c:pt idx="16">
                  <c:v>0.13407040000000001</c:v>
                </c:pt>
                <c:pt idx="17">
                  <c:v>0.1477059</c:v>
                </c:pt>
                <c:pt idx="18">
                  <c:v>0.1477059</c:v>
                </c:pt>
                <c:pt idx="19">
                  <c:v>0.14255119999999999</c:v>
                </c:pt>
                <c:pt idx="20">
                  <c:v>0.14255119999999999</c:v>
                </c:pt>
                <c:pt idx="21">
                  <c:v>0.11677319999999999</c:v>
                </c:pt>
                <c:pt idx="22">
                  <c:v>0.11677319999999999</c:v>
                </c:pt>
                <c:pt idx="23">
                  <c:v>8.9766200000000004E-2</c:v>
                </c:pt>
                <c:pt idx="24">
                  <c:v>8.9766200000000004E-2</c:v>
                </c:pt>
                <c:pt idx="25">
                  <c:v>6.6435869999999994E-2</c:v>
                </c:pt>
                <c:pt idx="26">
                  <c:v>6.6435869999999994E-2</c:v>
                </c:pt>
                <c:pt idx="27">
                  <c:v>5.0579109999999997E-2</c:v>
                </c:pt>
                <c:pt idx="28">
                  <c:v>5.0579109999999997E-2</c:v>
                </c:pt>
                <c:pt idx="29">
                  <c:v>4.2030079999999997E-2</c:v>
                </c:pt>
                <c:pt idx="30">
                  <c:v>4.2030079999999997E-2</c:v>
                </c:pt>
                <c:pt idx="31">
                  <c:v>3.6098159999999997E-2</c:v>
                </c:pt>
                <c:pt idx="32">
                  <c:v>3.6098159999999997E-2</c:v>
                </c:pt>
                <c:pt idx="33">
                  <c:v>3.1078740000000001E-2</c:v>
                </c:pt>
                <c:pt idx="34">
                  <c:v>3.1078740000000001E-2</c:v>
                </c:pt>
                <c:pt idx="35">
                  <c:v>2.8456660000000002E-2</c:v>
                </c:pt>
                <c:pt idx="36">
                  <c:v>2.8456660000000002E-2</c:v>
                </c:pt>
                <c:pt idx="37">
                  <c:v>3.004455E-2</c:v>
                </c:pt>
                <c:pt idx="38">
                  <c:v>3.004455E-2</c:v>
                </c:pt>
                <c:pt idx="39">
                  <c:v>3.2002839999999998E-2</c:v>
                </c:pt>
                <c:pt idx="40">
                  <c:v>3.2002839999999998E-2</c:v>
                </c:pt>
                <c:pt idx="41">
                  <c:v>3.0442130000000001E-2</c:v>
                </c:pt>
                <c:pt idx="42">
                  <c:v>3.0442130000000001E-2</c:v>
                </c:pt>
                <c:pt idx="43">
                  <c:v>2.6022380000000001E-2</c:v>
                </c:pt>
                <c:pt idx="44">
                  <c:v>2.6022380000000001E-2</c:v>
                </c:pt>
                <c:pt idx="45">
                  <c:v>2.2621430000000001E-2</c:v>
                </c:pt>
                <c:pt idx="46">
                  <c:v>2.2621430000000001E-2</c:v>
                </c:pt>
                <c:pt idx="47">
                  <c:v>1.91798E-2</c:v>
                </c:pt>
                <c:pt idx="48">
                  <c:v>1.91798E-2</c:v>
                </c:pt>
                <c:pt idx="49">
                  <c:v>6.2108620000000002E-3</c:v>
                </c:pt>
              </c:numCache>
            </c:numRef>
          </c:yVal>
          <c:smooth val="0"/>
          <c:extLst>
            <c:ext xmlns:c16="http://schemas.microsoft.com/office/drawing/2014/chart" uri="{C3380CC4-5D6E-409C-BE32-E72D297353CC}">
              <c16:uniqueId val="{00000001-8ACE-4C09-95DA-DC93C0ECCED8}"/>
            </c:ext>
          </c:extLst>
        </c:ser>
        <c:dLbls>
          <c:showLegendKey val="0"/>
          <c:showVal val="0"/>
          <c:showCatName val="0"/>
          <c:showSerName val="0"/>
          <c:showPercent val="0"/>
          <c:showBubbleSize val="0"/>
        </c:dLbls>
        <c:axId val="1404007295"/>
        <c:axId val="1404002015"/>
      </c:scatterChart>
      <c:valAx>
        <c:axId val="1404007295"/>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2015"/>
        <c:crosses val="autoZero"/>
        <c:crossBetween val="midCat"/>
      </c:valAx>
      <c:valAx>
        <c:axId val="1404002015"/>
        <c:scaling>
          <c:orientation val="minMax"/>
        </c:scaling>
        <c:delete val="0"/>
        <c:axPos val="l"/>
        <c:majorGridlines>
          <c:spPr>
            <a:ln w="9525" cap="flat" cmpd="sng" algn="ctr">
              <a:solidFill>
                <a:schemeClr val="tx1">
                  <a:lumMod val="15000"/>
                  <a:lumOff val="85000"/>
                </a:schemeClr>
              </a:solidFill>
              <a:round/>
            </a:ln>
            <a:effectLst/>
          </c:spPr>
        </c:majorGridlines>
        <c:numFmt formatCode="0.00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4040072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150"/>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3" Type="http://schemas.openxmlformats.org/officeDocument/2006/relationships/chart" Target="../charts/chart23.xml"/><Relationship Id="rId18" Type="http://schemas.openxmlformats.org/officeDocument/2006/relationships/chart" Target="../charts/chart28.xml"/><Relationship Id="rId26" Type="http://schemas.openxmlformats.org/officeDocument/2006/relationships/image" Target="../media/image6.png"/><Relationship Id="rId39" Type="http://schemas.openxmlformats.org/officeDocument/2006/relationships/chart" Target="../charts/chart44.xml"/><Relationship Id="rId21" Type="http://schemas.openxmlformats.org/officeDocument/2006/relationships/image" Target="../media/image4.png"/><Relationship Id="rId34" Type="http://schemas.openxmlformats.org/officeDocument/2006/relationships/chart" Target="../charts/chart39.xml"/><Relationship Id="rId42" Type="http://schemas.openxmlformats.org/officeDocument/2006/relationships/chart" Target="../charts/chart47.xml"/><Relationship Id="rId47" Type="http://schemas.openxmlformats.org/officeDocument/2006/relationships/chart" Target="../charts/chart52.xml"/><Relationship Id="rId50" Type="http://schemas.openxmlformats.org/officeDocument/2006/relationships/image" Target="../media/image9.png"/><Relationship Id="rId7" Type="http://schemas.openxmlformats.org/officeDocument/2006/relationships/chart" Target="../charts/chart18.xml"/><Relationship Id="rId2" Type="http://schemas.openxmlformats.org/officeDocument/2006/relationships/chart" Target="../charts/chart13.xml"/><Relationship Id="rId16" Type="http://schemas.openxmlformats.org/officeDocument/2006/relationships/chart" Target="../charts/chart26.xml"/><Relationship Id="rId29" Type="http://schemas.openxmlformats.org/officeDocument/2006/relationships/chart" Target="../charts/chart34.xml"/><Relationship Id="rId11" Type="http://schemas.openxmlformats.org/officeDocument/2006/relationships/chart" Target="../charts/chart21.xml"/><Relationship Id="rId24" Type="http://schemas.openxmlformats.org/officeDocument/2006/relationships/chart" Target="../charts/chart30.xml"/><Relationship Id="rId32" Type="http://schemas.openxmlformats.org/officeDocument/2006/relationships/chart" Target="../charts/chart37.xml"/><Relationship Id="rId37" Type="http://schemas.openxmlformats.org/officeDocument/2006/relationships/chart" Target="../charts/chart42.xml"/><Relationship Id="rId40" Type="http://schemas.openxmlformats.org/officeDocument/2006/relationships/chart" Target="../charts/chart45.xml"/><Relationship Id="rId45" Type="http://schemas.openxmlformats.org/officeDocument/2006/relationships/chart" Target="../charts/chart50.xml"/><Relationship Id="rId5" Type="http://schemas.openxmlformats.org/officeDocument/2006/relationships/chart" Target="../charts/chart16.xml"/><Relationship Id="rId15" Type="http://schemas.openxmlformats.org/officeDocument/2006/relationships/chart" Target="../charts/chart25.xml"/><Relationship Id="rId23" Type="http://schemas.openxmlformats.org/officeDocument/2006/relationships/chart" Target="../charts/chart29.xml"/><Relationship Id="rId28" Type="http://schemas.openxmlformats.org/officeDocument/2006/relationships/chart" Target="../charts/chart33.xml"/><Relationship Id="rId36" Type="http://schemas.openxmlformats.org/officeDocument/2006/relationships/chart" Target="../charts/chart41.xml"/><Relationship Id="rId49" Type="http://schemas.openxmlformats.org/officeDocument/2006/relationships/image" Target="../media/image8.png"/><Relationship Id="rId10" Type="http://schemas.openxmlformats.org/officeDocument/2006/relationships/chart" Target="../charts/chart20.xml"/><Relationship Id="rId19" Type="http://schemas.openxmlformats.org/officeDocument/2006/relationships/image" Target="../media/image3.png"/><Relationship Id="rId31" Type="http://schemas.openxmlformats.org/officeDocument/2006/relationships/chart" Target="../charts/chart36.xml"/><Relationship Id="rId44" Type="http://schemas.openxmlformats.org/officeDocument/2006/relationships/chart" Target="../charts/chart49.xml"/><Relationship Id="rId52" Type="http://schemas.openxmlformats.org/officeDocument/2006/relationships/image" Target="../media/image11.png"/><Relationship Id="rId4" Type="http://schemas.openxmlformats.org/officeDocument/2006/relationships/chart" Target="../charts/chart15.xml"/><Relationship Id="rId9" Type="http://schemas.openxmlformats.org/officeDocument/2006/relationships/image" Target="../media/image2.png"/><Relationship Id="rId14" Type="http://schemas.openxmlformats.org/officeDocument/2006/relationships/chart" Target="../charts/chart24.xml"/><Relationship Id="rId22" Type="http://schemas.openxmlformats.org/officeDocument/2006/relationships/image" Target="../media/image5.png"/><Relationship Id="rId27" Type="http://schemas.openxmlformats.org/officeDocument/2006/relationships/chart" Target="../charts/chart32.xml"/><Relationship Id="rId30" Type="http://schemas.openxmlformats.org/officeDocument/2006/relationships/chart" Target="../charts/chart35.xml"/><Relationship Id="rId35" Type="http://schemas.openxmlformats.org/officeDocument/2006/relationships/chart" Target="../charts/chart40.xml"/><Relationship Id="rId43" Type="http://schemas.openxmlformats.org/officeDocument/2006/relationships/chart" Target="../charts/chart48.xml"/><Relationship Id="rId48" Type="http://schemas.openxmlformats.org/officeDocument/2006/relationships/image" Target="../media/image7.png"/><Relationship Id="rId8" Type="http://schemas.openxmlformats.org/officeDocument/2006/relationships/chart" Target="../charts/chart19.xml"/><Relationship Id="rId51" Type="http://schemas.openxmlformats.org/officeDocument/2006/relationships/image" Target="../media/image10.png"/><Relationship Id="rId3" Type="http://schemas.openxmlformats.org/officeDocument/2006/relationships/chart" Target="../charts/chart14.xml"/><Relationship Id="rId12" Type="http://schemas.openxmlformats.org/officeDocument/2006/relationships/chart" Target="../charts/chart22.xml"/><Relationship Id="rId17" Type="http://schemas.openxmlformats.org/officeDocument/2006/relationships/chart" Target="../charts/chart27.xml"/><Relationship Id="rId25" Type="http://schemas.openxmlformats.org/officeDocument/2006/relationships/chart" Target="../charts/chart31.xml"/><Relationship Id="rId33" Type="http://schemas.openxmlformats.org/officeDocument/2006/relationships/chart" Target="../charts/chart38.xml"/><Relationship Id="rId38" Type="http://schemas.openxmlformats.org/officeDocument/2006/relationships/chart" Target="../charts/chart43.xml"/><Relationship Id="rId46" Type="http://schemas.openxmlformats.org/officeDocument/2006/relationships/chart" Target="../charts/chart51.xml"/><Relationship Id="rId20" Type="http://schemas.openxmlformats.org/officeDocument/2006/relationships/image" Target="../media/image1.png"/><Relationship Id="rId41" Type="http://schemas.openxmlformats.org/officeDocument/2006/relationships/chart" Target="../charts/chart46.xml"/><Relationship Id="rId1" Type="http://schemas.openxmlformats.org/officeDocument/2006/relationships/chart" Target="../charts/chart12.xml"/><Relationship Id="rId6"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13" Type="http://schemas.openxmlformats.org/officeDocument/2006/relationships/chart" Target="../charts/chart63.xml"/><Relationship Id="rId18" Type="http://schemas.openxmlformats.org/officeDocument/2006/relationships/chart" Target="../charts/chart68.xml"/><Relationship Id="rId26" Type="http://schemas.openxmlformats.org/officeDocument/2006/relationships/chart" Target="../charts/chart76.xml"/><Relationship Id="rId39" Type="http://schemas.openxmlformats.org/officeDocument/2006/relationships/chart" Target="../charts/chart89.xml"/><Relationship Id="rId21" Type="http://schemas.openxmlformats.org/officeDocument/2006/relationships/chart" Target="../charts/chart71.xml"/><Relationship Id="rId34" Type="http://schemas.openxmlformats.org/officeDocument/2006/relationships/chart" Target="../charts/chart84.xml"/><Relationship Id="rId42" Type="http://schemas.openxmlformats.org/officeDocument/2006/relationships/chart" Target="../charts/chart92.xml"/><Relationship Id="rId47" Type="http://schemas.openxmlformats.org/officeDocument/2006/relationships/chart" Target="../charts/chart93.xml"/><Relationship Id="rId50" Type="http://schemas.openxmlformats.org/officeDocument/2006/relationships/image" Target="../media/image13.png"/><Relationship Id="rId55" Type="http://schemas.openxmlformats.org/officeDocument/2006/relationships/image" Target="../media/image17.png"/><Relationship Id="rId7" Type="http://schemas.openxmlformats.org/officeDocument/2006/relationships/chart" Target="../charts/chart59.xml"/><Relationship Id="rId2" Type="http://schemas.openxmlformats.org/officeDocument/2006/relationships/chart" Target="../charts/chart54.xml"/><Relationship Id="rId16" Type="http://schemas.openxmlformats.org/officeDocument/2006/relationships/chart" Target="../charts/chart66.xml"/><Relationship Id="rId29" Type="http://schemas.openxmlformats.org/officeDocument/2006/relationships/chart" Target="../charts/chart79.xml"/><Relationship Id="rId11" Type="http://schemas.openxmlformats.org/officeDocument/2006/relationships/chart" Target="../charts/chart61.xml"/><Relationship Id="rId24" Type="http://schemas.openxmlformats.org/officeDocument/2006/relationships/chart" Target="../charts/chart74.xml"/><Relationship Id="rId32" Type="http://schemas.openxmlformats.org/officeDocument/2006/relationships/chart" Target="../charts/chart82.xml"/><Relationship Id="rId37" Type="http://schemas.openxmlformats.org/officeDocument/2006/relationships/chart" Target="../charts/chart87.xml"/><Relationship Id="rId40" Type="http://schemas.openxmlformats.org/officeDocument/2006/relationships/chart" Target="../charts/chart90.xml"/><Relationship Id="rId45" Type="http://schemas.openxmlformats.org/officeDocument/2006/relationships/image" Target="../media/image5.png"/><Relationship Id="rId53" Type="http://schemas.openxmlformats.org/officeDocument/2006/relationships/image" Target="../media/image15.png"/><Relationship Id="rId5" Type="http://schemas.openxmlformats.org/officeDocument/2006/relationships/chart" Target="../charts/chart57.xml"/><Relationship Id="rId10" Type="http://schemas.openxmlformats.org/officeDocument/2006/relationships/image" Target="../media/image3.png"/><Relationship Id="rId19" Type="http://schemas.openxmlformats.org/officeDocument/2006/relationships/chart" Target="../charts/chart69.xml"/><Relationship Id="rId31" Type="http://schemas.openxmlformats.org/officeDocument/2006/relationships/chart" Target="../charts/chart81.xml"/><Relationship Id="rId44" Type="http://schemas.openxmlformats.org/officeDocument/2006/relationships/image" Target="../media/image4.png"/><Relationship Id="rId52" Type="http://schemas.openxmlformats.org/officeDocument/2006/relationships/image" Target="../media/image14.png"/><Relationship Id="rId4" Type="http://schemas.openxmlformats.org/officeDocument/2006/relationships/chart" Target="../charts/chart56.xml"/><Relationship Id="rId9" Type="http://schemas.openxmlformats.org/officeDocument/2006/relationships/image" Target="../media/image2.png"/><Relationship Id="rId14" Type="http://schemas.openxmlformats.org/officeDocument/2006/relationships/chart" Target="../charts/chart64.xml"/><Relationship Id="rId22" Type="http://schemas.openxmlformats.org/officeDocument/2006/relationships/chart" Target="../charts/chart72.xml"/><Relationship Id="rId27" Type="http://schemas.openxmlformats.org/officeDocument/2006/relationships/chart" Target="../charts/chart77.xml"/><Relationship Id="rId30" Type="http://schemas.openxmlformats.org/officeDocument/2006/relationships/chart" Target="../charts/chart80.xml"/><Relationship Id="rId35" Type="http://schemas.openxmlformats.org/officeDocument/2006/relationships/chart" Target="../charts/chart85.xml"/><Relationship Id="rId43" Type="http://schemas.openxmlformats.org/officeDocument/2006/relationships/image" Target="../media/image1.png"/><Relationship Id="rId48" Type="http://schemas.openxmlformats.org/officeDocument/2006/relationships/chart" Target="../charts/chart94.xml"/><Relationship Id="rId56" Type="http://schemas.openxmlformats.org/officeDocument/2006/relationships/image" Target="../media/image18.png"/><Relationship Id="rId8" Type="http://schemas.openxmlformats.org/officeDocument/2006/relationships/chart" Target="../charts/chart60.xml"/><Relationship Id="rId51" Type="http://schemas.openxmlformats.org/officeDocument/2006/relationships/chart" Target="../charts/chart96.xml"/><Relationship Id="rId3" Type="http://schemas.openxmlformats.org/officeDocument/2006/relationships/chart" Target="../charts/chart55.xml"/><Relationship Id="rId12" Type="http://schemas.openxmlformats.org/officeDocument/2006/relationships/chart" Target="../charts/chart62.xml"/><Relationship Id="rId17" Type="http://schemas.openxmlformats.org/officeDocument/2006/relationships/chart" Target="../charts/chart67.xml"/><Relationship Id="rId25" Type="http://schemas.openxmlformats.org/officeDocument/2006/relationships/chart" Target="../charts/chart75.xml"/><Relationship Id="rId33" Type="http://schemas.openxmlformats.org/officeDocument/2006/relationships/chart" Target="../charts/chart83.xml"/><Relationship Id="rId38" Type="http://schemas.openxmlformats.org/officeDocument/2006/relationships/chart" Target="../charts/chart88.xml"/><Relationship Id="rId46" Type="http://schemas.openxmlformats.org/officeDocument/2006/relationships/image" Target="../media/image12.png"/><Relationship Id="rId20" Type="http://schemas.openxmlformats.org/officeDocument/2006/relationships/chart" Target="../charts/chart70.xml"/><Relationship Id="rId41" Type="http://schemas.openxmlformats.org/officeDocument/2006/relationships/chart" Target="../charts/chart91.xml"/><Relationship Id="rId54" Type="http://schemas.openxmlformats.org/officeDocument/2006/relationships/image" Target="../media/image16.png"/><Relationship Id="rId1" Type="http://schemas.openxmlformats.org/officeDocument/2006/relationships/chart" Target="../charts/chart53.xml"/><Relationship Id="rId6" Type="http://schemas.openxmlformats.org/officeDocument/2006/relationships/chart" Target="../charts/chart58.xml"/><Relationship Id="rId15" Type="http://schemas.openxmlformats.org/officeDocument/2006/relationships/chart" Target="../charts/chart65.xml"/><Relationship Id="rId23" Type="http://schemas.openxmlformats.org/officeDocument/2006/relationships/chart" Target="../charts/chart73.xml"/><Relationship Id="rId28" Type="http://schemas.openxmlformats.org/officeDocument/2006/relationships/chart" Target="../charts/chart78.xml"/><Relationship Id="rId36" Type="http://schemas.openxmlformats.org/officeDocument/2006/relationships/chart" Target="../charts/chart86.xml"/><Relationship Id="rId49" Type="http://schemas.openxmlformats.org/officeDocument/2006/relationships/chart" Target="../charts/chart9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04.xml"/><Relationship Id="rId13" Type="http://schemas.openxmlformats.org/officeDocument/2006/relationships/chart" Target="../charts/chart109.xml"/><Relationship Id="rId18" Type="http://schemas.openxmlformats.org/officeDocument/2006/relationships/chart" Target="../charts/chart114.xml"/><Relationship Id="rId3" Type="http://schemas.openxmlformats.org/officeDocument/2006/relationships/chart" Target="../charts/chart99.xml"/><Relationship Id="rId21" Type="http://schemas.openxmlformats.org/officeDocument/2006/relationships/chart" Target="../charts/chart117.xml"/><Relationship Id="rId7" Type="http://schemas.openxmlformats.org/officeDocument/2006/relationships/chart" Target="../charts/chart103.xml"/><Relationship Id="rId12" Type="http://schemas.openxmlformats.org/officeDocument/2006/relationships/chart" Target="../charts/chart108.xml"/><Relationship Id="rId17" Type="http://schemas.openxmlformats.org/officeDocument/2006/relationships/chart" Target="../charts/chart113.xml"/><Relationship Id="rId2" Type="http://schemas.openxmlformats.org/officeDocument/2006/relationships/chart" Target="../charts/chart98.xml"/><Relationship Id="rId16" Type="http://schemas.openxmlformats.org/officeDocument/2006/relationships/chart" Target="../charts/chart112.xml"/><Relationship Id="rId20" Type="http://schemas.openxmlformats.org/officeDocument/2006/relationships/chart" Target="../charts/chart116.xml"/><Relationship Id="rId1" Type="http://schemas.openxmlformats.org/officeDocument/2006/relationships/chart" Target="../charts/chart97.xml"/><Relationship Id="rId6" Type="http://schemas.openxmlformats.org/officeDocument/2006/relationships/chart" Target="../charts/chart102.xml"/><Relationship Id="rId11" Type="http://schemas.openxmlformats.org/officeDocument/2006/relationships/chart" Target="../charts/chart107.xml"/><Relationship Id="rId5" Type="http://schemas.openxmlformats.org/officeDocument/2006/relationships/chart" Target="../charts/chart101.xml"/><Relationship Id="rId15" Type="http://schemas.openxmlformats.org/officeDocument/2006/relationships/chart" Target="../charts/chart111.xml"/><Relationship Id="rId10" Type="http://schemas.openxmlformats.org/officeDocument/2006/relationships/chart" Target="../charts/chart106.xml"/><Relationship Id="rId19" Type="http://schemas.openxmlformats.org/officeDocument/2006/relationships/chart" Target="../charts/chart115.xml"/><Relationship Id="rId4" Type="http://schemas.openxmlformats.org/officeDocument/2006/relationships/chart" Target="../charts/chart100.xml"/><Relationship Id="rId9" Type="http://schemas.openxmlformats.org/officeDocument/2006/relationships/chart" Target="../charts/chart105.xml"/><Relationship Id="rId14" Type="http://schemas.openxmlformats.org/officeDocument/2006/relationships/chart" Target="../charts/chart110.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5.xml"/><Relationship Id="rId13" Type="http://schemas.openxmlformats.org/officeDocument/2006/relationships/chart" Target="../charts/chart130.xml"/><Relationship Id="rId18" Type="http://schemas.openxmlformats.org/officeDocument/2006/relationships/chart" Target="../charts/chart135.xml"/><Relationship Id="rId3" Type="http://schemas.openxmlformats.org/officeDocument/2006/relationships/chart" Target="../charts/chart120.xml"/><Relationship Id="rId21" Type="http://schemas.openxmlformats.org/officeDocument/2006/relationships/chart" Target="../charts/chart138.xml"/><Relationship Id="rId7" Type="http://schemas.openxmlformats.org/officeDocument/2006/relationships/chart" Target="../charts/chart124.xml"/><Relationship Id="rId12" Type="http://schemas.openxmlformats.org/officeDocument/2006/relationships/chart" Target="../charts/chart129.xml"/><Relationship Id="rId17" Type="http://schemas.openxmlformats.org/officeDocument/2006/relationships/chart" Target="../charts/chart134.xml"/><Relationship Id="rId2" Type="http://schemas.openxmlformats.org/officeDocument/2006/relationships/chart" Target="../charts/chart119.xml"/><Relationship Id="rId16" Type="http://schemas.openxmlformats.org/officeDocument/2006/relationships/chart" Target="../charts/chart133.xml"/><Relationship Id="rId20" Type="http://schemas.openxmlformats.org/officeDocument/2006/relationships/chart" Target="../charts/chart137.xml"/><Relationship Id="rId1" Type="http://schemas.openxmlformats.org/officeDocument/2006/relationships/chart" Target="../charts/chart118.xml"/><Relationship Id="rId6" Type="http://schemas.openxmlformats.org/officeDocument/2006/relationships/chart" Target="../charts/chart123.xml"/><Relationship Id="rId11" Type="http://schemas.openxmlformats.org/officeDocument/2006/relationships/chart" Target="../charts/chart128.xml"/><Relationship Id="rId5" Type="http://schemas.openxmlformats.org/officeDocument/2006/relationships/chart" Target="../charts/chart122.xml"/><Relationship Id="rId15" Type="http://schemas.openxmlformats.org/officeDocument/2006/relationships/chart" Target="../charts/chart132.xml"/><Relationship Id="rId10" Type="http://schemas.openxmlformats.org/officeDocument/2006/relationships/chart" Target="../charts/chart127.xml"/><Relationship Id="rId19" Type="http://schemas.openxmlformats.org/officeDocument/2006/relationships/chart" Target="../charts/chart136.xml"/><Relationship Id="rId4" Type="http://schemas.openxmlformats.org/officeDocument/2006/relationships/chart" Target="../charts/chart121.xml"/><Relationship Id="rId9" Type="http://schemas.openxmlformats.org/officeDocument/2006/relationships/chart" Target="../charts/chart126.xml"/><Relationship Id="rId14" Type="http://schemas.openxmlformats.org/officeDocument/2006/relationships/chart" Target="../charts/chart131.xml"/></Relationships>
</file>

<file path=xl/drawings/_rels/drawing8.xml.rels><?xml version="1.0" encoding="UTF-8" standalone="yes"?>
<Relationships xmlns="http://schemas.openxmlformats.org/package/2006/relationships"><Relationship Id="rId13" Type="http://schemas.openxmlformats.org/officeDocument/2006/relationships/chart" Target="../charts/chart151.xml"/><Relationship Id="rId18" Type="http://schemas.openxmlformats.org/officeDocument/2006/relationships/chart" Target="../charts/chart156.xml"/><Relationship Id="rId26" Type="http://schemas.openxmlformats.org/officeDocument/2006/relationships/image" Target="../media/image5.png"/><Relationship Id="rId3" Type="http://schemas.openxmlformats.org/officeDocument/2006/relationships/chart" Target="../charts/chart141.xml"/><Relationship Id="rId21" Type="http://schemas.openxmlformats.org/officeDocument/2006/relationships/chart" Target="../charts/chart159.xml"/><Relationship Id="rId7" Type="http://schemas.openxmlformats.org/officeDocument/2006/relationships/chart" Target="../charts/chart145.xml"/><Relationship Id="rId12" Type="http://schemas.openxmlformats.org/officeDocument/2006/relationships/chart" Target="../charts/chart150.xml"/><Relationship Id="rId17" Type="http://schemas.openxmlformats.org/officeDocument/2006/relationships/chart" Target="../charts/chart155.xml"/><Relationship Id="rId25" Type="http://schemas.openxmlformats.org/officeDocument/2006/relationships/image" Target="../media/image4.png"/><Relationship Id="rId33" Type="http://schemas.openxmlformats.org/officeDocument/2006/relationships/chart" Target="../charts/chart169.xml"/><Relationship Id="rId2" Type="http://schemas.openxmlformats.org/officeDocument/2006/relationships/chart" Target="../charts/chart140.xml"/><Relationship Id="rId16" Type="http://schemas.openxmlformats.org/officeDocument/2006/relationships/chart" Target="../charts/chart154.xml"/><Relationship Id="rId20" Type="http://schemas.openxmlformats.org/officeDocument/2006/relationships/chart" Target="../charts/chart158.xml"/><Relationship Id="rId29" Type="http://schemas.openxmlformats.org/officeDocument/2006/relationships/chart" Target="../charts/chart165.xml"/><Relationship Id="rId1" Type="http://schemas.openxmlformats.org/officeDocument/2006/relationships/chart" Target="../charts/chart139.xml"/><Relationship Id="rId6" Type="http://schemas.openxmlformats.org/officeDocument/2006/relationships/chart" Target="../charts/chart144.xml"/><Relationship Id="rId11" Type="http://schemas.openxmlformats.org/officeDocument/2006/relationships/chart" Target="../charts/chart149.xml"/><Relationship Id="rId24" Type="http://schemas.openxmlformats.org/officeDocument/2006/relationships/chart" Target="../charts/chart162.xml"/><Relationship Id="rId32" Type="http://schemas.openxmlformats.org/officeDocument/2006/relationships/chart" Target="../charts/chart168.xml"/><Relationship Id="rId5" Type="http://schemas.openxmlformats.org/officeDocument/2006/relationships/chart" Target="../charts/chart143.xml"/><Relationship Id="rId15" Type="http://schemas.openxmlformats.org/officeDocument/2006/relationships/chart" Target="../charts/chart153.xml"/><Relationship Id="rId23" Type="http://schemas.openxmlformats.org/officeDocument/2006/relationships/chart" Target="../charts/chart161.xml"/><Relationship Id="rId28" Type="http://schemas.openxmlformats.org/officeDocument/2006/relationships/chart" Target="../charts/chart164.xml"/><Relationship Id="rId10" Type="http://schemas.openxmlformats.org/officeDocument/2006/relationships/chart" Target="../charts/chart148.xml"/><Relationship Id="rId19" Type="http://schemas.openxmlformats.org/officeDocument/2006/relationships/chart" Target="../charts/chart157.xml"/><Relationship Id="rId31" Type="http://schemas.openxmlformats.org/officeDocument/2006/relationships/chart" Target="../charts/chart167.xml"/><Relationship Id="rId4" Type="http://schemas.openxmlformats.org/officeDocument/2006/relationships/chart" Target="../charts/chart142.xml"/><Relationship Id="rId9" Type="http://schemas.openxmlformats.org/officeDocument/2006/relationships/chart" Target="../charts/chart147.xml"/><Relationship Id="rId14" Type="http://schemas.openxmlformats.org/officeDocument/2006/relationships/chart" Target="../charts/chart152.xml"/><Relationship Id="rId22" Type="http://schemas.openxmlformats.org/officeDocument/2006/relationships/chart" Target="../charts/chart160.xml"/><Relationship Id="rId27" Type="http://schemas.openxmlformats.org/officeDocument/2006/relationships/chart" Target="../charts/chart163.xml"/><Relationship Id="rId30" Type="http://schemas.openxmlformats.org/officeDocument/2006/relationships/chart" Target="../charts/chart166.xml"/><Relationship Id="rId8" Type="http://schemas.openxmlformats.org/officeDocument/2006/relationships/chart" Target="../charts/chart146.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77.xml"/><Relationship Id="rId13" Type="http://schemas.openxmlformats.org/officeDocument/2006/relationships/chart" Target="../charts/chart182.xml"/><Relationship Id="rId3" Type="http://schemas.openxmlformats.org/officeDocument/2006/relationships/chart" Target="../charts/chart172.xml"/><Relationship Id="rId7" Type="http://schemas.openxmlformats.org/officeDocument/2006/relationships/chart" Target="../charts/chart176.xml"/><Relationship Id="rId12" Type="http://schemas.openxmlformats.org/officeDocument/2006/relationships/chart" Target="../charts/chart181.xml"/><Relationship Id="rId17" Type="http://schemas.openxmlformats.org/officeDocument/2006/relationships/chart" Target="../charts/chart186.xml"/><Relationship Id="rId2" Type="http://schemas.openxmlformats.org/officeDocument/2006/relationships/chart" Target="../charts/chart171.xml"/><Relationship Id="rId16" Type="http://schemas.openxmlformats.org/officeDocument/2006/relationships/chart" Target="../charts/chart185.xml"/><Relationship Id="rId1" Type="http://schemas.openxmlformats.org/officeDocument/2006/relationships/chart" Target="../charts/chart170.xml"/><Relationship Id="rId6" Type="http://schemas.openxmlformats.org/officeDocument/2006/relationships/chart" Target="../charts/chart175.xml"/><Relationship Id="rId11" Type="http://schemas.openxmlformats.org/officeDocument/2006/relationships/chart" Target="../charts/chart180.xml"/><Relationship Id="rId5" Type="http://schemas.openxmlformats.org/officeDocument/2006/relationships/chart" Target="../charts/chart174.xml"/><Relationship Id="rId15" Type="http://schemas.openxmlformats.org/officeDocument/2006/relationships/chart" Target="../charts/chart184.xml"/><Relationship Id="rId10" Type="http://schemas.openxmlformats.org/officeDocument/2006/relationships/chart" Target="../charts/chart179.xml"/><Relationship Id="rId4" Type="http://schemas.openxmlformats.org/officeDocument/2006/relationships/chart" Target="../charts/chart173.xml"/><Relationship Id="rId9" Type="http://schemas.openxmlformats.org/officeDocument/2006/relationships/chart" Target="../charts/chart178.xml"/><Relationship Id="rId14" Type="http://schemas.openxmlformats.org/officeDocument/2006/relationships/chart" Target="../charts/chart183.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94.xml"/><Relationship Id="rId13" Type="http://schemas.openxmlformats.org/officeDocument/2006/relationships/chart" Target="../charts/chart199.xml"/><Relationship Id="rId3" Type="http://schemas.openxmlformats.org/officeDocument/2006/relationships/chart" Target="../charts/chart189.xml"/><Relationship Id="rId7" Type="http://schemas.openxmlformats.org/officeDocument/2006/relationships/chart" Target="../charts/chart193.xml"/><Relationship Id="rId12" Type="http://schemas.openxmlformats.org/officeDocument/2006/relationships/chart" Target="../charts/chart198.xml"/><Relationship Id="rId17" Type="http://schemas.openxmlformats.org/officeDocument/2006/relationships/chart" Target="../charts/chart203.xml"/><Relationship Id="rId2" Type="http://schemas.openxmlformats.org/officeDocument/2006/relationships/chart" Target="../charts/chart188.xml"/><Relationship Id="rId16" Type="http://schemas.openxmlformats.org/officeDocument/2006/relationships/chart" Target="../charts/chart202.xml"/><Relationship Id="rId1" Type="http://schemas.openxmlformats.org/officeDocument/2006/relationships/chart" Target="../charts/chart187.xml"/><Relationship Id="rId6" Type="http://schemas.openxmlformats.org/officeDocument/2006/relationships/chart" Target="../charts/chart192.xml"/><Relationship Id="rId11" Type="http://schemas.openxmlformats.org/officeDocument/2006/relationships/chart" Target="../charts/chart197.xml"/><Relationship Id="rId5" Type="http://schemas.openxmlformats.org/officeDocument/2006/relationships/chart" Target="../charts/chart191.xml"/><Relationship Id="rId15" Type="http://schemas.openxmlformats.org/officeDocument/2006/relationships/chart" Target="../charts/chart201.xml"/><Relationship Id="rId10" Type="http://schemas.openxmlformats.org/officeDocument/2006/relationships/chart" Target="../charts/chart196.xml"/><Relationship Id="rId4" Type="http://schemas.openxmlformats.org/officeDocument/2006/relationships/chart" Target="../charts/chart190.xml"/><Relationship Id="rId9" Type="http://schemas.openxmlformats.org/officeDocument/2006/relationships/chart" Target="../charts/chart195.xml"/><Relationship Id="rId14" Type="http://schemas.openxmlformats.org/officeDocument/2006/relationships/chart" Target="../charts/chart200.xml"/></Relationships>
</file>

<file path=xl/drawings/drawing1.xml><?xml version="1.0" encoding="utf-8"?>
<xdr:wsDr xmlns:xdr="http://schemas.openxmlformats.org/drawingml/2006/spreadsheetDrawing" xmlns:a="http://schemas.openxmlformats.org/drawingml/2006/main">
  <xdr:twoCellAnchor>
    <xdr:from>
      <xdr:col>35</xdr:col>
      <xdr:colOff>5324</xdr:colOff>
      <xdr:row>31</xdr:row>
      <xdr:rowOff>115978</xdr:rowOff>
    </xdr:from>
    <xdr:to>
      <xdr:col>41</xdr:col>
      <xdr:colOff>1002476</xdr:colOff>
      <xdr:row>52</xdr:row>
      <xdr:rowOff>137829</xdr:rowOff>
    </xdr:to>
    <xdr:graphicFrame macro="">
      <xdr:nvGraphicFramePr>
        <xdr:cNvPr id="2" name="Γράφημα 1">
          <a:extLst>
            <a:ext uri="{FF2B5EF4-FFF2-40B4-BE49-F238E27FC236}">
              <a16:creationId xmlns:a16="http://schemas.microsoft.com/office/drawing/2014/main" id="{7B18C5DA-B375-1DB9-A276-55DF710C8B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38100</xdr:colOff>
      <xdr:row>31</xdr:row>
      <xdr:rowOff>114861</xdr:rowOff>
    </xdr:from>
    <xdr:to>
      <xdr:col>49</xdr:col>
      <xdr:colOff>412737</xdr:colOff>
      <xdr:row>52</xdr:row>
      <xdr:rowOff>136712</xdr:rowOff>
    </xdr:to>
    <xdr:graphicFrame macro="">
      <xdr:nvGraphicFramePr>
        <xdr:cNvPr id="3" name="Γράφημα 2">
          <a:extLst>
            <a:ext uri="{FF2B5EF4-FFF2-40B4-BE49-F238E27FC236}">
              <a16:creationId xmlns:a16="http://schemas.microsoft.com/office/drawing/2014/main" id="{C366E9E6-0F4C-47A2-A355-9939EDBE4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37822</xdr:colOff>
      <xdr:row>52</xdr:row>
      <xdr:rowOff>168648</xdr:rowOff>
    </xdr:from>
    <xdr:to>
      <xdr:col>42</xdr:col>
      <xdr:colOff>6274</xdr:colOff>
      <xdr:row>74</xdr:row>
      <xdr:rowOff>-1</xdr:rowOff>
    </xdr:to>
    <xdr:graphicFrame macro="">
      <xdr:nvGraphicFramePr>
        <xdr:cNvPr id="4" name="Γράφημα 3">
          <a:extLst>
            <a:ext uri="{FF2B5EF4-FFF2-40B4-BE49-F238E27FC236}">
              <a16:creationId xmlns:a16="http://schemas.microsoft.com/office/drawing/2014/main" id="{F1B5296D-586F-47C7-9B88-25D9EEB45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42</xdr:col>
      <xdr:colOff>38099</xdr:colOff>
      <xdr:row>52</xdr:row>
      <xdr:rowOff>168649</xdr:rowOff>
    </xdr:from>
    <xdr:to>
      <xdr:col>49</xdr:col>
      <xdr:colOff>412736</xdr:colOff>
      <xdr:row>74</xdr:row>
      <xdr:rowOff>0</xdr:rowOff>
    </xdr:to>
    <xdr:graphicFrame macro="">
      <xdr:nvGraphicFramePr>
        <xdr:cNvPr id="5" name="Γράφημα 4">
          <a:extLst>
            <a:ext uri="{FF2B5EF4-FFF2-40B4-BE49-F238E27FC236}">
              <a16:creationId xmlns:a16="http://schemas.microsoft.com/office/drawing/2014/main" id="{60D98603-1417-4E5C-B197-CDBAC64E9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49</xdr:col>
      <xdr:colOff>468127</xdr:colOff>
      <xdr:row>31</xdr:row>
      <xdr:rowOff>115977</xdr:rowOff>
    </xdr:from>
    <xdr:to>
      <xdr:col>56</xdr:col>
      <xdr:colOff>835645</xdr:colOff>
      <xdr:row>52</xdr:row>
      <xdr:rowOff>137828</xdr:rowOff>
    </xdr:to>
    <xdr:graphicFrame macro="">
      <xdr:nvGraphicFramePr>
        <xdr:cNvPr id="7" name="Γράφημα 6">
          <a:extLst>
            <a:ext uri="{FF2B5EF4-FFF2-40B4-BE49-F238E27FC236}">
              <a16:creationId xmlns:a16="http://schemas.microsoft.com/office/drawing/2014/main" id="{9D893ED7-31B5-46A1-8A41-71EA18BB0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57</xdr:col>
      <xdr:colOff>26054</xdr:colOff>
      <xdr:row>31</xdr:row>
      <xdr:rowOff>95810</xdr:rowOff>
    </xdr:from>
    <xdr:to>
      <xdr:col>64</xdr:col>
      <xdr:colOff>742950</xdr:colOff>
      <xdr:row>52</xdr:row>
      <xdr:rowOff>117661</xdr:rowOff>
    </xdr:to>
    <xdr:graphicFrame macro="">
      <xdr:nvGraphicFramePr>
        <xdr:cNvPr id="8" name="Γράφημα 7">
          <a:extLst>
            <a:ext uri="{FF2B5EF4-FFF2-40B4-BE49-F238E27FC236}">
              <a16:creationId xmlns:a16="http://schemas.microsoft.com/office/drawing/2014/main" id="{D88ECDF7-747C-47AC-A809-5B9040CB4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49</xdr:col>
      <xdr:colOff>473731</xdr:colOff>
      <xdr:row>52</xdr:row>
      <xdr:rowOff>168647</xdr:rowOff>
    </xdr:from>
    <xdr:to>
      <xdr:col>57</xdr:col>
      <xdr:colOff>3049</xdr:colOff>
      <xdr:row>73</xdr:row>
      <xdr:rowOff>182878</xdr:rowOff>
    </xdr:to>
    <xdr:graphicFrame macro="">
      <xdr:nvGraphicFramePr>
        <xdr:cNvPr id="9" name="Γράφημα 8">
          <a:extLst>
            <a:ext uri="{FF2B5EF4-FFF2-40B4-BE49-F238E27FC236}">
              <a16:creationId xmlns:a16="http://schemas.microsoft.com/office/drawing/2014/main" id="{40BEE357-D632-4A47-97EB-3EDB2805A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57</xdr:col>
      <xdr:colOff>26053</xdr:colOff>
      <xdr:row>52</xdr:row>
      <xdr:rowOff>149598</xdr:rowOff>
    </xdr:from>
    <xdr:to>
      <xdr:col>64</xdr:col>
      <xdr:colOff>742949</xdr:colOff>
      <xdr:row>73</xdr:row>
      <xdr:rowOff>171449</xdr:rowOff>
    </xdr:to>
    <xdr:graphicFrame macro="">
      <xdr:nvGraphicFramePr>
        <xdr:cNvPr id="10" name="Γράφημα 9">
          <a:extLst>
            <a:ext uri="{FF2B5EF4-FFF2-40B4-BE49-F238E27FC236}">
              <a16:creationId xmlns:a16="http://schemas.microsoft.com/office/drawing/2014/main" id="{490FB1DD-558D-4705-8966-81F3F4CB2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35</xdr:col>
      <xdr:colOff>58142</xdr:colOff>
      <xdr:row>74</xdr:row>
      <xdr:rowOff>64325</xdr:rowOff>
    </xdr:from>
    <xdr:to>
      <xdr:col>42</xdr:col>
      <xdr:colOff>26594</xdr:colOff>
      <xdr:row>95</xdr:row>
      <xdr:rowOff>98239</xdr:rowOff>
    </xdr:to>
    <xdr:graphicFrame macro="">
      <xdr:nvGraphicFramePr>
        <xdr:cNvPr id="11" name="Γράφημα 10">
          <a:extLst>
            <a:ext uri="{FF2B5EF4-FFF2-40B4-BE49-F238E27FC236}">
              <a16:creationId xmlns:a16="http://schemas.microsoft.com/office/drawing/2014/main" id="{587395CE-64FA-49D9-A334-FAE3EA96F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20</xdr:col>
      <xdr:colOff>670560</xdr:colOff>
      <xdr:row>34</xdr:row>
      <xdr:rowOff>87990</xdr:rowOff>
    </xdr:from>
    <xdr:to>
      <xdr:col>33</xdr:col>
      <xdr:colOff>919176</xdr:colOff>
      <xdr:row>54</xdr:row>
      <xdr:rowOff>83606</xdr:rowOff>
    </xdr:to>
    <xdr:pic>
      <xdr:nvPicPr>
        <xdr:cNvPr id="14" name="Εικόνα 13">
          <a:extLst>
            <a:ext uri="{FF2B5EF4-FFF2-40B4-BE49-F238E27FC236}">
              <a16:creationId xmlns:a16="http://schemas.microsoft.com/office/drawing/2014/main" id="{97B5FF9F-DE67-46F2-80BA-86A5CA0C0FF0}"/>
            </a:ext>
          </a:extLst>
        </xdr:cNvPr>
        <xdr:cNvPicPr>
          <a:picLocks noChangeAspect="1"/>
        </xdr:cNvPicPr>
      </xdr:nvPicPr>
      <xdr:blipFill>
        <a:blip xmlns:r="http://schemas.openxmlformats.org/officeDocument/2006/relationships" r:embed="rId10"/>
        <a:stretch>
          <a:fillRect/>
        </a:stretch>
      </xdr:blipFill>
      <xdr:spPr>
        <a:xfrm>
          <a:off x="16093440" y="6305910"/>
          <a:ext cx="15427656" cy="3653216"/>
        </a:xfrm>
        <a:prstGeom prst="rect">
          <a:avLst/>
        </a:prstGeom>
        <a:ln>
          <a:solidFill>
            <a:sysClr val="windowText" lastClr="000000"/>
          </a:solidFill>
        </a:ln>
      </xdr:spPr>
    </xdr:pic>
    <xdr:clientData/>
  </xdr:twoCellAnchor>
  <xdr:twoCellAnchor>
    <xdr:from>
      <xdr:col>29</xdr:col>
      <xdr:colOff>1093230</xdr:colOff>
      <xdr:row>56</xdr:row>
      <xdr:rowOff>44546</xdr:rowOff>
    </xdr:from>
    <xdr:to>
      <xdr:col>33</xdr:col>
      <xdr:colOff>504519</xdr:colOff>
      <xdr:row>71</xdr:row>
      <xdr:rowOff>86110</xdr:rowOff>
    </xdr:to>
    <xdr:graphicFrame macro="">
      <xdr:nvGraphicFramePr>
        <xdr:cNvPr id="15" name="Γράφημα 14">
          <a:extLst>
            <a:ext uri="{FF2B5EF4-FFF2-40B4-BE49-F238E27FC236}">
              <a16:creationId xmlns:a16="http://schemas.microsoft.com/office/drawing/2014/main" id="{DEDB89B3-D992-D9C5-1257-D044E7AC8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887437</xdr:colOff>
      <xdr:row>56</xdr:row>
      <xdr:rowOff>38687</xdr:rowOff>
    </xdr:from>
    <xdr:to>
      <xdr:col>29</xdr:col>
      <xdr:colOff>1084172</xdr:colOff>
      <xdr:row>71</xdr:row>
      <xdr:rowOff>80251</xdr:rowOff>
    </xdr:to>
    <xdr:graphicFrame macro="">
      <xdr:nvGraphicFramePr>
        <xdr:cNvPr id="16" name="Γράφημα 15">
          <a:extLst>
            <a:ext uri="{FF2B5EF4-FFF2-40B4-BE49-F238E27FC236}">
              <a16:creationId xmlns:a16="http://schemas.microsoft.com/office/drawing/2014/main" id="{24757514-F20D-4D45-9792-175AB1EB0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588818</xdr:colOff>
      <xdr:row>38</xdr:row>
      <xdr:rowOff>69272</xdr:rowOff>
    </xdr:from>
    <xdr:to>
      <xdr:col>20</xdr:col>
      <xdr:colOff>865909</xdr:colOff>
      <xdr:row>53</xdr:row>
      <xdr:rowOff>110836</xdr:rowOff>
    </xdr:to>
    <xdr:graphicFrame macro="">
      <xdr:nvGraphicFramePr>
        <xdr:cNvPr id="3" name="Γράφημα 2">
          <a:extLst>
            <a:ext uri="{FF2B5EF4-FFF2-40B4-BE49-F238E27FC236}">
              <a16:creationId xmlns:a16="http://schemas.microsoft.com/office/drawing/2014/main" id="{69818A87-9246-B6D3-47AC-05DDC570A0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598715</xdr:colOff>
      <xdr:row>53</xdr:row>
      <xdr:rowOff>119743</xdr:rowOff>
    </xdr:from>
    <xdr:to>
      <xdr:col>20</xdr:col>
      <xdr:colOff>875806</xdr:colOff>
      <xdr:row>68</xdr:row>
      <xdr:rowOff>161307</xdr:rowOff>
    </xdr:to>
    <xdr:graphicFrame macro="">
      <xdr:nvGraphicFramePr>
        <xdr:cNvPr id="7" name="Γράφημα 6">
          <a:extLst>
            <a:ext uri="{FF2B5EF4-FFF2-40B4-BE49-F238E27FC236}">
              <a16:creationId xmlns:a16="http://schemas.microsoft.com/office/drawing/2014/main" id="{CAD419DA-ED60-4739-881C-BA5AFB2BC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895350</xdr:colOff>
      <xdr:row>38</xdr:row>
      <xdr:rowOff>65314</xdr:rowOff>
    </xdr:from>
    <xdr:to>
      <xdr:col>27</xdr:col>
      <xdr:colOff>238991</xdr:colOff>
      <xdr:row>53</xdr:row>
      <xdr:rowOff>106878</xdr:rowOff>
    </xdr:to>
    <xdr:graphicFrame macro="">
      <xdr:nvGraphicFramePr>
        <xdr:cNvPr id="8" name="Γράφημα 7">
          <a:extLst>
            <a:ext uri="{FF2B5EF4-FFF2-40B4-BE49-F238E27FC236}">
              <a16:creationId xmlns:a16="http://schemas.microsoft.com/office/drawing/2014/main" id="{A37F8075-BAF0-4CAC-9143-042B3F853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887186</xdr:colOff>
      <xdr:row>53</xdr:row>
      <xdr:rowOff>117022</xdr:rowOff>
    </xdr:from>
    <xdr:to>
      <xdr:col>27</xdr:col>
      <xdr:colOff>230827</xdr:colOff>
      <xdr:row>68</xdr:row>
      <xdr:rowOff>153143</xdr:rowOff>
    </xdr:to>
    <xdr:graphicFrame macro="">
      <xdr:nvGraphicFramePr>
        <xdr:cNvPr id="9" name="Γράφημα 8">
          <a:extLst>
            <a:ext uri="{FF2B5EF4-FFF2-40B4-BE49-F238E27FC236}">
              <a16:creationId xmlns:a16="http://schemas.microsoft.com/office/drawing/2014/main" id="{309368D2-B583-4CC8-B741-CF1FCC3D0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609600</xdr:colOff>
      <xdr:row>31</xdr:row>
      <xdr:rowOff>152400</xdr:rowOff>
    </xdr:from>
    <xdr:to>
      <xdr:col>36</xdr:col>
      <xdr:colOff>219446</xdr:colOff>
      <xdr:row>46</xdr:row>
      <xdr:rowOff>171698</xdr:rowOff>
    </xdr:to>
    <xdr:graphicFrame macro="">
      <xdr:nvGraphicFramePr>
        <xdr:cNvPr id="10" name="Γράφημα 9">
          <a:extLst>
            <a:ext uri="{FF2B5EF4-FFF2-40B4-BE49-F238E27FC236}">
              <a16:creationId xmlns:a16="http://schemas.microsoft.com/office/drawing/2014/main" id="{F4EE127D-0521-426D-8190-E86EA7F14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609600</xdr:colOff>
      <xdr:row>47</xdr:row>
      <xdr:rowOff>0</xdr:rowOff>
    </xdr:from>
    <xdr:to>
      <xdr:col>36</xdr:col>
      <xdr:colOff>219446</xdr:colOff>
      <xdr:row>62</xdr:row>
      <xdr:rowOff>33153</xdr:rowOff>
    </xdr:to>
    <xdr:graphicFrame macro="">
      <xdr:nvGraphicFramePr>
        <xdr:cNvPr id="11" name="Γράφημα 10">
          <a:extLst>
            <a:ext uri="{FF2B5EF4-FFF2-40B4-BE49-F238E27FC236}">
              <a16:creationId xmlns:a16="http://schemas.microsoft.com/office/drawing/2014/main" id="{EBC05988-2FB5-4050-AF00-FEBD01363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609599</xdr:colOff>
      <xdr:row>62</xdr:row>
      <xdr:rowOff>27710</xdr:rowOff>
    </xdr:from>
    <xdr:to>
      <xdr:col>36</xdr:col>
      <xdr:colOff>219445</xdr:colOff>
      <xdr:row>77</xdr:row>
      <xdr:rowOff>74716</xdr:rowOff>
    </xdr:to>
    <xdr:graphicFrame macro="">
      <xdr:nvGraphicFramePr>
        <xdr:cNvPr id="12" name="Γράφημα 11">
          <a:extLst>
            <a:ext uri="{FF2B5EF4-FFF2-40B4-BE49-F238E27FC236}">
              <a16:creationId xmlns:a16="http://schemas.microsoft.com/office/drawing/2014/main" id="{74B20291-990F-4C59-8525-06CB7FF8F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64</xdr:col>
      <xdr:colOff>577102</xdr:colOff>
      <xdr:row>31</xdr:row>
      <xdr:rowOff>135590</xdr:rowOff>
    </xdr:from>
    <xdr:to>
      <xdr:col>71</xdr:col>
      <xdr:colOff>240926</xdr:colOff>
      <xdr:row>45</xdr:row>
      <xdr:rowOff>189378</xdr:rowOff>
    </xdr:to>
    <xdr:graphicFrame macro="">
      <xdr:nvGraphicFramePr>
        <xdr:cNvPr id="2" name="Γράφημα 1">
          <a:extLst>
            <a:ext uri="{FF2B5EF4-FFF2-40B4-BE49-F238E27FC236}">
              <a16:creationId xmlns:a16="http://schemas.microsoft.com/office/drawing/2014/main" id="{48BEC6F0-3633-B26D-ACF4-6F157853B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54</xdr:col>
      <xdr:colOff>560294</xdr:colOff>
      <xdr:row>32</xdr:row>
      <xdr:rowOff>78441</xdr:rowOff>
    </xdr:from>
    <xdr:to>
      <xdr:col>63</xdr:col>
      <xdr:colOff>331920</xdr:colOff>
      <xdr:row>46</xdr:row>
      <xdr:rowOff>560</xdr:rowOff>
    </xdr:to>
    <xdr:pic>
      <xdr:nvPicPr>
        <xdr:cNvPr id="5" name="Εικόνα 4">
          <a:extLst>
            <a:ext uri="{FF2B5EF4-FFF2-40B4-BE49-F238E27FC236}">
              <a16:creationId xmlns:a16="http://schemas.microsoft.com/office/drawing/2014/main" id="{539C050F-3917-E349-8BC3-AEA70B05B1AB}"/>
            </a:ext>
          </a:extLst>
        </xdr:cNvPr>
        <xdr:cNvPicPr>
          <a:picLocks noChangeAspect="1"/>
        </xdr:cNvPicPr>
      </xdr:nvPicPr>
      <xdr:blipFill>
        <a:blip xmlns:r="http://schemas.openxmlformats.org/officeDocument/2006/relationships" r:embed="rId9"/>
        <a:stretch>
          <a:fillRect/>
        </a:stretch>
      </xdr:blipFill>
      <xdr:spPr>
        <a:xfrm>
          <a:off x="47669823" y="6342529"/>
          <a:ext cx="6696075" cy="2600325"/>
        </a:xfrm>
        <a:prstGeom prst="rect">
          <a:avLst/>
        </a:prstGeom>
      </xdr:spPr>
    </xdr:pic>
    <xdr:clientData/>
  </xdr:twoCellAnchor>
  <xdr:twoCellAnchor>
    <xdr:from>
      <xdr:col>146</xdr:col>
      <xdr:colOff>107496</xdr:colOff>
      <xdr:row>32</xdr:row>
      <xdr:rowOff>29936</xdr:rowOff>
    </xdr:from>
    <xdr:to>
      <xdr:col>150</xdr:col>
      <xdr:colOff>36739</xdr:colOff>
      <xdr:row>46</xdr:row>
      <xdr:rowOff>106136</xdr:rowOff>
    </xdr:to>
    <xdr:graphicFrame macro="">
      <xdr:nvGraphicFramePr>
        <xdr:cNvPr id="16" name="Γράφημα 15">
          <a:extLst>
            <a:ext uri="{FF2B5EF4-FFF2-40B4-BE49-F238E27FC236}">
              <a16:creationId xmlns:a16="http://schemas.microsoft.com/office/drawing/2014/main" id="{D55B0E9C-0C5A-4382-8A03-30E601093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146</xdr:col>
      <xdr:colOff>97971</xdr:colOff>
      <xdr:row>46</xdr:row>
      <xdr:rowOff>113756</xdr:rowOff>
    </xdr:from>
    <xdr:to>
      <xdr:col>150</xdr:col>
      <xdr:colOff>27214</xdr:colOff>
      <xdr:row>60</xdr:row>
      <xdr:rowOff>189956</xdr:rowOff>
    </xdr:to>
    <xdr:graphicFrame macro="">
      <xdr:nvGraphicFramePr>
        <xdr:cNvPr id="17" name="Γράφημα 16">
          <a:extLst>
            <a:ext uri="{FF2B5EF4-FFF2-40B4-BE49-F238E27FC236}">
              <a16:creationId xmlns:a16="http://schemas.microsoft.com/office/drawing/2014/main" id="{9936A768-A582-4D22-8E3F-2AF4BF637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150</xdr:col>
      <xdr:colOff>161925</xdr:colOff>
      <xdr:row>32</xdr:row>
      <xdr:rowOff>19050</xdr:rowOff>
    </xdr:from>
    <xdr:to>
      <xdr:col>154</xdr:col>
      <xdr:colOff>202746</xdr:colOff>
      <xdr:row>46</xdr:row>
      <xdr:rowOff>95250</xdr:rowOff>
    </xdr:to>
    <xdr:graphicFrame macro="">
      <xdr:nvGraphicFramePr>
        <xdr:cNvPr id="19" name="Γράφημα 18">
          <a:extLst>
            <a:ext uri="{FF2B5EF4-FFF2-40B4-BE49-F238E27FC236}">
              <a16:creationId xmlns:a16="http://schemas.microsoft.com/office/drawing/2014/main" id="{4AF3842E-4949-4035-A7AC-276444FA8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150</xdr:col>
      <xdr:colOff>152400</xdr:colOff>
      <xdr:row>46</xdr:row>
      <xdr:rowOff>102870</xdr:rowOff>
    </xdr:from>
    <xdr:to>
      <xdr:col>154</xdr:col>
      <xdr:colOff>193221</xdr:colOff>
      <xdr:row>60</xdr:row>
      <xdr:rowOff>179070</xdr:rowOff>
    </xdr:to>
    <xdr:graphicFrame macro="">
      <xdr:nvGraphicFramePr>
        <xdr:cNvPr id="20" name="Γράφημα 19">
          <a:extLst>
            <a:ext uri="{FF2B5EF4-FFF2-40B4-BE49-F238E27FC236}">
              <a16:creationId xmlns:a16="http://schemas.microsoft.com/office/drawing/2014/main" id="{BFBF00E3-8487-4C85-905B-5E51A41CD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150</xdr:col>
      <xdr:colOff>157843</xdr:colOff>
      <xdr:row>61</xdr:row>
      <xdr:rowOff>2721</xdr:rowOff>
    </xdr:from>
    <xdr:to>
      <xdr:col>154</xdr:col>
      <xdr:colOff>198664</xdr:colOff>
      <xdr:row>75</xdr:row>
      <xdr:rowOff>95250</xdr:rowOff>
    </xdr:to>
    <xdr:graphicFrame macro="">
      <xdr:nvGraphicFramePr>
        <xdr:cNvPr id="21" name="Γράφημα 20">
          <a:extLst>
            <a:ext uri="{FF2B5EF4-FFF2-40B4-BE49-F238E27FC236}">
              <a16:creationId xmlns:a16="http://schemas.microsoft.com/office/drawing/2014/main" id="{7BE561DA-196A-41CC-8EE7-390D253A1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154</xdr:col>
      <xdr:colOff>752475</xdr:colOff>
      <xdr:row>32</xdr:row>
      <xdr:rowOff>19050</xdr:rowOff>
    </xdr:from>
    <xdr:to>
      <xdr:col>158</xdr:col>
      <xdr:colOff>793296</xdr:colOff>
      <xdr:row>46</xdr:row>
      <xdr:rowOff>95250</xdr:rowOff>
    </xdr:to>
    <xdr:graphicFrame macro="">
      <xdr:nvGraphicFramePr>
        <xdr:cNvPr id="22" name="Γράφημα 21">
          <a:extLst>
            <a:ext uri="{FF2B5EF4-FFF2-40B4-BE49-F238E27FC236}">
              <a16:creationId xmlns:a16="http://schemas.microsoft.com/office/drawing/2014/main" id="{65AB3175-5507-4B37-BC7A-0260E6960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154</xdr:col>
      <xdr:colOff>748393</xdr:colOff>
      <xdr:row>61</xdr:row>
      <xdr:rowOff>2721</xdr:rowOff>
    </xdr:from>
    <xdr:to>
      <xdr:col>158</xdr:col>
      <xdr:colOff>789214</xdr:colOff>
      <xdr:row>75</xdr:row>
      <xdr:rowOff>95250</xdr:rowOff>
    </xdr:to>
    <xdr:graphicFrame macro="">
      <xdr:nvGraphicFramePr>
        <xdr:cNvPr id="24" name="Γράφημα 23">
          <a:extLst>
            <a:ext uri="{FF2B5EF4-FFF2-40B4-BE49-F238E27FC236}">
              <a16:creationId xmlns:a16="http://schemas.microsoft.com/office/drawing/2014/main" id="{CA317E0E-13AD-4C48-BD6F-463307B4C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159</xdr:col>
      <xdr:colOff>9525</xdr:colOff>
      <xdr:row>32</xdr:row>
      <xdr:rowOff>0</xdr:rowOff>
    </xdr:from>
    <xdr:to>
      <xdr:col>163</xdr:col>
      <xdr:colOff>494681</xdr:colOff>
      <xdr:row>46</xdr:row>
      <xdr:rowOff>76200</xdr:rowOff>
    </xdr:to>
    <xdr:graphicFrame macro="">
      <xdr:nvGraphicFramePr>
        <xdr:cNvPr id="25" name="Γράφημα 24">
          <a:extLst>
            <a:ext uri="{FF2B5EF4-FFF2-40B4-BE49-F238E27FC236}">
              <a16:creationId xmlns:a16="http://schemas.microsoft.com/office/drawing/2014/main" id="{4250D200-27CF-4FA2-9EC8-E6D1CB73D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159</xdr:col>
      <xdr:colOff>0</xdr:colOff>
      <xdr:row>46</xdr:row>
      <xdr:rowOff>83820</xdr:rowOff>
    </xdr:from>
    <xdr:to>
      <xdr:col>163</xdr:col>
      <xdr:colOff>485156</xdr:colOff>
      <xdr:row>60</xdr:row>
      <xdr:rowOff>152400</xdr:rowOff>
    </xdr:to>
    <xdr:graphicFrame macro="">
      <xdr:nvGraphicFramePr>
        <xdr:cNvPr id="26" name="Γράφημα 25">
          <a:extLst>
            <a:ext uri="{FF2B5EF4-FFF2-40B4-BE49-F238E27FC236}">
              <a16:creationId xmlns:a16="http://schemas.microsoft.com/office/drawing/2014/main" id="{A54E5BF5-79CA-4239-90CA-23779FEB1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81</xdr:col>
      <xdr:colOff>419100</xdr:colOff>
      <xdr:row>32</xdr:row>
      <xdr:rowOff>19050</xdr:rowOff>
    </xdr:from>
    <xdr:to>
      <xdr:col>88</xdr:col>
      <xdr:colOff>418366</xdr:colOff>
      <xdr:row>51</xdr:row>
      <xdr:rowOff>57467</xdr:rowOff>
    </xdr:to>
    <xdr:pic>
      <xdr:nvPicPr>
        <xdr:cNvPr id="30" name="Εικόνα 29">
          <a:extLst>
            <a:ext uri="{FF2B5EF4-FFF2-40B4-BE49-F238E27FC236}">
              <a16:creationId xmlns:a16="http://schemas.microsoft.com/office/drawing/2014/main" id="{81A6A1E6-16AB-7698-28F8-0CD9E546E8C9}"/>
            </a:ext>
          </a:extLst>
        </xdr:cNvPr>
        <xdr:cNvPicPr>
          <a:picLocks noChangeAspect="1"/>
        </xdr:cNvPicPr>
      </xdr:nvPicPr>
      <xdr:blipFill>
        <a:blip xmlns:r="http://schemas.openxmlformats.org/officeDocument/2006/relationships" r:embed="rId19"/>
        <a:stretch>
          <a:fillRect/>
        </a:stretch>
      </xdr:blipFill>
      <xdr:spPr>
        <a:xfrm>
          <a:off x="69761100" y="6267450"/>
          <a:ext cx="7056732" cy="3657917"/>
        </a:xfrm>
        <a:prstGeom prst="rect">
          <a:avLst/>
        </a:prstGeom>
      </xdr:spPr>
    </xdr:pic>
    <xdr:clientData/>
  </xdr:twoCellAnchor>
  <xdr:twoCellAnchor editAs="oneCell">
    <xdr:from>
      <xdr:col>90</xdr:col>
      <xdr:colOff>335280</xdr:colOff>
      <xdr:row>32</xdr:row>
      <xdr:rowOff>152400</xdr:rowOff>
    </xdr:from>
    <xdr:to>
      <xdr:col>106</xdr:col>
      <xdr:colOff>208165</xdr:colOff>
      <xdr:row>53</xdr:row>
      <xdr:rowOff>131445</xdr:rowOff>
    </xdr:to>
    <xdr:pic>
      <xdr:nvPicPr>
        <xdr:cNvPr id="31" name="Εικόνα 30">
          <a:extLst>
            <a:ext uri="{FF2B5EF4-FFF2-40B4-BE49-F238E27FC236}">
              <a16:creationId xmlns:a16="http://schemas.microsoft.com/office/drawing/2014/main" id="{75DF26D9-692C-4BEB-9FE4-AC1BE9BEAB57}"/>
            </a:ext>
          </a:extLst>
        </xdr:cNvPr>
        <xdr:cNvPicPr>
          <a:picLocks noChangeAspect="1"/>
        </xdr:cNvPicPr>
      </xdr:nvPicPr>
      <xdr:blipFill>
        <a:blip xmlns:r="http://schemas.openxmlformats.org/officeDocument/2006/relationships" r:embed="rId20"/>
        <a:stretch>
          <a:fillRect/>
        </a:stretch>
      </xdr:blipFill>
      <xdr:spPr>
        <a:xfrm>
          <a:off x="77937360" y="6187440"/>
          <a:ext cx="16592550" cy="3819525"/>
        </a:xfrm>
        <a:prstGeom prst="rect">
          <a:avLst/>
        </a:prstGeom>
      </xdr:spPr>
    </xdr:pic>
    <xdr:clientData/>
  </xdr:twoCellAnchor>
  <xdr:twoCellAnchor>
    <xdr:from>
      <xdr:col>111</xdr:col>
      <xdr:colOff>605444</xdr:colOff>
      <xdr:row>34</xdr:row>
      <xdr:rowOff>12124</xdr:rowOff>
    </xdr:from>
    <xdr:to>
      <xdr:col>129</xdr:col>
      <xdr:colOff>25805</xdr:colOff>
      <xdr:row>55</xdr:row>
      <xdr:rowOff>693</xdr:rowOff>
    </xdr:to>
    <xdr:grpSp>
      <xdr:nvGrpSpPr>
        <xdr:cNvPr id="32" name="Ομάδα 31">
          <a:extLst>
            <a:ext uri="{FF2B5EF4-FFF2-40B4-BE49-F238E27FC236}">
              <a16:creationId xmlns:a16="http://schemas.microsoft.com/office/drawing/2014/main" id="{12D44F64-FE7F-4A7C-90E4-2D566DF884E5}"/>
            </a:ext>
          </a:extLst>
        </xdr:cNvPr>
        <xdr:cNvGrpSpPr/>
      </xdr:nvGrpSpPr>
      <xdr:grpSpPr>
        <a:xfrm>
          <a:off x="104237444" y="6593033"/>
          <a:ext cx="18096288" cy="3784715"/>
          <a:chOff x="117597382" y="6220692"/>
          <a:chExt cx="16087725" cy="3829049"/>
        </a:xfrm>
      </xdr:grpSpPr>
      <xdr:pic>
        <xdr:nvPicPr>
          <xdr:cNvPr id="33" name="Εικόνα 32">
            <a:extLst>
              <a:ext uri="{FF2B5EF4-FFF2-40B4-BE49-F238E27FC236}">
                <a16:creationId xmlns:a16="http://schemas.microsoft.com/office/drawing/2014/main" id="{80FBA5B1-23C9-859C-144C-A49EB9C77E0E}"/>
              </a:ext>
            </a:extLst>
          </xdr:cNvPr>
          <xdr:cNvPicPr>
            <a:picLocks noChangeAspect="1"/>
          </xdr:cNvPicPr>
        </xdr:nvPicPr>
        <xdr:blipFill>
          <a:blip xmlns:r="http://schemas.openxmlformats.org/officeDocument/2006/relationships" r:embed="rId21"/>
          <a:stretch>
            <a:fillRect/>
          </a:stretch>
        </xdr:blipFill>
        <xdr:spPr>
          <a:xfrm>
            <a:off x="117652800" y="6220692"/>
            <a:ext cx="16011525" cy="2647950"/>
          </a:xfrm>
          <a:prstGeom prst="rect">
            <a:avLst/>
          </a:prstGeom>
        </xdr:spPr>
      </xdr:pic>
      <xdr:pic>
        <xdr:nvPicPr>
          <xdr:cNvPr id="34" name="Εικόνα 33">
            <a:extLst>
              <a:ext uri="{FF2B5EF4-FFF2-40B4-BE49-F238E27FC236}">
                <a16:creationId xmlns:a16="http://schemas.microsoft.com/office/drawing/2014/main" id="{4A95BD1B-50CF-F200-F51C-3D0AFA0187AA}"/>
              </a:ext>
            </a:extLst>
          </xdr:cNvPr>
          <xdr:cNvPicPr>
            <a:picLocks noChangeAspect="1"/>
          </xdr:cNvPicPr>
        </xdr:nvPicPr>
        <xdr:blipFill>
          <a:blip xmlns:r="http://schemas.openxmlformats.org/officeDocument/2006/relationships" r:embed="rId22"/>
          <a:stretch>
            <a:fillRect/>
          </a:stretch>
        </xdr:blipFill>
        <xdr:spPr>
          <a:xfrm>
            <a:off x="117597382" y="8811491"/>
            <a:ext cx="16087725" cy="1238250"/>
          </a:xfrm>
          <a:prstGeom prst="rect">
            <a:avLst/>
          </a:prstGeom>
        </xdr:spPr>
      </xdr:pic>
    </xdr:grpSp>
    <xdr:clientData/>
  </xdr:twoCellAnchor>
  <xdr:twoCellAnchor>
    <xdr:from>
      <xdr:col>54</xdr:col>
      <xdr:colOff>450636</xdr:colOff>
      <xdr:row>49</xdr:row>
      <xdr:rowOff>50746</xdr:rowOff>
    </xdr:from>
    <xdr:to>
      <xdr:col>68</xdr:col>
      <xdr:colOff>56028</xdr:colOff>
      <xdr:row>63</xdr:row>
      <xdr:rowOff>113339</xdr:rowOff>
    </xdr:to>
    <xdr:graphicFrame macro="">
      <xdr:nvGraphicFramePr>
        <xdr:cNvPr id="36" name="Γράφημα 35">
          <a:extLst>
            <a:ext uri="{FF2B5EF4-FFF2-40B4-BE49-F238E27FC236}">
              <a16:creationId xmlns:a16="http://schemas.microsoft.com/office/drawing/2014/main" id="{60D82822-12F2-F832-B43C-E45F6FBCC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154</xdr:col>
      <xdr:colOff>751115</xdr:colOff>
      <xdr:row>46</xdr:row>
      <xdr:rowOff>108857</xdr:rowOff>
    </xdr:from>
    <xdr:to>
      <xdr:col>158</xdr:col>
      <xdr:colOff>791936</xdr:colOff>
      <xdr:row>61</xdr:row>
      <xdr:rowOff>10885</xdr:rowOff>
    </xdr:to>
    <xdr:graphicFrame macro="">
      <xdr:nvGraphicFramePr>
        <xdr:cNvPr id="4" name="Γράφημα 3">
          <a:extLst>
            <a:ext uri="{FF2B5EF4-FFF2-40B4-BE49-F238E27FC236}">
              <a16:creationId xmlns:a16="http://schemas.microsoft.com/office/drawing/2014/main" id="{2A70EE69-1388-45D7-8F75-F4CCE1AD2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48</xdr:col>
      <xdr:colOff>402770</xdr:colOff>
      <xdr:row>33</xdr:row>
      <xdr:rowOff>185056</xdr:rowOff>
    </xdr:from>
    <xdr:to>
      <xdr:col>53</xdr:col>
      <xdr:colOff>261256</xdr:colOff>
      <xdr:row>48</xdr:row>
      <xdr:rowOff>130628</xdr:rowOff>
    </xdr:to>
    <xdr:graphicFrame macro="">
      <xdr:nvGraphicFramePr>
        <xdr:cNvPr id="18" name="Γράφημα 17">
          <a:extLst>
            <a:ext uri="{FF2B5EF4-FFF2-40B4-BE49-F238E27FC236}">
              <a16:creationId xmlns:a16="http://schemas.microsoft.com/office/drawing/2014/main" id="{824A374E-8F40-0DB1-651B-FB5B6BA1C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48</xdr:col>
      <xdr:colOff>224118</xdr:colOff>
      <xdr:row>50</xdr:row>
      <xdr:rowOff>8965</xdr:rowOff>
    </xdr:from>
    <xdr:to>
      <xdr:col>53</xdr:col>
      <xdr:colOff>170330</xdr:colOff>
      <xdr:row>66</xdr:row>
      <xdr:rowOff>89571</xdr:rowOff>
    </xdr:to>
    <xdr:pic>
      <xdr:nvPicPr>
        <xdr:cNvPr id="23" name="Εικόνα 22">
          <a:extLst>
            <a:ext uri="{FF2B5EF4-FFF2-40B4-BE49-F238E27FC236}">
              <a16:creationId xmlns:a16="http://schemas.microsoft.com/office/drawing/2014/main" id="{2480F740-0143-4FCE-8464-F5340635F530}"/>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45271765" y="9063318"/>
          <a:ext cx="4661647" cy="29672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140</xdr:col>
      <xdr:colOff>295275</xdr:colOff>
      <xdr:row>32</xdr:row>
      <xdr:rowOff>32658</xdr:rowOff>
    </xdr:from>
    <xdr:to>
      <xdr:col>145</xdr:col>
      <xdr:colOff>1000124</xdr:colOff>
      <xdr:row>46</xdr:row>
      <xdr:rowOff>108858</xdr:rowOff>
    </xdr:to>
    <xdr:graphicFrame macro="">
      <xdr:nvGraphicFramePr>
        <xdr:cNvPr id="27" name="Γράφημα 26">
          <a:extLst>
            <a:ext uri="{FF2B5EF4-FFF2-40B4-BE49-F238E27FC236}">
              <a16:creationId xmlns:a16="http://schemas.microsoft.com/office/drawing/2014/main" id="{269989E3-CAC9-5FA3-1707-1F02342BA8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140</xdr:col>
      <xdr:colOff>285750</xdr:colOff>
      <xdr:row>46</xdr:row>
      <xdr:rowOff>116478</xdr:rowOff>
    </xdr:from>
    <xdr:to>
      <xdr:col>145</xdr:col>
      <xdr:colOff>990599</xdr:colOff>
      <xdr:row>61</xdr:row>
      <xdr:rowOff>2178</xdr:rowOff>
    </xdr:to>
    <xdr:graphicFrame macro="">
      <xdr:nvGraphicFramePr>
        <xdr:cNvPr id="28" name="Γράφημα 27">
          <a:extLst>
            <a:ext uri="{FF2B5EF4-FFF2-40B4-BE49-F238E27FC236}">
              <a16:creationId xmlns:a16="http://schemas.microsoft.com/office/drawing/2014/main" id="{78E71B6E-9E73-3E38-8F77-358A7F844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140</xdr:col>
      <xdr:colOff>291193</xdr:colOff>
      <xdr:row>61</xdr:row>
      <xdr:rowOff>16329</xdr:rowOff>
    </xdr:from>
    <xdr:to>
      <xdr:col>145</xdr:col>
      <xdr:colOff>996042</xdr:colOff>
      <xdr:row>75</xdr:row>
      <xdr:rowOff>108858</xdr:rowOff>
    </xdr:to>
    <xdr:graphicFrame macro="">
      <xdr:nvGraphicFramePr>
        <xdr:cNvPr id="37" name="Γράφημα 36">
          <a:extLst>
            <a:ext uri="{FF2B5EF4-FFF2-40B4-BE49-F238E27FC236}">
              <a16:creationId xmlns:a16="http://schemas.microsoft.com/office/drawing/2014/main" id="{3BE39662-3BBB-09EA-033E-ADBF564FF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166</xdr:col>
      <xdr:colOff>153588</xdr:colOff>
      <xdr:row>33</xdr:row>
      <xdr:rowOff>16278</xdr:rowOff>
    </xdr:from>
    <xdr:to>
      <xdr:col>172</xdr:col>
      <xdr:colOff>296982</xdr:colOff>
      <xdr:row>47</xdr:row>
      <xdr:rowOff>92478</xdr:rowOff>
    </xdr:to>
    <xdr:graphicFrame macro="">
      <xdr:nvGraphicFramePr>
        <xdr:cNvPr id="6" name="Γράφημα 5">
          <a:extLst>
            <a:ext uri="{FF2B5EF4-FFF2-40B4-BE49-F238E27FC236}">
              <a16:creationId xmlns:a16="http://schemas.microsoft.com/office/drawing/2014/main" id="{6B8621EC-9E62-4497-BA17-84F58D641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166</xdr:col>
      <xdr:colOff>160514</xdr:colOff>
      <xdr:row>47</xdr:row>
      <xdr:rowOff>120188</xdr:rowOff>
    </xdr:from>
    <xdr:to>
      <xdr:col>172</xdr:col>
      <xdr:colOff>303908</xdr:colOff>
      <xdr:row>62</xdr:row>
      <xdr:rowOff>33597</xdr:rowOff>
    </xdr:to>
    <xdr:graphicFrame macro="">
      <xdr:nvGraphicFramePr>
        <xdr:cNvPr id="29" name="Γράφημα 28">
          <a:extLst>
            <a:ext uri="{FF2B5EF4-FFF2-40B4-BE49-F238E27FC236}">
              <a16:creationId xmlns:a16="http://schemas.microsoft.com/office/drawing/2014/main" id="{6F8D542E-2189-44AE-9FDD-78E285A7E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166</xdr:col>
      <xdr:colOff>121920</xdr:colOff>
      <xdr:row>62</xdr:row>
      <xdr:rowOff>59327</xdr:rowOff>
    </xdr:from>
    <xdr:to>
      <xdr:col>172</xdr:col>
      <xdr:colOff>265314</xdr:colOff>
      <xdr:row>76</xdr:row>
      <xdr:rowOff>166502</xdr:rowOff>
    </xdr:to>
    <xdr:graphicFrame macro="">
      <xdr:nvGraphicFramePr>
        <xdr:cNvPr id="35" name="Γράφημα 34">
          <a:extLst>
            <a:ext uri="{FF2B5EF4-FFF2-40B4-BE49-F238E27FC236}">
              <a16:creationId xmlns:a16="http://schemas.microsoft.com/office/drawing/2014/main" id="{C2B11133-5127-4928-A7CB-057EA985A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166</xdr:col>
      <xdr:colOff>132805</xdr:colOff>
      <xdr:row>77</xdr:row>
      <xdr:rowOff>19050</xdr:rowOff>
    </xdr:from>
    <xdr:to>
      <xdr:col>172</xdr:col>
      <xdr:colOff>276199</xdr:colOff>
      <xdr:row>91</xdr:row>
      <xdr:rowOff>133844</xdr:rowOff>
    </xdr:to>
    <xdr:graphicFrame macro="">
      <xdr:nvGraphicFramePr>
        <xdr:cNvPr id="38" name="Γράφημα 37">
          <a:extLst>
            <a:ext uri="{FF2B5EF4-FFF2-40B4-BE49-F238E27FC236}">
              <a16:creationId xmlns:a16="http://schemas.microsoft.com/office/drawing/2014/main" id="{07FD258C-E418-429C-A81A-16E206CE1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179</xdr:col>
      <xdr:colOff>247922</xdr:colOff>
      <xdr:row>47</xdr:row>
      <xdr:rowOff>86542</xdr:rowOff>
    </xdr:from>
    <xdr:to>
      <xdr:col>185</xdr:col>
      <xdr:colOff>455295</xdr:colOff>
      <xdr:row>62</xdr:row>
      <xdr:rowOff>10342</xdr:rowOff>
    </xdr:to>
    <xdr:graphicFrame macro="">
      <xdr:nvGraphicFramePr>
        <xdr:cNvPr id="67" name="Γράφημα 66">
          <a:extLst>
            <a:ext uri="{FF2B5EF4-FFF2-40B4-BE49-F238E27FC236}">
              <a16:creationId xmlns:a16="http://schemas.microsoft.com/office/drawing/2014/main" id="{E8FBDFEC-1C52-4B3B-A2CD-B36F9F7B6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179</xdr:col>
      <xdr:colOff>238397</xdr:colOff>
      <xdr:row>62</xdr:row>
      <xdr:rowOff>17962</xdr:rowOff>
    </xdr:from>
    <xdr:to>
      <xdr:col>185</xdr:col>
      <xdr:colOff>445770</xdr:colOff>
      <xdr:row>76</xdr:row>
      <xdr:rowOff>64770</xdr:rowOff>
    </xdr:to>
    <xdr:graphicFrame macro="">
      <xdr:nvGraphicFramePr>
        <xdr:cNvPr id="68" name="Γράφημα 67">
          <a:extLst>
            <a:ext uri="{FF2B5EF4-FFF2-40B4-BE49-F238E27FC236}">
              <a16:creationId xmlns:a16="http://schemas.microsoft.com/office/drawing/2014/main" id="{F63700E7-A2A5-4978-BA28-E87CF715F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185</xdr:col>
      <xdr:colOff>569595</xdr:colOff>
      <xdr:row>32</xdr:row>
      <xdr:rowOff>171450</xdr:rowOff>
    </xdr:from>
    <xdr:to>
      <xdr:col>191</xdr:col>
      <xdr:colOff>377462</xdr:colOff>
      <xdr:row>47</xdr:row>
      <xdr:rowOff>64770</xdr:rowOff>
    </xdr:to>
    <xdr:graphicFrame macro="">
      <xdr:nvGraphicFramePr>
        <xdr:cNvPr id="69" name="Γράφημα 68">
          <a:extLst>
            <a:ext uri="{FF2B5EF4-FFF2-40B4-BE49-F238E27FC236}">
              <a16:creationId xmlns:a16="http://schemas.microsoft.com/office/drawing/2014/main" id="{1DF0F09B-478A-464A-87A7-8DDA1268B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185</xdr:col>
      <xdr:colOff>560070</xdr:colOff>
      <xdr:row>47</xdr:row>
      <xdr:rowOff>72390</xdr:rowOff>
    </xdr:from>
    <xdr:to>
      <xdr:col>191</xdr:col>
      <xdr:colOff>367937</xdr:colOff>
      <xdr:row>61</xdr:row>
      <xdr:rowOff>148590</xdr:rowOff>
    </xdr:to>
    <xdr:graphicFrame macro="">
      <xdr:nvGraphicFramePr>
        <xdr:cNvPr id="70" name="Γράφημα 69">
          <a:extLst>
            <a:ext uri="{FF2B5EF4-FFF2-40B4-BE49-F238E27FC236}">
              <a16:creationId xmlns:a16="http://schemas.microsoft.com/office/drawing/2014/main" id="{35B9F6A8-E9A7-47EA-B3F6-01628F695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185</xdr:col>
      <xdr:colOff>565513</xdr:colOff>
      <xdr:row>61</xdr:row>
      <xdr:rowOff>155121</xdr:rowOff>
    </xdr:from>
    <xdr:to>
      <xdr:col>191</xdr:col>
      <xdr:colOff>373380</xdr:colOff>
      <xdr:row>76</xdr:row>
      <xdr:rowOff>64770</xdr:rowOff>
    </xdr:to>
    <xdr:graphicFrame macro="">
      <xdr:nvGraphicFramePr>
        <xdr:cNvPr id="71" name="Γράφημα 70">
          <a:extLst>
            <a:ext uri="{FF2B5EF4-FFF2-40B4-BE49-F238E27FC236}">
              <a16:creationId xmlns:a16="http://schemas.microsoft.com/office/drawing/2014/main" id="{F14C4D86-135E-4840-BB58-444EEE74E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191</xdr:col>
      <xdr:colOff>421005</xdr:colOff>
      <xdr:row>32</xdr:row>
      <xdr:rowOff>171450</xdr:rowOff>
    </xdr:from>
    <xdr:to>
      <xdr:col>198</xdr:col>
      <xdr:colOff>362766</xdr:colOff>
      <xdr:row>47</xdr:row>
      <xdr:rowOff>64770</xdr:rowOff>
    </xdr:to>
    <xdr:graphicFrame macro="">
      <xdr:nvGraphicFramePr>
        <xdr:cNvPr id="72" name="Γράφημα 71">
          <a:extLst>
            <a:ext uri="{FF2B5EF4-FFF2-40B4-BE49-F238E27FC236}">
              <a16:creationId xmlns:a16="http://schemas.microsoft.com/office/drawing/2014/main" id="{D9749CE0-83EE-4A49-88CD-24B8A68B6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199</xdr:col>
      <xdr:colOff>131445</xdr:colOff>
      <xdr:row>32</xdr:row>
      <xdr:rowOff>152400</xdr:rowOff>
    </xdr:from>
    <xdr:to>
      <xdr:col>206</xdr:col>
      <xdr:colOff>445151</xdr:colOff>
      <xdr:row>47</xdr:row>
      <xdr:rowOff>45720</xdr:rowOff>
    </xdr:to>
    <xdr:graphicFrame macro="">
      <xdr:nvGraphicFramePr>
        <xdr:cNvPr id="74" name="Γράφημα 73">
          <a:extLst>
            <a:ext uri="{FF2B5EF4-FFF2-40B4-BE49-F238E27FC236}">
              <a16:creationId xmlns:a16="http://schemas.microsoft.com/office/drawing/2014/main" id="{658AEAC0-4111-4F87-8C71-2861A267D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199</xdr:col>
      <xdr:colOff>121920</xdr:colOff>
      <xdr:row>47</xdr:row>
      <xdr:rowOff>53340</xdr:rowOff>
    </xdr:from>
    <xdr:to>
      <xdr:col>206</xdr:col>
      <xdr:colOff>435626</xdr:colOff>
      <xdr:row>61</xdr:row>
      <xdr:rowOff>121920</xdr:rowOff>
    </xdr:to>
    <xdr:graphicFrame macro="">
      <xdr:nvGraphicFramePr>
        <xdr:cNvPr id="75" name="Γράφημα 74">
          <a:extLst>
            <a:ext uri="{FF2B5EF4-FFF2-40B4-BE49-F238E27FC236}">
              <a16:creationId xmlns:a16="http://schemas.microsoft.com/office/drawing/2014/main" id="{E450AB72-B752-4FCA-B6E7-19B37C08E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191</xdr:col>
      <xdr:colOff>419645</xdr:colOff>
      <xdr:row>47</xdr:row>
      <xdr:rowOff>78377</xdr:rowOff>
    </xdr:from>
    <xdr:to>
      <xdr:col>198</xdr:col>
      <xdr:colOff>361406</xdr:colOff>
      <xdr:row>61</xdr:row>
      <xdr:rowOff>163285</xdr:rowOff>
    </xdr:to>
    <xdr:graphicFrame macro="">
      <xdr:nvGraphicFramePr>
        <xdr:cNvPr id="76" name="Γράφημα 75">
          <a:extLst>
            <a:ext uri="{FF2B5EF4-FFF2-40B4-BE49-F238E27FC236}">
              <a16:creationId xmlns:a16="http://schemas.microsoft.com/office/drawing/2014/main" id="{582300EB-E6CE-43EC-9262-FF5D4023A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172</xdr:col>
      <xdr:colOff>480926</xdr:colOff>
      <xdr:row>32</xdr:row>
      <xdr:rowOff>140723</xdr:rowOff>
    </xdr:from>
    <xdr:to>
      <xdr:col>178</xdr:col>
      <xdr:colOff>759055</xdr:colOff>
      <xdr:row>47</xdr:row>
      <xdr:rowOff>36814</xdr:rowOff>
    </xdr:to>
    <xdr:graphicFrame macro="">
      <xdr:nvGraphicFramePr>
        <xdr:cNvPr id="77" name="Γράφημα 76">
          <a:extLst>
            <a:ext uri="{FF2B5EF4-FFF2-40B4-BE49-F238E27FC236}">
              <a16:creationId xmlns:a16="http://schemas.microsoft.com/office/drawing/2014/main" id="{13C06152-E1CE-4E1D-A086-87A4E3C08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172</xdr:col>
      <xdr:colOff>499110</xdr:colOff>
      <xdr:row>47</xdr:row>
      <xdr:rowOff>85998</xdr:rowOff>
    </xdr:from>
    <xdr:to>
      <xdr:col>179</xdr:col>
      <xdr:colOff>15239</xdr:colOff>
      <xdr:row>61</xdr:row>
      <xdr:rowOff>154578</xdr:rowOff>
    </xdr:to>
    <xdr:graphicFrame macro="">
      <xdr:nvGraphicFramePr>
        <xdr:cNvPr id="78" name="Γράφημα 77">
          <a:extLst>
            <a:ext uri="{FF2B5EF4-FFF2-40B4-BE49-F238E27FC236}">
              <a16:creationId xmlns:a16="http://schemas.microsoft.com/office/drawing/2014/main" id="{F428A2B4-6FAC-4B72-8B5E-1925545779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172</xdr:col>
      <xdr:colOff>504553</xdr:colOff>
      <xdr:row>61</xdr:row>
      <xdr:rowOff>168729</xdr:rowOff>
    </xdr:from>
    <xdr:to>
      <xdr:col>179</xdr:col>
      <xdr:colOff>20682</xdr:colOff>
      <xdr:row>76</xdr:row>
      <xdr:rowOff>78378</xdr:rowOff>
    </xdr:to>
    <xdr:graphicFrame macro="">
      <xdr:nvGraphicFramePr>
        <xdr:cNvPr id="79" name="Γράφημα 78">
          <a:extLst>
            <a:ext uri="{FF2B5EF4-FFF2-40B4-BE49-F238E27FC236}">
              <a16:creationId xmlns:a16="http://schemas.microsoft.com/office/drawing/2014/main" id="{F1D203EE-7F09-493B-BFFD-A0921C96F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191</xdr:col>
      <xdr:colOff>455024</xdr:colOff>
      <xdr:row>62</xdr:row>
      <xdr:rowOff>23948</xdr:rowOff>
    </xdr:from>
    <xdr:to>
      <xdr:col>198</xdr:col>
      <xdr:colOff>402970</xdr:colOff>
      <xdr:row>76</xdr:row>
      <xdr:rowOff>70756</xdr:rowOff>
    </xdr:to>
    <xdr:graphicFrame macro="">
      <xdr:nvGraphicFramePr>
        <xdr:cNvPr id="80" name="Γράφημα 79">
          <a:extLst>
            <a:ext uri="{FF2B5EF4-FFF2-40B4-BE49-F238E27FC236}">
              <a16:creationId xmlns:a16="http://schemas.microsoft.com/office/drawing/2014/main" id="{DC366993-4702-4859-BC73-558A92D92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179</xdr:col>
      <xdr:colOff>243840</xdr:colOff>
      <xdr:row>32</xdr:row>
      <xdr:rowOff>163285</xdr:rowOff>
    </xdr:from>
    <xdr:to>
      <xdr:col>185</xdr:col>
      <xdr:colOff>462099</xdr:colOff>
      <xdr:row>47</xdr:row>
      <xdr:rowOff>56605</xdr:rowOff>
    </xdr:to>
    <xdr:graphicFrame macro="">
      <xdr:nvGraphicFramePr>
        <xdr:cNvPr id="81" name="Γράφημα 80">
          <a:extLst>
            <a:ext uri="{FF2B5EF4-FFF2-40B4-BE49-F238E27FC236}">
              <a16:creationId xmlns:a16="http://schemas.microsoft.com/office/drawing/2014/main" id="{05E1A0C6-A705-43E6-B52B-B7AFE75CA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editAs="oneCell">
    <xdr:from>
      <xdr:col>56</xdr:col>
      <xdr:colOff>30480</xdr:colOff>
      <xdr:row>67</xdr:row>
      <xdr:rowOff>91440</xdr:rowOff>
    </xdr:from>
    <xdr:to>
      <xdr:col>63</xdr:col>
      <xdr:colOff>670560</xdr:colOff>
      <xdr:row>113</xdr:row>
      <xdr:rowOff>95983</xdr:rowOff>
    </xdr:to>
    <xdr:pic>
      <xdr:nvPicPr>
        <xdr:cNvPr id="13" name="Εικόνα 12">
          <a:extLst>
            <a:ext uri="{FF2B5EF4-FFF2-40B4-BE49-F238E27FC236}">
              <a16:creationId xmlns:a16="http://schemas.microsoft.com/office/drawing/2014/main" id="{48DD4CEA-3FBD-34DA-5AEC-0070FD8629A4}"/>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52334160" y="12740640"/>
          <a:ext cx="6370320" cy="84170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87</xdr:col>
      <xdr:colOff>182880</xdr:colOff>
      <xdr:row>66</xdr:row>
      <xdr:rowOff>30480</xdr:rowOff>
    </xdr:from>
    <xdr:to>
      <xdr:col>94</xdr:col>
      <xdr:colOff>78981</xdr:colOff>
      <xdr:row>116</xdr:row>
      <xdr:rowOff>23531</xdr:rowOff>
    </xdr:to>
    <xdr:pic>
      <xdr:nvPicPr>
        <xdr:cNvPr id="14" name="Εικόνα 13">
          <a:extLst>
            <a:ext uri="{FF2B5EF4-FFF2-40B4-BE49-F238E27FC236}">
              <a16:creationId xmlns:a16="http://schemas.microsoft.com/office/drawing/2014/main" id="{07B13471-4FD5-790C-9F3C-3EBA12ECD8C8}"/>
            </a:ext>
          </a:extLst>
        </xdr:cNvPr>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79613760" y="12496800"/>
          <a:ext cx="6906501" cy="91370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121921</xdr:colOff>
      <xdr:row>67</xdr:row>
      <xdr:rowOff>25387</xdr:rowOff>
    </xdr:from>
    <xdr:to>
      <xdr:col>73</xdr:col>
      <xdr:colOff>701040</xdr:colOff>
      <xdr:row>113</xdr:row>
      <xdr:rowOff>121919</xdr:rowOff>
    </xdr:to>
    <xdr:pic>
      <xdr:nvPicPr>
        <xdr:cNvPr id="15" name="Εικόνα 14">
          <a:extLst>
            <a:ext uri="{FF2B5EF4-FFF2-40B4-BE49-F238E27FC236}">
              <a16:creationId xmlns:a16="http://schemas.microsoft.com/office/drawing/2014/main" id="{14AFF899-E3A7-68DF-0154-3F6CB7ABD339}"/>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59557921" y="12674587"/>
          <a:ext cx="6461759" cy="85090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73</xdr:col>
      <xdr:colOff>1036321</xdr:colOff>
      <xdr:row>67</xdr:row>
      <xdr:rowOff>0</xdr:rowOff>
    </xdr:from>
    <xdr:to>
      <xdr:col>80</xdr:col>
      <xdr:colOff>460485</xdr:colOff>
      <xdr:row>115</xdr:row>
      <xdr:rowOff>0</xdr:rowOff>
    </xdr:to>
    <xdr:pic>
      <xdr:nvPicPr>
        <xdr:cNvPr id="39" name="Εικόνα 38">
          <a:extLst>
            <a:ext uri="{FF2B5EF4-FFF2-40B4-BE49-F238E27FC236}">
              <a16:creationId xmlns:a16="http://schemas.microsoft.com/office/drawing/2014/main" id="{C4C10313-19C1-157F-8EE8-636726FB16F1}"/>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66354961" y="12649200"/>
          <a:ext cx="6617444" cy="8778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30481</xdr:colOff>
      <xdr:row>66</xdr:row>
      <xdr:rowOff>177787</xdr:rowOff>
    </xdr:from>
    <xdr:to>
      <xdr:col>73</xdr:col>
      <xdr:colOff>609600</xdr:colOff>
      <xdr:row>113</xdr:row>
      <xdr:rowOff>91439</xdr:rowOff>
    </xdr:to>
    <xdr:pic>
      <xdr:nvPicPr>
        <xdr:cNvPr id="40" name="Εικόνα 39">
          <a:extLst>
            <a:ext uri="{FF2B5EF4-FFF2-40B4-BE49-F238E27FC236}">
              <a16:creationId xmlns:a16="http://schemas.microsoft.com/office/drawing/2014/main" id="{EB18E056-70B4-DCBB-8318-BF856C0E1D60}"/>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59466481" y="12644107"/>
          <a:ext cx="6461759" cy="85090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73</xdr:col>
      <xdr:colOff>944881</xdr:colOff>
      <xdr:row>66</xdr:row>
      <xdr:rowOff>152400</xdr:rowOff>
    </xdr:from>
    <xdr:to>
      <xdr:col>80</xdr:col>
      <xdr:colOff>369045</xdr:colOff>
      <xdr:row>114</xdr:row>
      <xdr:rowOff>152400</xdr:rowOff>
    </xdr:to>
    <xdr:pic>
      <xdr:nvPicPr>
        <xdr:cNvPr id="41" name="Εικόνα 40">
          <a:extLst>
            <a:ext uri="{FF2B5EF4-FFF2-40B4-BE49-F238E27FC236}">
              <a16:creationId xmlns:a16="http://schemas.microsoft.com/office/drawing/2014/main" id="{D29D40C2-A727-3C3C-96C0-E9F77B6AE565}"/>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66263521" y="12618720"/>
          <a:ext cx="6617444" cy="8778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73</xdr:col>
      <xdr:colOff>731521</xdr:colOff>
      <xdr:row>67</xdr:row>
      <xdr:rowOff>0</xdr:rowOff>
    </xdr:from>
    <xdr:to>
      <xdr:col>80</xdr:col>
      <xdr:colOff>155685</xdr:colOff>
      <xdr:row>115</xdr:row>
      <xdr:rowOff>0</xdr:rowOff>
    </xdr:to>
    <xdr:pic>
      <xdr:nvPicPr>
        <xdr:cNvPr id="43" name="Εικόνα 42">
          <a:extLst>
            <a:ext uri="{FF2B5EF4-FFF2-40B4-BE49-F238E27FC236}">
              <a16:creationId xmlns:a16="http://schemas.microsoft.com/office/drawing/2014/main" id="{6D5E9E03-F061-345A-ACD8-AA770FA741AF}"/>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66050161" y="12649200"/>
          <a:ext cx="6617444" cy="8778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79</xdr:col>
      <xdr:colOff>609601</xdr:colOff>
      <xdr:row>66</xdr:row>
      <xdr:rowOff>121920</xdr:rowOff>
    </xdr:from>
    <xdr:to>
      <xdr:col>86</xdr:col>
      <xdr:colOff>693472</xdr:colOff>
      <xdr:row>115</xdr:row>
      <xdr:rowOff>91439</xdr:rowOff>
    </xdr:to>
    <xdr:pic>
      <xdr:nvPicPr>
        <xdr:cNvPr id="44" name="Εικόνα 43">
          <a:extLst>
            <a:ext uri="{FF2B5EF4-FFF2-40B4-BE49-F238E27FC236}">
              <a16:creationId xmlns:a16="http://schemas.microsoft.com/office/drawing/2014/main" id="{C0567BC6-770A-9210-87CF-E0DC5C519806}"/>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72329041" y="12588240"/>
          <a:ext cx="6728511" cy="89306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c:userShapes xmlns:c="http://schemas.openxmlformats.org/drawingml/2006/chart">
  <cdr:relSizeAnchor xmlns:cdr="http://schemas.openxmlformats.org/drawingml/2006/chartDrawing">
    <cdr:from>
      <cdr:x>0.0723</cdr:x>
      <cdr:y>0.8411</cdr:y>
    </cdr:from>
    <cdr:to>
      <cdr:x>0.3076</cdr:x>
      <cdr:y>0.93505</cdr:y>
    </cdr:to>
    <cdr:sp macro="" textlink="">
      <cdr:nvSpPr>
        <cdr:cNvPr id="2" name="TextBox 1">
          <a:extLst xmlns:a="http://schemas.openxmlformats.org/drawingml/2006/main">
            <a:ext uri="{FF2B5EF4-FFF2-40B4-BE49-F238E27FC236}">
              <a16:creationId xmlns:a16="http://schemas.microsoft.com/office/drawing/2014/main" id="{DCB8ACAA-E6C6-5FC0-DD64-F36CA0BC4FBA}"/>
            </a:ext>
          </a:extLst>
        </cdr:cNvPr>
        <cdr:cNvSpPr txBox="1"/>
      </cdr:nvSpPr>
      <cdr:spPr>
        <a:xfrm xmlns:a="http://schemas.openxmlformats.org/drawingml/2006/main">
          <a:off x="330575" y="2307292"/>
          <a:ext cx="1075765" cy="2577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kern="1200">
              <a:solidFill>
                <a:srgbClr val="FF0000"/>
              </a:solidFill>
            </a:rPr>
            <a:t>+X</a:t>
          </a:r>
          <a:r>
            <a:rPr lang="en-US" sz="1100" kern="1200">
              <a:solidFill>
                <a:srgbClr val="FF0000"/>
              </a:solidFill>
            </a:rPr>
            <a:t>_hawc2</a:t>
          </a:r>
          <a:endParaRPr lang="en-150" sz="1100" kern="1200">
            <a:solidFill>
              <a:srgbClr val="FF0000"/>
            </a:solidFill>
          </a:endParaRPr>
        </a:p>
      </cdr:txBody>
    </cdr:sp>
  </cdr:relSizeAnchor>
  <cdr:relSizeAnchor xmlns:cdr="http://schemas.openxmlformats.org/drawingml/2006/chartDrawing">
    <cdr:from>
      <cdr:x>0.34077</cdr:x>
      <cdr:y>0.00735</cdr:y>
    </cdr:from>
    <cdr:to>
      <cdr:x>0.39714</cdr:x>
      <cdr:y>0.39951</cdr:y>
    </cdr:to>
    <cdr:sp macro="" textlink="">
      <cdr:nvSpPr>
        <cdr:cNvPr id="3" name="TextBox 1">
          <a:extLst xmlns:a="http://schemas.openxmlformats.org/drawingml/2006/main">
            <a:ext uri="{FF2B5EF4-FFF2-40B4-BE49-F238E27FC236}">
              <a16:creationId xmlns:a16="http://schemas.microsoft.com/office/drawing/2014/main" id="{BA642127-1F42-480B-1AF0-E2096FC94251}"/>
            </a:ext>
          </a:extLst>
        </cdr:cNvPr>
        <cdr:cNvSpPr txBox="1"/>
      </cdr:nvSpPr>
      <cdr:spPr>
        <a:xfrm xmlns:a="http://schemas.openxmlformats.org/drawingml/2006/main" rot="16200000">
          <a:off x="1148977" y="429185"/>
          <a:ext cx="1075765" cy="25773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600" kern="1200">
              <a:solidFill>
                <a:srgbClr val="FF0000"/>
              </a:solidFill>
            </a:rPr>
            <a:t>+Y</a:t>
          </a:r>
          <a:r>
            <a:rPr lang="en-US" sz="1100" kern="1200">
              <a:solidFill>
                <a:srgbClr val="FF0000"/>
              </a:solidFill>
            </a:rPr>
            <a:t>_hawc2</a:t>
          </a:r>
          <a:endParaRPr lang="en-150" sz="1100" kern="1200">
            <a:solidFill>
              <a:srgbClr val="FF0000"/>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14</xdr:col>
      <xdr:colOff>588818</xdr:colOff>
      <xdr:row>38</xdr:row>
      <xdr:rowOff>69272</xdr:rowOff>
    </xdr:from>
    <xdr:to>
      <xdr:col>20</xdr:col>
      <xdr:colOff>865909</xdr:colOff>
      <xdr:row>53</xdr:row>
      <xdr:rowOff>110836</xdr:rowOff>
    </xdr:to>
    <xdr:graphicFrame macro="">
      <xdr:nvGraphicFramePr>
        <xdr:cNvPr id="2" name="Γράφημα 1">
          <a:extLst>
            <a:ext uri="{FF2B5EF4-FFF2-40B4-BE49-F238E27FC236}">
              <a16:creationId xmlns:a16="http://schemas.microsoft.com/office/drawing/2014/main" id="{50842991-CBD5-4522-AAA9-4D3528681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598715</xdr:colOff>
      <xdr:row>53</xdr:row>
      <xdr:rowOff>119743</xdr:rowOff>
    </xdr:from>
    <xdr:to>
      <xdr:col>20</xdr:col>
      <xdr:colOff>875806</xdr:colOff>
      <xdr:row>68</xdr:row>
      <xdr:rowOff>161307</xdr:rowOff>
    </xdr:to>
    <xdr:graphicFrame macro="">
      <xdr:nvGraphicFramePr>
        <xdr:cNvPr id="3" name="Γράφημα 2">
          <a:extLst>
            <a:ext uri="{FF2B5EF4-FFF2-40B4-BE49-F238E27FC236}">
              <a16:creationId xmlns:a16="http://schemas.microsoft.com/office/drawing/2014/main" id="{8D63BDC8-1B10-4EBE-8904-5DE79E0F0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895350</xdr:colOff>
      <xdr:row>38</xdr:row>
      <xdr:rowOff>65314</xdr:rowOff>
    </xdr:from>
    <xdr:to>
      <xdr:col>27</xdr:col>
      <xdr:colOff>238991</xdr:colOff>
      <xdr:row>53</xdr:row>
      <xdr:rowOff>106878</xdr:rowOff>
    </xdr:to>
    <xdr:graphicFrame macro="">
      <xdr:nvGraphicFramePr>
        <xdr:cNvPr id="4" name="Γράφημα 3">
          <a:extLst>
            <a:ext uri="{FF2B5EF4-FFF2-40B4-BE49-F238E27FC236}">
              <a16:creationId xmlns:a16="http://schemas.microsoft.com/office/drawing/2014/main" id="{B3F1A8F7-1CB1-4321-8F70-1AE89BEF5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887186</xdr:colOff>
      <xdr:row>53</xdr:row>
      <xdr:rowOff>117022</xdr:rowOff>
    </xdr:from>
    <xdr:to>
      <xdr:col>27</xdr:col>
      <xdr:colOff>230827</xdr:colOff>
      <xdr:row>68</xdr:row>
      <xdr:rowOff>153143</xdr:rowOff>
    </xdr:to>
    <xdr:graphicFrame macro="">
      <xdr:nvGraphicFramePr>
        <xdr:cNvPr id="5" name="Γράφημα 4">
          <a:extLst>
            <a:ext uri="{FF2B5EF4-FFF2-40B4-BE49-F238E27FC236}">
              <a16:creationId xmlns:a16="http://schemas.microsoft.com/office/drawing/2014/main" id="{DC4FE450-2D69-4BA4-B140-080C8D32E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266700</xdr:colOff>
      <xdr:row>31</xdr:row>
      <xdr:rowOff>133350</xdr:rowOff>
    </xdr:from>
    <xdr:to>
      <xdr:col>34</xdr:col>
      <xdr:colOff>486146</xdr:colOff>
      <xdr:row>46</xdr:row>
      <xdr:rowOff>152648</xdr:rowOff>
    </xdr:to>
    <xdr:graphicFrame macro="">
      <xdr:nvGraphicFramePr>
        <xdr:cNvPr id="6" name="Γράφημα 5">
          <a:extLst>
            <a:ext uri="{FF2B5EF4-FFF2-40B4-BE49-F238E27FC236}">
              <a16:creationId xmlns:a16="http://schemas.microsoft.com/office/drawing/2014/main" id="{059C0D15-6186-4A51-B075-347026B70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266700</xdr:colOff>
      <xdr:row>46</xdr:row>
      <xdr:rowOff>171450</xdr:rowOff>
    </xdr:from>
    <xdr:to>
      <xdr:col>34</xdr:col>
      <xdr:colOff>486146</xdr:colOff>
      <xdr:row>62</xdr:row>
      <xdr:rowOff>14103</xdr:rowOff>
    </xdr:to>
    <xdr:graphicFrame macro="">
      <xdr:nvGraphicFramePr>
        <xdr:cNvPr id="7" name="Γράφημα 6">
          <a:extLst>
            <a:ext uri="{FF2B5EF4-FFF2-40B4-BE49-F238E27FC236}">
              <a16:creationId xmlns:a16="http://schemas.microsoft.com/office/drawing/2014/main" id="{2CE898B3-F0A7-442B-9BB4-D92BDC73B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266699</xdr:colOff>
      <xdr:row>62</xdr:row>
      <xdr:rowOff>8660</xdr:rowOff>
    </xdr:from>
    <xdr:to>
      <xdr:col>34</xdr:col>
      <xdr:colOff>486145</xdr:colOff>
      <xdr:row>77</xdr:row>
      <xdr:rowOff>55666</xdr:rowOff>
    </xdr:to>
    <xdr:graphicFrame macro="">
      <xdr:nvGraphicFramePr>
        <xdr:cNvPr id="8" name="Γράφημα 7">
          <a:extLst>
            <a:ext uri="{FF2B5EF4-FFF2-40B4-BE49-F238E27FC236}">
              <a16:creationId xmlns:a16="http://schemas.microsoft.com/office/drawing/2014/main" id="{7D0CB122-A81E-4ACD-A5C2-F03A54B90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74</xdr:col>
      <xdr:colOff>186566</xdr:colOff>
      <xdr:row>32</xdr:row>
      <xdr:rowOff>62406</xdr:rowOff>
    </xdr:from>
    <xdr:to>
      <xdr:col>80</xdr:col>
      <xdr:colOff>327313</xdr:colOff>
      <xdr:row>46</xdr:row>
      <xdr:rowOff>122429</xdr:rowOff>
    </xdr:to>
    <xdr:graphicFrame macro="">
      <xdr:nvGraphicFramePr>
        <xdr:cNvPr id="9" name="Γράφημα 8">
          <a:extLst>
            <a:ext uri="{FF2B5EF4-FFF2-40B4-BE49-F238E27FC236}">
              <a16:creationId xmlns:a16="http://schemas.microsoft.com/office/drawing/2014/main" id="{9C37455F-23F5-4458-8E82-20571D4D4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72</xdr:col>
      <xdr:colOff>791706</xdr:colOff>
      <xdr:row>47</xdr:row>
      <xdr:rowOff>70739</xdr:rowOff>
    </xdr:from>
    <xdr:to>
      <xdr:col>81</xdr:col>
      <xdr:colOff>220237</xdr:colOff>
      <xdr:row>60</xdr:row>
      <xdr:rowOff>164533</xdr:rowOff>
    </xdr:to>
    <xdr:pic>
      <xdr:nvPicPr>
        <xdr:cNvPr id="10" name="Εικόνα 9">
          <a:extLst>
            <a:ext uri="{FF2B5EF4-FFF2-40B4-BE49-F238E27FC236}">
              <a16:creationId xmlns:a16="http://schemas.microsoft.com/office/drawing/2014/main" id="{11EA751E-D398-45B0-B94D-DB75C2D90726}"/>
            </a:ext>
          </a:extLst>
        </xdr:cNvPr>
        <xdr:cNvPicPr>
          <a:picLocks noChangeAspect="1"/>
        </xdr:cNvPicPr>
      </xdr:nvPicPr>
      <xdr:blipFill>
        <a:blip xmlns:r="http://schemas.openxmlformats.org/officeDocument/2006/relationships" r:embed="rId9"/>
        <a:stretch>
          <a:fillRect/>
        </a:stretch>
      </xdr:blipFill>
      <xdr:spPr>
        <a:xfrm>
          <a:off x="65319659" y="8721680"/>
          <a:ext cx="6923025" cy="2433582"/>
        </a:xfrm>
        <a:prstGeom prst="rect">
          <a:avLst/>
        </a:prstGeom>
      </xdr:spPr>
    </xdr:pic>
    <xdr:clientData/>
  </xdr:twoCellAnchor>
  <xdr:twoCellAnchor editAs="oneCell">
    <xdr:from>
      <xdr:col>92</xdr:col>
      <xdr:colOff>205741</xdr:colOff>
      <xdr:row>32</xdr:row>
      <xdr:rowOff>62049</xdr:rowOff>
    </xdr:from>
    <xdr:to>
      <xdr:col>98</xdr:col>
      <xdr:colOff>612455</xdr:colOff>
      <xdr:row>51</xdr:row>
      <xdr:rowOff>92846</xdr:rowOff>
    </xdr:to>
    <xdr:pic>
      <xdr:nvPicPr>
        <xdr:cNvPr id="18" name="Εικόνα 17">
          <a:extLst>
            <a:ext uri="{FF2B5EF4-FFF2-40B4-BE49-F238E27FC236}">
              <a16:creationId xmlns:a16="http://schemas.microsoft.com/office/drawing/2014/main" id="{5F7F4D90-2539-4F35-8ABF-A6CB9C578F58}"/>
            </a:ext>
          </a:extLst>
        </xdr:cNvPr>
        <xdr:cNvPicPr>
          <a:picLocks noChangeAspect="1"/>
        </xdr:cNvPicPr>
      </xdr:nvPicPr>
      <xdr:blipFill>
        <a:blip xmlns:r="http://schemas.openxmlformats.org/officeDocument/2006/relationships" r:embed="rId10"/>
        <a:stretch>
          <a:fillRect/>
        </a:stretch>
      </xdr:blipFill>
      <xdr:spPr>
        <a:xfrm>
          <a:off x="80302827" y="6168935"/>
          <a:ext cx="7115515" cy="3568654"/>
        </a:xfrm>
        <a:prstGeom prst="rect">
          <a:avLst/>
        </a:prstGeom>
      </xdr:spPr>
    </xdr:pic>
    <xdr:clientData/>
  </xdr:twoCellAnchor>
  <xdr:twoCellAnchor>
    <xdr:from>
      <xdr:col>157</xdr:col>
      <xdr:colOff>123825</xdr:colOff>
      <xdr:row>32</xdr:row>
      <xdr:rowOff>89808</xdr:rowOff>
    </xdr:from>
    <xdr:to>
      <xdr:col>162</xdr:col>
      <xdr:colOff>8783</xdr:colOff>
      <xdr:row>47</xdr:row>
      <xdr:rowOff>103662</xdr:rowOff>
    </xdr:to>
    <xdr:graphicFrame macro="">
      <xdr:nvGraphicFramePr>
        <xdr:cNvPr id="25" name="Γράφημα 24">
          <a:extLst>
            <a:ext uri="{FF2B5EF4-FFF2-40B4-BE49-F238E27FC236}">
              <a16:creationId xmlns:a16="http://schemas.microsoft.com/office/drawing/2014/main" id="{2763BB71-10F8-44E0-A225-BA59BD5CB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157</xdr:col>
      <xdr:colOff>114300</xdr:colOff>
      <xdr:row>47</xdr:row>
      <xdr:rowOff>114300</xdr:rowOff>
    </xdr:from>
    <xdr:to>
      <xdr:col>161</xdr:col>
      <xdr:colOff>1027958</xdr:colOff>
      <xdr:row>62</xdr:row>
      <xdr:rowOff>128154</xdr:rowOff>
    </xdr:to>
    <xdr:graphicFrame macro="">
      <xdr:nvGraphicFramePr>
        <xdr:cNvPr id="38" name="Γράφημα 37">
          <a:extLst>
            <a:ext uri="{FF2B5EF4-FFF2-40B4-BE49-F238E27FC236}">
              <a16:creationId xmlns:a16="http://schemas.microsoft.com/office/drawing/2014/main" id="{6B565B0C-1CB9-4ADA-A8A1-A56DB5297F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157</xdr:col>
      <xdr:colOff>133350</xdr:colOff>
      <xdr:row>62</xdr:row>
      <xdr:rowOff>152400</xdr:rowOff>
    </xdr:from>
    <xdr:to>
      <xdr:col>162</xdr:col>
      <xdr:colOff>18308</xdr:colOff>
      <xdr:row>77</xdr:row>
      <xdr:rowOff>166254</xdr:rowOff>
    </xdr:to>
    <xdr:graphicFrame macro="">
      <xdr:nvGraphicFramePr>
        <xdr:cNvPr id="39" name="Γράφημα 38">
          <a:extLst>
            <a:ext uri="{FF2B5EF4-FFF2-40B4-BE49-F238E27FC236}">
              <a16:creationId xmlns:a16="http://schemas.microsoft.com/office/drawing/2014/main" id="{0474B2E8-7461-44F1-B7E6-44D27145F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162</xdr:col>
      <xdr:colOff>523875</xdr:colOff>
      <xdr:row>32</xdr:row>
      <xdr:rowOff>76200</xdr:rowOff>
    </xdr:from>
    <xdr:to>
      <xdr:col>167</xdr:col>
      <xdr:colOff>65933</xdr:colOff>
      <xdr:row>47</xdr:row>
      <xdr:rowOff>90054</xdr:rowOff>
    </xdr:to>
    <xdr:graphicFrame macro="">
      <xdr:nvGraphicFramePr>
        <xdr:cNvPr id="40" name="Γράφημα 39">
          <a:extLst>
            <a:ext uri="{FF2B5EF4-FFF2-40B4-BE49-F238E27FC236}">
              <a16:creationId xmlns:a16="http://schemas.microsoft.com/office/drawing/2014/main" id="{0F96E903-5638-4E93-93F0-D0A1125C0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162</xdr:col>
      <xdr:colOff>514350</xdr:colOff>
      <xdr:row>47</xdr:row>
      <xdr:rowOff>100692</xdr:rowOff>
    </xdr:from>
    <xdr:to>
      <xdr:col>167</xdr:col>
      <xdr:colOff>56408</xdr:colOff>
      <xdr:row>62</xdr:row>
      <xdr:rowOff>114546</xdr:rowOff>
    </xdr:to>
    <xdr:graphicFrame macro="">
      <xdr:nvGraphicFramePr>
        <xdr:cNvPr id="41" name="Γράφημα 40">
          <a:extLst>
            <a:ext uri="{FF2B5EF4-FFF2-40B4-BE49-F238E27FC236}">
              <a16:creationId xmlns:a16="http://schemas.microsoft.com/office/drawing/2014/main" id="{1621242A-F029-48DE-9FB9-6B26AAF56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177</xdr:col>
      <xdr:colOff>600075</xdr:colOff>
      <xdr:row>32</xdr:row>
      <xdr:rowOff>57150</xdr:rowOff>
    </xdr:from>
    <xdr:to>
      <xdr:col>182</xdr:col>
      <xdr:colOff>419100</xdr:colOff>
      <xdr:row>47</xdr:row>
      <xdr:rowOff>71004</xdr:rowOff>
    </xdr:to>
    <xdr:graphicFrame macro="">
      <xdr:nvGraphicFramePr>
        <xdr:cNvPr id="42" name="Γράφημα 41">
          <a:extLst>
            <a:ext uri="{FF2B5EF4-FFF2-40B4-BE49-F238E27FC236}">
              <a16:creationId xmlns:a16="http://schemas.microsoft.com/office/drawing/2014/main" id="{1AB483D9-7DE5-421C-8D8A-1748877EA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177</xdr:col>
      <xdr:colOff>590550</xdr:colOff>
      <xdr:row>47</xdr:row>
      <xdr:rowOff>81642</xdr:rowOff>
    </xdr:from>
    <xdr:to>
      <xdr:col>182</xdr:col>
      <xdr:colOff>409575</xdr:colOff>
      <xdr:row>62</xdr:row>
      <xdr:rowOff>95495</xdr:rowOff>
    </xdr:to>
    <xdr:graphicFrame macro="">
      <xdr:nvGraphicFramePr>
        <xdr:cNvPr id="43" name="Γράφημα 42">
          <a:extLst>
            <a:ext uri="{FF2B5EF4-FFF2-40B4-BE49-F238E27FC236}">
              <a16:creationId xmlns:a16="http://schemas.microsoft.com/office/drawing/2014/main" id="{07792730-A112-4D3D-86F1-E84B9AE84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167</xdr:col>
      <xdr:colOff>847725</xdr:colOff>
      <xdr:row>32</xdr:row>
      <xdr:rowOff>87086</xdr:rowOff>
    </xdr:from>
    <xdr:to>
      <xdr:col>172</xdr:col>
      <xdr:colOff>231939</xdr:colOff>
      <xdr:row>47</xdr:row>
      <xdr:rowOff>100940</xdr:rowOff>
    </xdr:to>
    <xdr:graphicFrame macro="">
      <xdr:nvGraphicFramePr>
        <xdr:cNvPr id="44" name="Γράφημα 43">
          <a:extLst>
            <a:ext uri="{FF2B5EF4-FFF2-40B4-BE49-F238E27FC236}">
              <a16:creationId xmlns:a16="http://schemas.microsoft.com/office/drawing/2014/main" id="{CF43E646-46D9-429D-8F80-24524EC49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167</xdr:col>
      <xdr:colOff>838200</xdr:colOff>
      <xdr:row>47</xdr:row>
      <xdr:rowOff>111578</xdr:rowOff>
    </xdr:from>
    <xdr:to>
      <xdr:col>172</xdr:col>
      <xdr:colOff>216971</xdr:colOff>
      <xdr:row>62</xdr:row>
      <xdr:rowOff>125432</xdr:rowOff>
    </xdr:to>
    <xdr:graphicFrame macro="">
      <xdr:nvGraphicFramePr>
        <xdr:cNvPr id="45" name="Γράφημα 44">
          <a:extLst>
            <a:ext uri="{FF2B5EF4-FFF2-40B4-BE49-F238E27FC236}">
              <a16:creationId xmlns:a16="http://schemas.microsoft.com/office/drawing/2014/main" id="{EB737160-120C-4979-A712-1BE3AAC6E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167</xdr:col>
      <xdr:colOff>857250</xdr:colOff>
      <xdr:row>62</xdr:row>
      <xdr:rowOff>149678</xdr:rowOff>
    </xdr:from>
    <xdr:to>
      <xdr:col>172</xdr:col>
      <xdr:colOff>241464</xdr:colOff>
      <xdr:row>77</xdr:row>
      <xdr:rowOff>163532</xdr:rowOff>
    </xdr:to>
    <xdr:graphicFrame macro="">
      <xdr:nvGraphicFramePr>
        <xdr:cNvPr id="46" name="Γράφημα 45">
          <a:extLst>
            <a:ext uri="{FF2B5EF4-FFF2-40B4-BE49-F238E27FC236}">
              <a16:creationId xmlns:a16="http://schemas.microsoft.com/office/drawing/2014/main" id="{FD7F40C3-E4DE-49A5-B49C-8B4517156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172</xdr:col>
      <xdr:colOff>799234</xdr:colOff>
      <xdr:row>32</xdr:row>
      <xdr:rowOff>55418</xdr:rowOff>
    </xdr:from>
    <xdr:to>
      <xdr:col>177</xdr:col>
      <xdr:colOff>365537</xdr:colOff>
      <xdr:row>47</xdr:row>
      <xdr:rowOff>69272</xdr:rowOff>
    </xdr:to>
    <xdr:graphicFrame macro="">
      <xdr:nvGraphicFramePr>
        <xdr:cNvPr id="47" name="Γράφημα 46">
          <a:extLst>
            <a:ext uri="{FF2B5EF4-FFF2-40B4-BE49-F238E27FC236}">
              <a16:creationId xmlns:a16="http://schemas.microsoft.com/office/drawing/2014/main" id="{2441D0A3-0A0D-4984-BAE6-B3EA571E1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172</xdr:col>
      <xdr:colOff>789709</xdr:colOff>
      <xdr:row>47</xdr:row>
      <xdr:rowOff>79910</xdr:rowOff>
    </xdr:from>
    <xdr:to>
      <xdr:col>177</xdr:col>
      <xdr:colOff>345622</xdr:colOff>
      <xdr:row>62</xdr:row>
      <xdr:rowOff>93764</xdr:rowOff>
    </xdr:to>
    <xdr:graphicFrame macro="">
      <xdr:nvGraphicFramePr>
        <xdr:cNvPr id="48" name="Γράφημα 47">
          <a:extLst>
            <a:ext uri="{FF2B5EF4-FFF2-40B4-BE49-F238E27FC236}">
              <a16:creationId xmlns:a16="http://schemas.microsoft.com/office/drawing/2014/main" id="{E38DDAA8-CD74-4486-8A5B-87753CCD9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172</xdr:col>
      <xdr:colOff>808759</xdr:colOff>
      <xdr:row>62</xdr:row>
      <xdr:rowOff>118010</xdr:rowOff>
    </xdr:from>
    <xdr:to>
      <xdr:col>177</xdr:col>
      <xdr:colOff>375062</xdr:colOff>
      <xdr:row>77</xdr:row>
      <xdr:rowOff>131864</xdr:rowOff>
    </xdr:to>
    <xdr:graphicFrame macro="">
      <xdr:nvGraphicFramePr>
        <xdr:cNvPr id="49" name="Γράφημα 48">
          <a:extLst>
            <a:ext uri="{FF2B5EF4-FFF2-40B4-BE49-F238E27FC236}">
              <a16:creationId xmlns:a16="http://schemas.microsoft.com/office/drawing/2014/main" id="{B893E0F7-4DD7-4AD1-880D-5139C37CE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219</xdr:col>
      <xdr:colOff>417023</xdr:colOff>
      <xdr:row>35</xdr:row>
      <xdr:rowOff>119148</xdr:rowOff>
    </xdr:from>
    <xdr:to>
      <xdr:col>226</xdr:col>
      <xdr:colOff>674717</xdr:colOff>
      <xdr:row>50</xdr:row>
      <xdr:rowOff>119148</xdr:rowOff>
    </xdr:to>
    <xdr:graphicFrame macro="">
      <xdr:nvGraphicFramePr>
        <xdr:cNvPr id="50" name="Γράφημα 49">
          <a:extLst>
            <a:ext uri="{FF2B5EF4-FFF2-40B4-BE49-F238E27FC236}">
              <a16:creationId xmlns:a16="http://schemas.microsoft.com/office/drawing/2014/main" id="{810A7370-2BD2-9E19-E1BC-2C8E298888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219</xdr:col>
      <xdr:colOff>423949</xdr:colOff>
      <xdr:row>50</xdr:row>
      <xdr:rowOff>146858</xdr:rowOff>
    </xdr:from>
    <xdr:to>
      <xdr:col>226</xdr:col>
      <xdr:colOff>681643</xdr:colOff>
      <xdr:row>65</xdr:row>
      <xdr:rowOff>174567</xdr:rowOff>
    </xdr:to>
    <xdr:graphicFrame macro="">
      <xdr:nvGraphicFramePr>
        <xdr:cNvPr id="51" name="Γράφημα 50">
          <a:extLst>
            <a:ext uri="{FF2B5EF4-FFF2-40B4-BE49-F238E27FC236}">
              <a16:creationId xmlns:a16="http://schemas.microsoft.com/office/drawing/2014/main" id="{55F5B31B-C61D-4BCA-8ADA-CED89BFCA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219</xdr:col>
      <xdr:colOff>385355</xdr:colOff>
      <xdr:row>66</xdr:row>
      <xdr:rowOff>17417</xdr:rowOff>
    </xdr:from>
    <xdr:to>
      <xdr:col>226</xdr:col>
      <xdr:colOff>643049</xdr:colOff>
      <xdr:row>81</xdr:row>
      <xdr:rowOff>56012</xdr:rowOff>
    </xdr:to>
    <xdr:graphicFrame macro="">
      <xdr:nvGraphicFramePr>
        <xdr:cNvPr id="52" name="Γράφημα 51">
          <a:extLst>
            <a:ext uri="{FF2B5EF4-FFF2-40B4-BE49-F238E27FC236}">
              <a16:creationId xmlns:a16="http://schemas.microsoft.com/office/drawing/2014/main" id="{47AED222-D13F-4133-99BC-5CD85AC2E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219</xdr:col>
      <xdr:colOff>396240</xdr:colOff>
      <xdr:row>81</xdr:row>
      <xdr:rowOff>91440</xdr:rowOff>
    </xdr:from>
    <xdr:to>
      <xdr:col>226</xdr:col>
      <xdr:colOff>653934</xdr:colOff>
      <xdr:row>96</xdr:row>
      <xdr:rowOff>130034</xdr:rowOff>
    </xdr:to>
    <xdr:graphicFrame macro="">
      <xdr:nvGraphicFramePr>
        <xdr:cNvPr id="53" name="Γράφημα 52">
          <a:extLst>
            <a:ext uri="{FF2B5EF4-FFF2-40B4-BE49-F238E27FC236}">
              <a16:creationId xmlns:a16="http://schemas.microsoft.com/office/drawing/2014/main" id="{A8E58644-DEFD-4285-980A-066D0DE03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227</xdr:col>
      <xdr:colOff>670560</xdr:colOff>
      <xdr:row>35</xdr:row>
      <xdr:rowOff>91440</xdr:rowOff>
    </xdr:from>
    <xdr:to>
      <xdr:col>233</xdr:col>
      <xdr:colOff>388323</xdr:colOff>
      <xdr:row>50</xdr:row>
      <xdr:rowOff>91440</xdr:rowOff>
    </xdr:to>
    <xdr:graphicFrame macro="">
      <xdr:nvGraphicFramePr>
        <xdr:cNvPr id="54" name="Γράφημα 53">
          <a:extLst>
            <a:ext uri="{FF2B5EF4-FFF2-40B4-BE49-F238E27FC236}">
              <a16:creationId xmlns:a16="http://schemas.microsoft.com/office/drawing/2014/main" id="{15BDE2EE-7EE3-4777-99BB-7B44ECFD7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227</xdr:col>
      <xdr:colOff>624841</xdr:colOff>
      <xdr:row>50</xdr:row>
      <xdr:rowOff>124097</xdr:rowOff>
    </xdr:from>
    <xdr:to>
      <xdr:col>233</xdr:col>
      <xdr:colOff>377438</xdr:colOff>
      <xdr:row>65</xdr:row>
      <xdr:rowOff>145868</xdr:rowOff>
    </xdr:to>
    <xdr:graphicFrame macro="">
      <xdr:nvGraphicFramePr>
        <xdr:cNvPr id="55" name="Γράφημα 54">
          <a:extLst>
            <a:ext uri="{FF2B5EF4-FFF2-40B4-BE49-F238E27FC236}">
              <a16:creationId xmlns:a16="http://schemas.microsoft.com/office/drawing/2014/main" id="{AAAE5FB1-4A6A-4425-8559-BCAEF7CAD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227</xdr:col>
      <xdr:colOff>631768</xdr:colOff>
      <xdr:row>66</xdr:row>
      <xdr:rowOff>5541</xdr:rowOff>
    </xdr:from>
    <xdr:to>
      <xdr:col>233</xdr:col>
      <xdr:colOff>384365</xdr:colOff>
      <xdr:row>81</xdr:row>
      <xdr:rowOff>41167</xdr:rowOff>
    </xdr:to>
    <xdr:graphicFrame macro="">
      <xdr:nvGraphicFramePr>
        <xdr:cNvPr id="56" name="Γράφημα 55">
          <a:extLst>
            <a:ext uri="{FF2B5EF4-FFF2-40B4-BE49-F238E27FC236}">
              <a16:creationId xmlns:a16="http://schemas.microsoft.com/office/drawing/2014/main" id="{812FADBD-428F-4072-82F8-8B42AE1E0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233</xdr:col>
      <xdr:colOff>728750</xdr:colOff>
      <xdr:row>35</xdr:row>
      <xdr:rowOff>105295</xdr:rowOff>
    </xdr:from>
    <xdr:to>
      <xdr:col>238</xdr:col>
      <xdr:colOff>537952</xdr:colOff>
      <xdr:row>50</xdr:row>
      <xdr:rowOff>105295</xdr:rowOff>
    </xdr:to>
    <xdr:graphicFrame macro="">
      <xdr:nvGraphicFramePr>
        <xdr:cNvPr id="57" name="Γράφημα 56">
          <a:extLst>
            <a:ext uri="{FF2B5EF4-FFF2-40B4-BE49-F238E27FC236}">
              <a16:creationId xmlns:a16="http://schemas.microsoft.com/office/drawing/2014/main" id="{92719B87-F9DB-46D9-91B4-178DDD6BB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233</xdr:col>
      <xdr:colOff>687185</xdr:colOff>
      <xdr:row>66</xdr:row>
      <xdr:rowOff>5541</xdr:rowOff>
    </xdr:from>
    <xdr:to>
      <xdr:col>238</xdr:col>
      <xdr:colOff>485304</xdr:colOff>
      <xdr:row>81</xdr:row>
      <xdr:rowOff>47105</xdr:rowOff>
    </xdr:to>
    <xdr:graphicFrame macro="">
      <xdr:nvGraphicFramePr>
        <xdr:cNvPr id="58" name="Γράφημα 57">
          <a:extLst>
            <a:ext uri="{FF2B5EF4-FFF2-40B4-BE49-F238E27FC236}">
              <a16:creationId xmlns:a16="http://schemas.microsoft.com/office/drawing/2014/main" id="{8C1FAF6A-F6B6-4199-A74B-7A01FDEE7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249</xdr:col>
      <xdr:colOff>621872</xdr:colOff>
      <xdr:row>50</xdr:row>
      <xdr:rowOff>156755</xdr:rowOff>
    </xdr:from>
    <xdr:to>
      <xdr:col>254</xdr:col>
      <xdr:colOff>213163</xdr:colOff>
      <xdr:row>66</xdr:row>
      <xdr:rowOff>4553</xdr:rowOff>
    </xdr:to>
    <xdr:graphicFrame macro="">
      <xdr:nvGraphicFramePr>
        <xdr:cNvPr id="59" name="Γράφημα 58">
          <a:extLst>
            <a:ext uri="{FF2B5EF4-FFF2-40B4-BE49-F238E27FC236}">
              <a16:creationId xmlns:a16="http://schemas.microsoft.com/office/drawing/2014/main" id="{813043B2-DDC0-44A7-A56F-E67183CB3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239</xdr:col>
      <xdr:colOff>77586</xdr:colOff>
      <xdr:row>35</xdr:row>
      <xdr:rowOff>91440</xdr:rowOff>
    </xdr:from>
    <xdr:to>
      <xdr:col>243</xdr:col>
      <xdr:colOff>679269</xdr:colOff>
      <xdr:row>50</xdr:row>
      <xdr:rowOff>91440</xdr:rowOff>
    </xdr:to>
    <xdr:graphicFrame macro="">
      <xdr:nvGraphicFramePr>
        <xdr:cNvPr id="60" name="Γράφημα 59">
          <a:extLst>
            <a:ext uri="{FF2B5EF4-FFF2-40B4-BE49-F238E27FC236}">
              <a16:creationId xmlns:a16="http://schemas.microsoft.com/office/drawing/2014/main" id="{E57785BB-0251-43E6-BDF3-ABE5F909D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239</xdr:col>
      <xdr:colOff>119149</xdr:colOff>
      <xdr:row>50</xdr:row>
      <xdr:rowOff>119149</xdr:rowOff>
    </xdr:from>
    <xdr:to>
      <xdr:col>243</xdr:col>
      <xdr:colOff>720832</xdr:colOff>
      <xdr:row>65</xdr:row>
      <xdr:rowOff>146858</xdr:rowOff>
    </xdr:to>
    <xdr:graphicFrame macro="">
      <xdr:nvGraphicFramePr>
        <xdr:cNvPr id="61" name="Γράφημα 60">
          <a:extLst>
            <a:ext uri="{FF2B5EF4-FFF2-40B4-BE49-F238E27FC236}">
              <a16:creationId xmlns:a16="http://schemas.microsoft.com/office/drawing/2014/main" id="{C8876864-A1CB-4CE1-895B-45DA7137D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239</xdr:col>
      <xdr:colOff>105294</xdr:colOff>
      <xdr:row>65</xdr:row>
      <xdr:rowOff>174567</xdr:rowOff>
    </xdr:from>
    <xdr:to>
      <xdr:col>243</xdr:col>
      <xdr:colOff>706977</xdr:colOff>
      <xdr:row>81</xdr:row>
      <xdr:rowOff>33251</xdr:rowOff>
    </xdr:to>
    <xdr:graphicFrame macro="">
      <xdr:nvGraphicFramePr>
        <xdr:cNvPr id="62" name="Γράφημα 61">
          <a:extLst>
            <a:ext uri="{FF2B5EF4-FFF2-40B4-BE49-F238E27FC236}">
              <a16:creationId xmlns:a16="http://schemas.microsoft.com/office/drawing/2014/main" id="{B9287E4F-8DEB-4FDB-AEE4-22B81BC7C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233</xdr:col>
      <xdr:colOff>701040</xdr:colOff>
      <xdr:row>50</xdr:row>
      <xdr:rowOff>133003</xdr:rowOff>
    </xdr:from>
    <xdr:to>
      <xdr:col>238</xdr:col>
      <xdr:colOff>499159</xdr:colOff>
      <xdr:row>65</xdr:row>
      <xdr:rowOff>160712</xdr:rowOff>
    </xdr:to>
    <xdr:graphicFrame macro="">
      <xdr:nvGraphicFramePr>
        <xdr:cNvPr id="63" name="Γράφημα 62">
          <a:extLst>
            <a:ext uri="{FF2B5EF4-FFF2-40B4-BE49-F238E27FC236}">
              <a16:creationId xmlns:a16="http://schemas.microsoft.com/office/drawing/2014/main" id="{0854F030-A3C7-4DDE-9355-DD8211B8A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249</xdr:col>
      <xdr:colOff>608017</xdr:colOff>
      <xdr:row>66</xdr:row>
      <xdr:rowOff>59971</xdr:rowOff>
    </xdr:from>
    <xdr:to>
      <xdr:col>254</xdr:col>
      <xdr:colOff>199308</xdr:colOff>
      <xdr:row>81</xdr:row>
      <xdr:rowOff>90648</xdr:rowOff>
    </xdr:to>
    <xdr:graphicFrame macro="">
      <xdr:nvGraphicFramePr>
        <xdr:cNvPr id="64" name="Γράφημα 63">
          <a:extLst>
            <a:ext uri="{FF2B5EF4-FFF2-40B4-BE49-F238E27FC236}">
              <a16:creationId xmlns:a16="http://schemas.microsoft.com/office/drawing/2014/main" id="{D88E9132-5E60-4EE1-B70D-91D07D4DF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244</xdr:col>
      <xdr:colOff>271549</xdr:colOff>
      <xdr:row>35</xdr:row>
      <xdr:rowOff>133004</xdr:rowOff>
    </xdr:from>
    <xdr:to>
      <xdr:col>249</xdr:col>
      <xdr:colOff>346759</xdr:colOff>
      <xdr:row>50</xdr:row>
      <xdr:rowOff>133004</xdr:rowOff>
    </xdr:to>
    <xdr:graphicFrame macro="">
      <xdr:nvGraphicFramePr>
        <xdr:cNvPr id="65" name="Γράφημα 64">
          <a:extLst>
            <a:ext uri="{FF2B5EF4-FFF2-40B4-BE49-F238E27FC236}">
              <a16:creationId xmlns:a16="http://schemas.microsoft.com/office/drawing/2014/main" id="{E08091C9-7E79-45D8-9FF2-50C9C3218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244</xdr:col>
      <xdr:colOff>257694</xdr:colOff>
      <xdr:row>50</xdr:row>
      <xdr:rowOff>174567</xdr:rowOff>
    </xdr:from>
    <xdr:to>
      <xdr:col>249</xdr:col>
      <xdr:colOff>332904</xdr:colOff>
      <xdr:row>66</xdr:row>
      <xdr:rowOff>19396</xdr:rowOff>
    </xdr:to>
    <xdr:graphicFrame macro="">
      <xdr:nvGraphicFramePr>
        <xdr:cNvPr id="66" name="Γράφημα 65">
          <a:extLst>
            <a:ext uri="{FF2B5EF4-FFF2-40B4-BE49-F238E27FC236}">
              <a16:creationId xmlns:a16="http://schemas.microsoft.com/office/drawing/2014/main" id="{5E4917BC-3BC7-449F-8582-40230ADA9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244</xdr:col>
      <xdr:colOff>257695</xdr:colOff>
      <xdr:row>66</xdr:row>
      <xdr:rowOff>47106</xdr:rowOff>
    </xdr:from>
    <xdr:to>
      <xdr:col>249</xdr:col>
      <xdr:colOff>332905</xdr:colOff>
      <xdr:row>81</xdr:row>
      <xdr:rowOff>91441</xdr:rowOff>
    </xdr:to>
    <xdr:graphicFrame macro="">
      <xdr:nvGraphicFramePr>
        <xdr:cNvPr id="67" name="Γράφημα 66">
          <a:extLst>
            <a:ext uri="{FF2B5EF4-FFF2-40B4-BE49-F238E27FC236}">
              <a16:creationId xmlns:a16="http://schemas.microsoft.com/office/drawing/2014/main" id="{E2736D23-A356-432D-9178-D2BE18625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249</xdr:col>
      <xdr:colOff>645623</xdr:colOff>
      <xdr:row>35</xdr:row>
      <xdr:rowOff>105294</xdr:rowOff>
    </xdr:from>
    <xdr:to>
      <xdr:col>254</xdr:col>
      <xdr:colOff>235923</xdr:colOff>
      <xdr:row>50</xdr:row>
      <xdr:rowOff>105294</xdr:rowOff>
    </xdr:to>
    <xdr:graphicFrame macro="">
      <xdr:nvGraphicFramePr>
        <xdr:cNvPr id="68" name="Γράφημα 67">
          <a:extLst>
            <a:ext uri="{FF2B5EF4-FFF2-40B4-BE49-F238E27FC236}">
              <a16:creationId xmlns:a16="http://schemas.microsoft.com/office/drawing/2014/main" id="{DE26E53E-6846-4C2E-B018-6BDEA7764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editAs="oneCell">
    <xdr:from>
      <xdr:col>100</xdr:col>
      <xdr:colOff>317665</xdr:colOff>
      <xdr:row>35</xdr:row>
      <xdr:rowOff>180108</xdr:rowOff>
    </xdr:from>
    <xdr:to>
      <xdr:col>115</xdr:col>
      <xdr:colOff>695973</xdr:colOff>
      <xdr:row>57</xdr:row>
      <xdr:rowOff>4577</xdr:rowOff>
    </xdr:to>
    <xdr:pic>
      <xdr:nvPicPr>
        <xdr:cNvPr id="13" name="Εικόνα 12">
          <a:extLst>
            <a:ext uri="{FF2B5EF4-FFF2-40B4-BE49-F238E27FC236}">
              <a16:creationId xmlns:a16="http://schemas.microsoft.com/office/drawing/2014/main" id="{F5BAC794-9C26-69BE-F75E-BF10BF283CF4}"/>
            </a:ext>
          </a:extLst>
        </xdr:cNvPr>
        <xdr:cNvPicPr>
          <a:picLocks noChangeAspect="1"/>
        </xdr:cNvPicPr>
      </xdr:nvPicPr>
      <xdr:blipFill>
        <a:blip xmlns:r="http://schemas.openxmlformats.org/officeDocument/2006/relationships" r:embed="rId43"/>
        <a:stretch>
          <a:fillRect/>
        </a:stretch>
      </xdr:blipFill>
      <xdr:spPr>
        <a:xfrm>
          <a:off x="91235151" y="7092537"/>
          <a:ext cx="16554479" cy="3917497"/>
        </a:xfrm>
        <a:prstGeom prst="rect">
          <a:avLst/>
        </a:prstGeom>
      </xdr:spPr>
    </xdr:pic>
    <xdr:clientData/>
  </xdr:twoCellAnchor>
  <xdr:twoCellAnchor>
    <xdr:from>
      <xdr:col>130</xdr:col>
      <xdr:colOff>942110</xdr:colOff>
      <xdr:row>33</xdr:row>
      <xdr:rowOff>124693</xdr:rowOff>
    </xdr:from>
    <xdr:to>
      <xdr:col>148</xdr:col>
      <xdr:colOff>598343</xdr:colOff>
      <xdr:row>54</xdr:row>
      <xdr:rowOff>143742</xdr:rowOff>
    </xdr:to>
    <xdr:grpSp>
      <xdr:nvGrpSpPr>
        <xdr:cNvPr id="28" name="Ομάδα 27">
          <a:extLst>
            <a:ext uri="{FF2B5EF4-FFF2-40B4-BE49-F238E27FC236}">
              <a16:creationId xmlns:a16="http://schemas.microsoft.com/office/drawing/2014/main" id="{325F34C1-645E-BCB9-BC77-14D4A586E454}"/>
            </a:ext>
          </a:extLst>
        </xdr:cNvPr>
        <xdr:cNvGrpSpPr/>
      </xdr:nvGrpSpPr>
      <xdr:grpSpPr>
        <a:xfrm>
          <a:off x="124462310" y="6645236"/>
          <a:ext cx="18608262" cy="3927020"/>
          <a:chOff x="117597382" y="6220692"/>
          <a:chExt cx="16087725" cy="3829049"/>
        </a:xfrm>
      </xdr:grpSpPr>
      <xdr:pic>
        <xdr:nvPicPr>
          <xdr:cNvPr id="26" name="Εικόνα 25">
            <a:extLst>
              <a:ext uri="{FF2B5EF4-FFF2-40B4-BE49-F238E27FC236}">
                <a16:creationId xmlns:a16="http://schemas.microsoft.com/office/drawing/2014/main" id="{C82662E9-8DD1-8A00-E7EE-B176A2DFAABC}"/>
              </a:ext>
            </a:extLst>
          </xdr:cNvPr>
          <xdr:cNvPicPr>
            <a:picLocks noChangeAspect="1"/>
          </xdr:cNvPicPr>
        </xdr:nvPicPr>
        <xdr:blipFill>
          <a:blip xmlns:r="http://schemas.openxmlformats.org/officeDocument/2006/relationships" r:embed="rId44"/>
          <a:stretch>
            <a:fillRect/>
          </a:stretch>
        </xdr:blipFill>
        <xdr:spPr>
          <a:xfrm>
            <a:off x="117652800" y="6220692"/>
            <a:ext cx="16011525" cy="2647950"/>
          </a:xfrm>
          <a:prstGeom prst="rect">
            <a:avLst/>
          </a:prstGeom>
        </xdr:spPr>
      </xdr:pic>
      <xdr:pic>
        <xdr:nvPicPr>
          <xdr:cNvPr id="27" name="Εικόνα 26">
            <a:extLst>
              <a:ext uri="{FF2B5EF4-FFF2-40B4-BE49-F238E27FC236}">
                <a16:creationId xmlns:a16="http://schemas.microsoft.com/office/drawing/2014/main" id="{9B71636D-0724-5A8F-E1B2-B18E4ED5F5C2}"/>
              </a:ext>
            </a:extLst>
          </xdr:cNvPr>
          <xdr:cNvPicPr>
            <a:picLocks noChangeAspect="1"/>
          </xdr:cNvPicPr>
        </xdr:nvPicPr>
        <xdr:blipFill>
          <a:blip xmlns:r="http://schemas.openxmlformats.org/officeDocument/2006/relationships" r:embed="rId45"/>
          <a:stretch>
            <a:fillRect/>
          </a:stretch>
        </xdr:blipFill>
        <xdr:spPr>
          <a:xfrm>
            <a:off x="117597382" y="8811491"/>
            <a:ext cx="16087725" cy="1238250"/>
          </a:xfrm>
          <a:prstGeom prst="rect">
            <a:avLst/>
          </a:prstGeom>
        </xdr:spPr>
      </xdr:pic>
    </xdr:grpSp>
    <xdr:clientData/>
  </xdr:twoCellAnchor>
  <xdr:twoCellAnchor editAs="oneCell">
    <xdr:from>
      <xdr:col>40</xdr:col>
      <xdr:colOff>779319</xdr:colOff>
      <xdr:row>36</xdr:row>
      <xdr:rowOff>1</xdr:rowOff>
    </xdr:from>
    <xdr:to>
      <xdr:col>47</xdr:col>
      <xdr:colOff>229467</xdr:colOff>
      <xdr:row>45</xdr:row>
      <xdr:rowOff>106507</xdr:rowOff>
    </xdr:to>
    <xdr:pic>
      <xdr:nvPicPr>
        <xdr:cNvPr id="19" name="Εικόνα 18">
          <a:extLst>
            <a:ext uri="{FF2B5EF4-FFF2-40B4-BE49-F238E27FC236}">
              <a16:creationId xmlns:a16="http://schemas.microsoft.com/office/drawing/2014/main" id="{0F01B8AF-5D43-4E1E-C7AD-AD7DBB42A6F2}"/>
            </a:ext>
          </a:extLst>
        </xdr:cNvPr>
        <xdr:cNvPicPr>
          <a:picLocks noChangeAspect="1"/>
        </xdr:cNvPicPr>
      </xdr:nvPicPr>
      <xdr:blipFill>
        <a:blip xmlns:r="http://schemas.openxmlformats.org/officeDocument/2006/relationships" r:embed="rId46"/>
        <a:stretch>
          <a:fillRect/>
        </a:stretch>
      </xdr:blipFill>
      <xdr:spPr>
        <a:xfrm>
          <a:off x="35554228" y="7083137"/>
          <a:ext cx="6238875" cy="1838325"/>
        </a:xfrm>
        <a:prstGeom prst="rect">
          <a:avLst/>
        </a:prstGeom>
      </xdr:spPr>
    </xdr:pic>
    <xdr:clientData/>
  </xdr:twoCellAnchor>
  <xdr:twoCellAnchor>
    <xdr:from>
      <xdr:col>47</xdr:col>
      <xdr:colOff>443346</xdr:colOff>
      <xdr:row>32</xdr:row>
      <xdr:rowOff>180107</xdr:rowOff>
    </xdr:from>
    <xdr:to>
      <xdr:col>56</xdr:col>
      <xdr:colOff>159330</xdr:colOff>
      <xdr:row>58</xdr:row>
      <xdr:rowOff>-1</xdr:rowOff>
    </xdr:to>
    <xdr:graphicFrame macro="">
      <xdr:nvGraphicFramePr>
        <xdr:cNvPr id="14" name="Γράφημα 13">
          <a:extLst>
            <a:ext uri="{FF2B5EF4-FFF2-40B4-BE49-F238E27FC236}">
              <a16:creationId xmlns:a16="http://schemas.microsoft.com/office/drawing/2014/main" id="{46822CAC-BB07-77C3-F7E3-5EFB93DDD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117</xdr:col>
      <xdr:colOff>5938</xdr:colOff>
      <xdr:row>34</xdr:row>
      <xdr:rowOff>116376</xdr:rowOff>
    </xdr:from>
    <xdr:to>
      <xdr:col>120</xdr:col>
      <xdr:colOff>209557</xdr:colOff>
      <xdr:row>47</xdr:row>
      <xdr:rowOff>119743</xdr:rowOff>
    </xdr:to>
    <xdr:graphicFrame macro="">
      <xdr:nvGraphicFramePr>
        <xdr:cNvPr id="21" name="Γράφημα 20">
          <a:extLst>
            <a:ext uri="{FF2B5EF4-FFF2-40B4-BE49-F238E27FC236}">
              <a16:creationId xmlns:a16="http://schemas.microsoft.com/office/drawing/2014/main" id="{F777F189-E0E8-4B86-8BE9-5351534F4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120</xdr:col>
      <xdr:colOff>277142</xdr:colOff>
      <xdr:row>34</xdr:row>
      <xdr:rowOff>96981</xdr:rowOff>
    </xdr:from>
    <xdr:to>
      <xdr:col>123</xdr:col>
      <xdr:colOff>928254</xdr:colOff>
      <xdr:row>47</xdr:row>
      <xdr:rowOff>21772</xdr:rowOff>
    </xdr:to>
    <xdr:graphicFrame macro="">
      <xdr:nvGraphicFramePr>
        <xdr:cNvPr id="22" name="Γράφημα 21">
          <a:extLst>
            <a:ext uri="{FF2B5EF4-FFF2-40B4-BE49-F238E27FC236}">
              <a16:creationId xmlns:a16="http://schemas.microsoft.com/office/drawing/2014/main" id="{E9256F22-AECF-4D4A-8B06-1991BE572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editAs="oneCell">
    <xdr:from>
      <xdr:col>56</xdr:col>
      <xdr:colOff>133655</xdr:colOff>
      <xdr:row>33</xdr:row>
      <xdr:rowOff>57776</xdr:rowOff>
    </xdr:from>
    <xdr:to>
      <xdr:col>61</xdr:col>
      <xdr:colOff>711471</xdr:colOff>
      <xdr:row>49</xdr:row>
      <xdr:rowOff>134307</xdr:rowOff>
    </xdr:to>
    <xdr:pic>
      <xdr:nvPicPr>
        <xdr:cNvPr id="11" name="Εικόνα 10">
          <a:extLst>
            <a:ext uri="{FF2B5EF4-FFF2-40B4-BE49-F238E27FC236}">
              <a16:creationId xmlns:a16="http://schemas.microsoft.com/office/drawing/2014/main" id="{EA3FF07C-3EFD-5610-6429-9F25EE958EF4}"/>
            </a:ext>
          </a:extLst>
        </xdr:cNvPr>
        <xdr:cNvPicPr>
          <a:picLocks noChangeAspect="1" noChangeArrowheads="1"/>
        </xdr:cNvPicPr>
      </xdr:nvPicPr>
      <xdr:blipFill>
        <a:blip xmlns:r="http://schemas.openxmlformats.org/officeDocument/2006/relationships" r:embed="rId50" cstate="print">
          <a:extLst>
            <a:ext uri="{28A0092B-C50C-407E-A947-70E740481C1C}">
              <a14:useLocalDpi xmlns:a14="http://schemas.microsoft.com/office/drawing/2010/main" val="0"/>
            </a:ext>
          </a:extLst>
        </a:blip>
        <a:srcRect/>
        <a:stretch>
          <a:fillRect/>
        </a:stretch>
      </xdr:blipFill>
      <xdr:spPr bwMode="auto">
        <a:xfrm>
          <a:off x="51146091" y="6458576"/>
          <a:ext cx="4678762" cy="29859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61</xdr:col>
      <xdr:colOff>775854</xdr:colOff>
      <xdr:row>32</xdr:row>
      <xdr:rowOff>69272</xdr:rowOff>
    </xdr:from>
    <xdr:to>
      <xdr:col>74</xdr:col>
      <xdr:colOff>54674</xdr:colOff>
      <xdr:row>47</xdr:row>
      <xdr:rowOff>15091</xdr:rowOff>
    </xdr:to>
    <xdr:graphicFrame macro="">
      <xdr:nvGraphicFramePr>
        <xdr:cNvPr id="12" name="Γράφημα 11">
          <a:extLst>
            <a:ext uri="{FF2B5EF4-FFF2-40B4-BE49-F238E27FC236}">
              <a16:creationId xmlns:a16="http://schemas.microsoft.com/office/drawing/2014/main" id="{9C77E76F-83D8-495E-A25F-152775145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editAs="oneCell">
    <xdr:from>
      <xdr:col>65</xdr:col>
      <xdr:colOff>609600</xdr:colOff>
      <xdr:row>62</xdr:row>
      <xdr:rowOff>102550</xdr:rowOff>
    </xdr:from>
    <xdr:to>
      <xdr:col>70</xdr:col>
      <xdr:colOff>531295</xdr:colOff>
      <xdr:row>92</xdr:row>
      <xdr:rowOff>88363</xdr:rowOff>
    </xdr:to>
    <xdr:pic>
      <xdr:nvPicPr>
        <xdr:cNvPr id="15" name="Εικόνα 14">
          <a:extLst>
            <a:ext uri="{FF2B5EF4-FFF2-40B4-BE49-F238E27FC236}">
              <a16:creationId xmlns:a16="http://schemas.microsoft.com/office/drawing/2014/main" id="{C921B5C7-030C-44BB-A772-3ED909B65E0E}"/>
            </a:ext>
          </a:extLst>
        </xdr:cNvPr>
        <xdr:cNvPicPr>
          <a:picLocks noChangeAspect="1" noChangeArrowheads="1"/>
        </xdr:cNvPicPr>
      </xdr:nvPicPr>
      <xdr:blipFill>
        <a:blip xmlns:r="http://schemas.openxmlformats.org/officeDocument/2006/relationships" r:embed="rId52" cstate="print">
          <a:extLst>
            <a:ext uri="{28A0092B-C50C-407E-A947-70E740481C1C}">
              <a14:useLocalDpi xmlns:a14="http://schemas.microsoft.com/office/drawing/2010/main" val="0"/>
            </a:ext>
          </a:extLst>
        </a:blip>
        <a:srcRect/>
        <a:stretch>
          <a:fillRect/>
        </a:stretch>
      </xdr:blipFill>
      <xdr:spPr bwMode="auto">
        <a:xfrm>
          <a:off x="59314080" y="11837350"/>
          <a:ext cx="4310815" cy="54722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94</xdr:col>
      <xdr:colOff>198120</xdr:colOff>
      <xdr:row>55</xdr:row>
      <xdr:rowOff>148336</xdr:rowOff>
    </xdr:from>
    <xdr:to>
      <xdr:col>99</xdr:col>
      <xdr:colOff>274320</xdr:colOff>
      <xdr:row>95</xdr:row>
      <xdr:rowOff>61632</xdr:rowOff>
    </xdr:to>
    <xdr:pic>
      <xdr:nvPicPr>
        <xdr:cNvPr id="16" name="Εικόνα 15">
          <a:extLst>
            <a:ext uri="{FF2B5EF4-FFF2-40B4-BE49-F238E27FC236}">
              <a16:creationId xmlns:a16="http://schemas.microsoft.com/office/drawing/2014/main" id="{991FEB71-F823-4084-9E9B-4F521381B45F}"/>
            </a:ext>
          </a:extLst>
        </xdr:cNvPr>
        <xdr:cNvPicPr>
          <a:picLocks noChangeAspect="1" noChangeArrowheads="1"/>
        </xdr:cNvPicPr>
      </xdr:nvPicPr>
      <xdr:blipFill>
        <a:blip xmlns:r="http://schemas.openxmlformats.org/officeDocument/2006/relationships" r:embed="rId53" cstate="print">
          <a:extLst>
            <a:ext uri="{28A0092B-C50C-407E-A947-70E740481C1C}">
              <a14:useLocalDpi xmlns:a14="http://schemas.microsoft.com/office/drawing/2010/main" val="0"/>
            </a:ext>
          </a:extLst>
        </a:blip>
        <a:srcRect/>
        <a:stretch>
          <a:fillRect/>
        </a:stretch>
      </xdr:blipFill>
      <xdr:spPr bwMode="auto">
        <a:xfrm>
          <a:off x="84932520" y="10602976"/>
          <a:ext cx="5715000" cy="72284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71</xdr:col>
      <xdr:colOff>110492</xdr:colOff>
      <xdr:row>62</xdr:row>
      <xdr:rowOff>101838</xdr:rowOff>
    </xdr:from>
    <xdr:to>
      <xdr:col>76</xdr:col>
      <xdr:colOff>327622</xdr:colOff>
      <xdr:row>92</xdr:row>
      <xdr:rowOff>144778</xdr:rowOff>
    </xdr:to>
    <xdr:pic>
      <xdr:nvPicPr>
        <xdr:cNvPr id="17" name="Εικόνα 16">
          <a:extLst>
            <a:ext uri="{FF2B5EF4-FFF2-40B4-BE49-F238E27FC236}">
              <a16:creationId xmlns:a16="http://schemas.microsoft.com/office/drawing/2014/main" id="{484871F4-41ED-4DA4-8D63-3EB647E38F5A}"/>
            </a:ext>
          </a:extLst>
        </xdr:cNvPr>
        <xdr:cNvPicPr>
          <a:picLocks noChangeAspect="1" noChangeArrowheads="1"/>
        </xdr:cNvPicPr>
      </xdr:nvPicPr>
      <xdr:blipFill>
        <a:blip xmlns:r="http://schemas.openxmlformats.org/officeDocument/2006/relationships" r:embed="rId54" cstate="print">
          <a:extLst>
            <a:ext uri="{28A0092B-C50C-407E-A947-70E740481C1C}">
              <a14:useLocalDpi xmlns:a14="http://schemas.microsoft.com/office/drawing/2010/main" val="0"/>
            </a:ext>
          </a:extLst>
        </a:blip>
        <a:srcRect/>
        <a:stretch>
          <a:fillRect/>
        </a:stretch>
      </xdr:blipFill>
      <xdr:spPr bwMode="auto">
        <a:xfrm>
          <a:off x="63996572" y="11836638"/>
          <a:ext cx="4362410" cy="5529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77</xdr:col>
      <xdr:colOff>274321</xdr:colOff>
      <xdr:row>63</xdr:row>
      <xdr:rowOff>8523</xdr:rowOff>
    </xdr:from>
    <xdr:to>
      <xdr:col>82</xdr:col>
      <xdr:colOff>967786</xdr:colOff>
      <xdr:row>94</xdr:row>
      <xdr:rowOff>45719</xdr:rowOff>
    </xdr:to>
    <xdr:pic>
      <xdr:nvPicPr>
        <xdr:cNvPr id="20" name="Εικόνα 19">
          <a:extLst>
            <a:ext uri="{FF2B5EF4-FFF2-40B4-BE49-F238E27FC236}">
              <a16:creationId xmlns:a16="http://schemas.microsoft.com/office/drawing/2014/main" id="{80B79CA0-CF5D-4425-8AED-2C7CABF27DC6}"/>
            </a:ext>
          </a:extLst>
        </xdr:cNvPr>
        <xdr:cNvPicPr>
          <a:picLocks noChangeAspect="1" noChangeArrowheads="1"/>
        </xdr:cNvPicPr>
      </xdr:nvPicPr>
      <xdr:blipFill>
        <a:blip xmlns:r="http://schemas.openxmlformats.org/officeDocument/2006/relationships" r:embed="rId55" cstate="print">
          <a:extLst>
            <a:ext uri="{28A0092B-C50C-407E-A947-70E740481C1C}">
              <a14:useLocalDpi xmlns:a14="http://schemas.microsoft.com/office/drawing/2010/main" val="0"/>
            </a:ext>
          </a:extLst>
        </a:blip>
        <a:srcRect/>
        <a:stretch>
          <a:fillRect/>
        </a:stretch>
      </xdr:blipFill>
      <xdr:spPr bwMode="auto">
        <a:xfrm>
          <a:off x="69159121" y="11926203"/>
          <a:ext cx="4472985" cy="57064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82</xdr:col>
      <xdr:colOff>1390652</xdr:colOff>
      <xdr:row>62</xdr:row>
      <xdr:rowOff>177191</xdr:rowOff>
    </xdr:from>
    <xdr:to>
      <xdr:col>87</xdr:col>
      <xdr:colOff>150221</xdr:colOff>
      <xdr:row>94</xdr:row>
      <xdr:rowOff>129538</xdr:rowOff>
    </xdr:to>
    <xdr:pic>
      <xdr:nvPicPr>
        <xdr:cNvPr id="23" name="Εικόνα 22">
          <a:extLst>
            <a:ext uri="{FF2B5EF4-FFF2-40B4-BE49-F238E27FC236}">
              <a16:creationId xmlns:a16="http://schemas.microsoft.com/office/drawing/2014/main" id="{B5F64ACF-65C3-4EC0-A315-E1D3FB4047D1}"/>
            </a:ext>
          </a:extLst>
        </xdr:cNvPr>
        <xdr:cNvPicPr>
          <a:picLocks noChangeAspect="1" noChangeArrowheads="1"/>
        </xdr:cNvPicPr>
      </xdr:nvPicPr>
      <xdr:blipFill>
        <a:blip xmlns:r="http://schemas.openxmlformats.org/officeDocument/2006/relationships" r:embed="rId56" cstate="print">
          <a:extLst>
            <a:ext uri="{28A0092B-C50C-407E-A947-70E740481C1C}">
              <a14:useLocalDpi xmlns:a14="http://schemas.microsoft.com/office/drawing/2010/main" val="0"/>
            </a:ext>
          </a:extLst>
        </a:blip>
        <a:srcRect/>
        <a:stretch>
          <a:fillRect/>
        </a:stretch>
      </xdr:blipFill>
      <xdr:spPr bwMode="auto">
        <a:xfrm>
          <a:off x="74054972" y="11911991"/>
          <a:ext cx="4550769" cy="58045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c:userShapes xmlns:c="http://schemas.openxmlformats.org/drawingml/2006/chart">
  <cdr:relSizeAnchor xmlns:cdr="http://schemas.openxmlformats.org/drawingml/2006/chartDrawing">
    <cdr:from>
      <cdr:x>0.0723</cdr:x>
      <cdr:y>0.8411</cdr:y>
    </cdr:from>
    <cdr:to>
      <cdr:x>0.3076</cdr:x>
      <cdr:y>0.93505</cdr:y>
    </cdr:to>
    <cdr:sp macro="" textlink="">
      <cdr:nvSpPr>
        <cdr:cNvPr id="2" name="TextBox 1">
          <a:extLst xmlns:a="http://schemas.openxmlformats.org/drawingml/2006/main">
            <a:ext uri="{FF2B5EF4-FFF2-40B4-BE49-F238E27FC236}">
              <a16:creationId xmlns:a16="http://schemas.microsoft.com/office/drawing/2014/main" id="{DCB8ACAA-E6C6-5FC0-DD64-F36CA0BC4FBA}"/>
            </a:ext>
          </a:extLst>
        </cdr:cNvPr>
        <cdr:cNvSpPr txBox="1"/>
      </cdr:nvSpPr>
      <cdr:spPr>
        <a:xfrm xmlns:a="http://schemas.openxmlformats.org/drawingml/2006/main">
          <a:off x="330575" y="2307292"/>
          <a:ext cx="1075765" cy="2577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kern="1200">
              <a:solidFill>
                <a:srgbClr val="FF0000"/>
              </a:solidFill>
            </a:rPr>
            <a:t>+X</a:t>
          </a:r>
          <a:r>
            <a:rPr lang="en-US" sz="1100" kern="1200">
              <a:solidFill>
                <a:srgbClr val="FF0000"/>
              </a:solidFill>
            </a:rPr>
            <a:t>_hawc2</a:t>
          </a:r>
          <a:endParaRPr lang="en-150" sz="1100" kern="1200">
            <a:solidFill>
              <a:srgbClr val="FF0000"/>
            </a:solidFill>
          </a:endParaRPr>
        </a:p>
      </cdr:txBody>
    </cdr:sp>
  </cdr:relSizeAnchor>
  <cdr:relSizeAnchor xmlns:cdr="http://schemas.openxmlformats.org/drawingml/2006/chartDrawing">
    <cdr:from>
      <cdr:x>0.34077</cdr:x>
      <cdr:y>0.00735</cdr:y>
    </cdr:from>
    <cdr:to>
      <cdr:x>0.39714</cdr:x>
      <cdr:y>0.39951</cdr:y>
    </cdr:to>
    <cdr:sp macro="" textlink="">
      <cdr:nvSpPr>
        <cdr:cNvPr id="3" name="TextBox 1">
          <a:extLst xmlns:a="http://schemas.openxmlformats.org/drawingml/2006/main">
            <a:ext uri="{FF2B5EF4-FFF2-40B4-BE49-F238E27FC236}">
              <a16:creationId xmlns:a16="http://schemas.microsoft.com/office/drawing/2014/main" id="{BA642127-1F42-480B-1AF0-E2096FC94251}"/>
            </a:ext>
          </a:extLst>
        </cdr:cNvPr>
        <cdr:cNvSpPr txBox="1"/>
      </cdr:nvSpPr>
      <cdr:spPr>
        <a:xfrm xmlns:a="http://schemas.openxmlformats.org/drawingml/2006/main" rot="16200000">
          <a:off x="1148977" y="429185"/>
          <a:ext cx="1075765" cy="25773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600" kern="1200">
              <a:solidFill>
                <a:srgbClr val="FF0000"/>
              </a:solidFill>
            </a:rPr>
            <a:t>+Y</a:t>
          </a:r>
          <a:r>
            <a:rPr lang="en-US" sz="1100" kern="1200">
              <a:solidFill>
                <a:srgbClr val="FF0000"/>
              </a:solidFill>
            </a:rPr>
            <a:t>_hawc2</a:t>
          </a:r>
          <a:endParaRPr lang="en-150" sz="1100" kern="1200">
            <a:solidFill>
              <a:srgbClr val="FF0000"/>
            </a:solidFill>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17</xdr:col>
      <xdr:colOff>152201</xdr:colOff>
      <xdr:row>32</xdr:row>
      <xdr:rowOff>5542</xdr:rowOff>
    </xdr:from>
    <xdr:to>
      <xdr:col>23</xdr:col>
      <xdr:colOff>374072</xdr:colOff>
      <xdr:row>50</xdr:row>
      <xdr:rowOff>60960</xdr:rowOff>
    </xdr:to>
    <xdr:graphicFrame macro="">
      <xdr:nvGraphicFramePr>
        <xdr:cNvPr id="6" name="Γράφημα 5">
          <a:extLst>
            <a:ext uri="{FF2B5EF4-FFF2-40B4-BE49-F238E27FC236}">
              <a16:creationId xmlns:a16="http://schemas.microsoft.com/office/drawing/2014/main" id="{C517E539-3565-E0AC-1157-6F08D57ABA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160366</xdr:colOff>
      <xdr:row>50</xdr:row>
      <xdr:rowOff>41910</xdr:rowOff>
    </xdr:from>
    <xdr:to>
      <xdr:col>23</xdr:col>
      <xdr:colOff>382237</xdr:colOff>
      <xdr:row>68</xdr:row>
      <xdr:rowOff>89708</xdr:rowOff>
    </xdr:to>
    <xdr:graphicFrame macro="">
      <xdr:nvGraphicFramePr>
        <xdr:cNvPr id="7" name="Γράφημα 6">
          <a:extLst>
            <a:ext uri="{FF2B5EF4-FFF2-40B4-BE49-F238E27FC236}">
              <a16:creationId xmlns:a16="http://schemas.microsoft.com/office/drawing/2014/main" id="{1AD14FBF-B23D-4789-89BC-5574C19AD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146511</xdr:colOff>
      <xdr:row>68</xdr:row>
      <xdr:rowOff>98367</xdr:rowOff>
    </xdr:from>
    <xdr:to>
      <xdr:col>23</xdr:col>
      <xdr:colOff>368382</xdr:colOff>
      <xdr:row>86</xdr:row>
      <xdr:rowOff>153784</xdr:rowOff>
    </xdr:to>
    <xdr:graphicFrame macro="">
      <xdr:nvGraphicFramePr>
        <xdr:cNvPr id="8" name="Γράφημα 7">
          <a:extLst>
            <a:ext uri="{FF2B5EF4-FFF2-40B4-BE49-F238E27FC236}">
              <a16:creationId xmlns:a16="http://schemas.microsoft.com/office/drawing/2014/main" id="{B64CE656-3537-422D-81A4-0CC148123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620485</xdr:colOff>
      <xdr:row>31</xdr:row>
      <xdr:rowOff>174568</xdr:rowOff>
    </xdr:from>
    <xdr:to>
      <xdr:col>32</xdr:col>
      <xdr:colOff>374072</xdr:colOff>
      <xdr:row>50</xdr:row>
      <xdr:rowOff>47106</xdr:rowOff>
    </xdr:to>
    <xdr:graphicFrame macro="">
      <xdr:nvGraphicFramePr>
        <xdr:cNvPr id="9" name="Γράφημα 8">
          <a:extLst>
            <a:ext uri="{FF2B5EF4-FFF2-40B4-BE49-F238E27FC236}">
              <a16:creationId xmlns:a16="http://schemas.microsoft.com/office/drawing/2014/main" id="{00A0FA77-1697-4FD9-B7BD-069C1C2FE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624840</xdr:colOff>
      <xdr:row>50</xdr:row>
      <xdr:rowOff>49530</xdr:rowOff>
    </xdr:from>
    <xdr:to>
      <xdr:col>32</xdr:col>
      <xdr:colOff>378427</xdr:colOff>
      <xdr:row>68</xdr:row>
      <xdr:rowOff>97328</xdr:rowOff>
    </xdr:to>
    <xdr:graphicFrame macro="">
      <xdr:nvGraphicFramePr>
        <xdr:cNvPr id="12" name="Γράφημα 11">
          <a:extLst>
            <a:ext uri="{FF2B5EF4-FFF2-40B4-BE49-F238E27FC236}">
              <a16:creationId xmlns:a16="http://schemas.microsoft.com/office/drawing/2014/main" id="{A3C77132-334F-41D2-B838-AD214B0EC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624840</xdr:colOff>
      <xdr:row>68</xdr:row>
      <xdr:rowOff>99060</xdr:rowOff>
    </xdr:from>
    <xdr:to>
      <xdr:col>32</xdr:col>
      <xdr:colOff>378427</xdr:colOff>
      <xdr:row>86</xdr:row>
      <xdr:rowOff>154478</xdr:rowOff>
    </xdr:to>
    <xdr:graphicFrame macro="">
      <xdr:nvGraphicFramePr>
        <xdr:cNvPr id="13" name="Γράφημα 12">
          <a:extLst>
            <a:ext uri="{FF2B5EF4-FFF2-40B4-BE49-F238E27FC236}">
              <a16:creationId xmlns:a16="http://schemas.microsoft.com/office/drawing/2014/main" id="{D1B8F64A-217D-461C-81E8-824EC6D53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74816</xdr:colOff>
      <xdr:row>31</xdr:row>
      <xdr:rowOff>157941</xdr:rowOff>
    </xdr:from>
    <xdr:to>
      <xdr:col>39</xdr:col>
      <xdr:colOff>613955</xdr:colOff>
      <xdr:row>50</xdr:row>
      <xdr:rowOff>30479</xdr:rowOff>
    </xdr:to>
    <xdr:graphicFrame macro="">
      <xdr:nvGraphicFramePr>
        <xdr:cNvPr id="14" name="Γράφημα 13">
          <a:extLst>
            <a:ext uri="{FF2B5EF4-FFF2-40B4-BE49-F238E27FC236}">
              <a16:creationId xmlns:a16="http://schemas.microsoft.com/office/drawing/2014/main" id="{438C2B3E-0242-4606-ABE4-F6889043A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74816</xdr:colOff>
      <xdr:row>50</xdr:row>
      <xdr:rowOff>30480</xdr:rowOff>
    </xdr:from>
    <xdr:to>
      <xdr:col>39</xdr:col>
      <xdr:colOff>613955</xdr:colOff>
      <xdr:row>68</xdr:row>
      <xdr:rowOff>88668</xdr:rowOff>
    </xdr:to>
    <xdr:graphicFrame macro="">
      <xdr:nvGraphicFramePr>
        <xdr:cNvPr id="15" name="Γράφημα 14">
          <a:extLst>
            <a:ext uri="{FF2B5EF4-FFF2-40B4-BE49-F238E27FC236}">
              <a16:creationId xmlns:a16="http://schemas.microsoft.com/office/drawing/2014/main" id="{9BE119D9-8052-4700-A744-21BC11F995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501536</xdr:colOff>
      <xdr:row>68</xdr:row>
      <xdr:rowOff>149628</xdr:rowOff>
    </xdr:from>
    <xdr:to>
      <xdr:col>39</xdr:col>
      <xdr:colOff>522515</xdr:colOff>
      <xdr:row>87</xdr:row>
      <xdr:rowOff>22165</xdr:rowOff>
    </xdr:to>
    <xdr:graphicFrame macro="">
      <xdr:nvGraphicFramePr>
        <xdr:cNvPr id="16" name="Γράφημα 15">
          <a:extLst>
            <a:ext uri="{FF2B5EF4-FFF2-40B4-BE49-F238E27FC236}">
              <a16:creationId xmlns:a16="http://schemas.microsoft.com/office/drawing/2014/main" id="{26748FCE-097E-4593-B9B3-85E4485C3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47</xdr:col>
      <xdr:colOff>276496</xdr:colOff>
      <xdr:row>68</xdr:row>
      <xdr:rowOff>175260</xdr:rowOff>
    </xdr:from>
    <xdr:to>
      <xdr:col>52</xdr:col>
      <xdr:colOff>338297</xdr:colOff>
      <xdr:row>87</xdr:row>
      <xdr:rowOff>40176</xdr:rowOff>
    </xdr:to>
    <xdr:graphicFrame macro="">
      <xdr:nvGraphicFramePr>
        <xdr:cNvPr id="17" name="Γράφημα 16">
          <a:extLst>
            <a:ext uri="{FF2B5EF4-FFF2-40B4-BE49-F238E27FC236}">
              <a16:creationId xmlns:a16="http://schemas.microsoft.com/office/drawing/2014/main" id="{EA621CD5-49A7-455C-AF1C-8D56ADF8C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40</xdr:col>
      <xdr:colOff>73478</xdr:colOff>
      <xdr:row>31</xdr:row>
      <xdr:rowOff>185602</xdr:rowOff>
    </xdr:from>
    <xdr:to>
      <xdr:col>46</xdr:col>
      <xdr:colOff>508114</xdr:colOff>
      <xdr:row>50</xdr:row>
      <xdr:rowOff>48344</xdr:rowOff>
    </xdr:to>
    <xdr:graphicFrame macro="">
      <xdr:nvGraphicFramePr>
        <xdr:cNvPr id="18" name="Γράφημα 17">
          <a:extLst>
            <a:ext uri="{FF2B5EF4-FFF2-40B4-BE49-F238E27FC236}">
              <a16:creationId xmlns:a16="http://schemas.microsoft.com/office/drawing/2014/main" id="{67C8F585-DFE3-4ADB-9207-ACAFBA4B2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40</xdr:col>
      <xdr:colOff>73478</xdr:colOff>
      <xdr:row>50</xdr:row>
      <xdr:rowOff>48345</xdr:rowOff>
    </xdr:from>
    <xdr:to>
      <xdr:col>46</xdr:col>
      <xdr:colOff>508114</xdr:colOff>
      <xdr:row>68</xdr:row>
      <xdr:rowOff>108710</xdr:rowOff>
    </xdr:to>
    <xdr:graphicFrame macro="">
      <xdr:nvGraphicFramePr>
        <xdr:cNvPr id="19" name="Γράφημα 18">
          <a:extLst>
            <a:ext uri="{FF2B5EF4-FFF2-40B4-BE49-F238E27FC236}">
              <a16:creationId xmlns:a16="http://schemas.microsoft.com/office/drawing/2014/main" id="{C793DDE8-A32F-4A1E-BC12-0DFC5A1FB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47</xdr:col>
      <xdr:colOff>327660</xdr:colOff>
      <xdr:row>31</xdr:row>
      <xdr:rowOff>133350</xdr:rowOff>
    </xdr:from>
    <xdr:to>
      <xdr:col>52</xdr:col>
      <xdr:colOff>362246</xdr:colOff>
      <xdr:row>50</xdr:row>
      <xdr:rowOff>3712</xdr:rowOff>
    </xdr:to>
    <xdr:graphicFrame macro="">
      <xdr:nvGraphicFramePr>
        <xdr:cNvPr id="20" name="Γράφημα 19">
          <a:extLst>
            <a:ext uri="{FF2B5EF4-FFF2-40B4-BE49-F238E27FC236}">
              <a16:creationId xmlns:a16="http://schemas.microsoft.com/office/drawing/2014/main" id="{AF203FFD-B6C7-44E3-BA5D-4CE9BE389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47</xdr:col>
      <xdr:colOff>327660</xdr:colOff>
      <xdr:row>50</xdr:row>
      <xdr:rowOff>3713</xdr:rowOff>
    </xdr:from>
    <xdr:to>
      <xdr:col>52</xdr:col>
      <xdr:colOff>362246</xdr:colOff>
      <xdr:row>68</xdr:row>
      <xdr:rowOff>64078</xdr:rowOff>
    </xdr:to>
    <xdr:graphicFrame macro="">
      <xdr:nvGraphicFramePr>
        <xdr:cNvPr id="21" name="Γράφημα 20">
          <a:extLst>
            <a:ext uri="{FF2B5EF4-FFF2-40B4-BE49-F238E27FC236}">
              <a16:creationId xmlns:a16="http://schemas.microsoft.com/office/drawing/2014/main" id="{E9179AB0-2517-4EC3-B019-A64B175BC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40</xdr:col>
      <xdr:colOff>63582</xdr:colOff>
      <xdr:row>69</xdr:row>
      <xdr:rowOff>2228</xdr:rowOff>
    </xdr:from>
    <xdr:to>
      <xdr:col>46</xdr:col>
      <xdr:colOff>530876</xdr:colOff>
      <xdr:row>87</xdr:row>
      <xdr:rowOff>67540</xdr:rowOff>
    </xdr:to>
    <xdr:graphicFrame macro="">
      <xdr:nvGraphicFramePr>
        <xdr:cNvPr id="22" name="Γράφημα 21">
          <a:extLst>
            <a:ext uri="{FF2B5EF4-FFF2-40B4-BE49-F238E27FC236}">
              <a16:creationId xmlns:a16="http://schemas.microsoft.com/office/drawing/2014/main" id="{CEC8FC21-01DB-4A49-9689-58B350352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70086</xdr:colOff>
      <xdr:row>32</xdr:row>
      <xdr:rowOff>62752</xdr:rowOff>
    </xdr:from>
    <xdr:to>
      <xdr:col>9</xdr:col>
      <xdr:colOff>505317</xdr:colOff>
      <xdr:row>50</xdr:row>
      <xdr:rowOff>114584</xdr:rowOff>
    </xdr:to>
    <xdr:graphicFrame macro="">
      <xdr:nvGraphicFramePr>
        <xdr:cNvPr id="2" name="Γράφημα 1">
          <a:extLst>
            <a:ext uri="{FF2B5EF4-FFF2-40B4-BE49-F238E27FC236}">
              <a16:creationId xmlns:a16="http://schemas.microsoft.com/office/drawing/2014/main" id="{7FBECCB8-06E1-4CAF-9DC1-5B20A6CCF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546846</xdr:colOff>
      <xdr:row>32</xdr:row>
      <xdr:rowOff>62753</xdr:rowOff>
    </xdr:from>
    <xdr:to>
      <xdr:col>16</xdr:col>
      <xdr:colOff>76642</xdr:colOff>
      <xdr:row>50</xdr:row>
      <xdr:rowOff>114585</xdr:rowOff>
    </xdr:to>
    <xdr:graphicFrame macro="">
      <xdr:nvGraphicFramePr>
        <xdr:cNvPr id="4" name="Γράφημα 3">
          <a:extLst>
            <a:ext uri="{FF2B5EF4-FFF2-40B4-BE49-F238E27FC236}">
              <a16:creationId xmlns:a16="http://schemas.microsoft.com/office/drawing/2014/main" id="{08F0B286-8F6D-484B-B3A5-C217FD6AF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107576</xdr:colOff>
      <xdr:row>51</xdr:row>
      <xdr:rowOff>89647</xdr:rowOff>
    </xdr:from>
    <xdr:to>
      <xdr:col>9</xdr:col>
      <xdr:colOff>542807</xdr:colOff>
      <xdr:row>69</xdr:row>
      <xdr:rowOff>141480</xdr:rowOff>
    </xdr:to>
    <xdr:graphicFrame macro="">
      <xdr:nvGraphicFramePr>
        <xdr:cNvPr id="5" name="Γράφημα 4">
          <a:extLst>
            <a:ext uri="{FF2B5EF4-FFF2-40B4-BE49-F238E27FC236}">
              <a16:creationId xmlns:a16="http://schemas.microsoft.com/office/drawing/2014/main" id="{E7E3499A-203E-43A0-B4B5-A92AC5796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584336</xdr:colOff>
      <xdr:row>51</xdr:row>
      <xdr:rowOff>89648</xdr:rowOff>
    </xdr:from>
    <xdr:to>
      <xdr:col>16</xdr:col>
      <xdr:colOff>114132</xdr:colOff>
      <xdr:row>69</xdr:row>
      <xdr:rowOff>141481</xdr:rowOff>
    </xdr:to>
    <xdr:graphicFrame macro="">
      <xdr:nvGraphicFramePr>
        <xdr:cNvPr id="10" name="Γράφημα 9">
          <a:extLst>
            <a:ext uri="{FF2B5EF4-FFF2-40B4-BE49-F238E27FC236}">
              <a16:creationId xmlns:a16="http://schemas.microsoft.com/office/drawing/2014/main" id="{B91132E8-CBBB-4D39-900C-5F41A53F6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116541</xdr:colOff>
      <xdr:row>70</xdr:row>
      <xdr:rowOff>8964</xdr:rowOff>
    </xdr:from>
    <xdr:to>
      <xdr:col>9</xdr:col>
      <xdr:colOff>551772</xdr:colOff>
      <xdr:row>88</xdr:row>
      <xdr:rowOff>60797</xdr:rowOff>
    </xdr:to>
    <xdr:graphicFrame macro="">
      <xdr:nvGraphicFramePr>
        <xdr:cNvPr id="11" name="Γράφημα 10">
          <a:extLst>
            <a:ext uri="{FF2B5EF4-FFF2-40B4-BE49-F238E27FC236}">
              <a16:creationId xmlns:a16="http://schemas.microsoft.com/office/drawing/2014/main" id="{50564583-A4C5-4FA7-A3CA-E118B45B2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xdr:col>
      <xdr:colOff>593301</xdr:colOff>
      <xdr:row>70</xdr:row>
      <xdr:rowOff>8965</xdr:rowOff>
    </xdr:from>
    <xdr:to>
      <xdr:col>16</xdr:col>
      <xdr:colOff>123097</xdr:colOff>
      <xdr:row>88</xdr:row>
      <xdr:rowOff>60798</xdr:rowOff>
    </xdr:to>
    <xdr:graphicFrame macro="">
      <xdr:nvGraphicFramePr>
        <xdr:cNvPr id="23" name="Γράφημα 22">
          <a:extLst>
            <a:ext uri="{FF2B5EF4-FFF2-40B4-BE49-F238E27FC236}">
              <a16:creationId xmlns:a16="http://schemas.microsoft.com/office/drawing/2014/main" id="{952BCDD9-C956-4EEA-BC27-8CC363538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17</xdr:col>
      <xdr:colOff>120216</xdr:colOff>
      <xdr:row>34</xdr:row>
      <xdr:rowOff>127462</xdr:rowOff>
    </xdr:from>
    <xdr:to>
      <xdr:col>22</xdr:col>
      <xdr:colOff>136615</xdr:colOff>
      <xdr:row>50</xdr:row>
      <xdr:rowOff>50830</xdr:rowOff>
    </xdr:to>
    <xdr:graphicFrame macro="">
      <xdr:nvGraphicFramePr>
        <xdr:cNvPr id="2" name="Γράφημα 1">
          <a:extLst>
            <a:ext uri="{FF2B5EF4-FFF2-40B4-BE49-F238E27FC236}">
              <a16:creationId xmlns:a16="http://schemas.microsoft.com/office/drawing/2014/main" id="{B1587698-66EA-4DB9-B1A6-97802A8E5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97901</xdr:colOff>
      <xdr:row>50</xdr:row>
      <xdr:rowOff>95250</xdr:rowOff>
    </xdr:from>
    <xdr:to>
      <xdr:col>22</xdr:col>
      <xdr:colOff>114300</xdr:colOff>
      <xdr:row>66</xdr:row>
      <xdr:rowOff>5122</xdr:rowOff>
    </xdr:to>
    <xdr:graphicFrame macro="">
      <xdr:nvGraphicFramePr>
        <xdr:cNvPr id="3" name="Γράφημα 2">
          <a:extLst>
            <a:ext uri="{FF2B5EF4-FFF2-40B4-BE49-F238E27FC236}">
              <a16:creationId xmlns:a16="http://schemas.microsoft.com/office/drawing/2014/main" id="{BFF8BEA8-0A55-4A34-BA38-9BE115157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114526</xdr:colOff>
      <xdr:row>66</xdr:row>
      <xdr:rowOff>136467</xdr:rowOff>
    </xdr:from>
    <xdr:to>
      <xdr:col>22</xdr:col>
      <xdr:colOff>130925</xdr:colOff>
      <xdr:row>82</xdr:row>
      <xdr:rowOff>59834</xdr:rowOff>
    </xdr:to>
    <xdr:graphicFrame macro="">
      <xdr:nvGraphicFramePr>
        <xdr:cNvPr id="4" name="Γράφημα 3">
          <a:extLst>
            <a:ext uri="{FF2B5EF4-FFF2-40B4-BE49-F238E27FC236}">
              <a16:creationId xmlns:a16="http://schemas.microsoft.com/office/drawing/2014/main" id="{7413E236-4EC4-4BAE-8DB8-C33A43051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177020</xdr:colOff>
      <xdr:row>34</xdr:row>
      <xdr:rowOff>132658</xdr:rowOff>
    </xdr:from>
    <xdr:to>
      <xdr:col>28</xdr:col>
      <xdr:colOff>64225</xdr:colOff>
      <xdr:row>50</xdr:row>
      <xdr:rowOff>56026</xdr:rowOff>
    </xdr:to>
    <xdr:graphicFrame macro="">
      <xdr:nvGraphicFramePr>
        <xdr:cNvPr id="5" name="Γράφημα 4">
          <a:extLst>
            <a:ext uri="{FF2B5EF4-FFF2-40B4-BE49-F238E27FC236}">
              <a16:creationId xmlns:a16="http://schemas.microsoft.com/office/drawing/2014/main" id="{866641B9-4BAA-4EBD-B9DC-DF75C451C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227095</xdr:colOff>
      <xdr:row>50</xdr:row>
      <xdr:rowOff>121920</xdr:rowOff>
    </xdr:from>
    <xdr:to>
      <xdr:col>28</xdr:col>
      <xdr:colOff>114300</xdr:colOff>
      <xdr:row>66</xdr:row>
      <xdr:rowOff>31792</xdr:rowOff>
    </xdr:to>
    <xdr:graphicFrame macro="">
      <xdr:nvGraphicFramePr>
        <xdr:cNvPr id="6" name="Γράφημα 5">
          <a:extLst>
            <a:ext uri="{FF2B5EF4-FFF2-40B4-BE49-F238E27FC236}">
              <a16:creationId xmlns:a16="http://schemas.microsoft.com/office/drawing/2014/main" id="{24489693-C2A5-45B6-BB7A-77AED952F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257575</xdr:colOff>
      <xdr:row>66</xdr:row>
      <xdr:rowOff>156210</xdr:rowOff>
    </xdr:from>
    <xdr:to>
      <xdr:col>28</xdr:col>
      <xdr:colOff>144780</xdr:colOff>
      <xdr:row>82</xdr:row>
      <xdr:rowOff>79578</xdr:rowOff>
    </xdr:to>
    <xdr:graphicFrame macro="">
      <xdr:nvGraphicFramePr>
        <xdr:cNvPr id="7" name="Γράφημα 6">
          <a:extLst>
            <a:ext uri="{FF2B5EF4-FFF2-40B4-BE49-F238E27FC236}">
              <a16:creationId xmlns:a16="http://schemas.microsoft.com/office/drawing/2014/main" id="{6A80E648-97C6-458B-A411-C85DC0126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218091</xdr:colOff>
      <xdr:row>66</xdr:row>
      <xdr:rowOff>164868</xdr:rowOff>
    </xdr:from>
    <xdr:to>
      <xdr:col>33</xdr:col>
      <xdr:colOff>599074</xdr:colOff>
      <xdr:row>82</xdr:row>
      <xdr:rowOff>88235</xdr:rowOff>
    </xdr:to>
    <xdr:graphicFrame macro="">
      <xdr:nvGraphicFramePr>
        <xdr:cNvPr id="10" name="Γράφημα 9">
          <a:extLst>
            <a:ext uri="{FF2B5EF4-FFF2-40B4-BE49-F238E27FC236}">
              <a16:creationId xmlns:a16="http://schemas.microsoft.com/office/drawing/2014/main" id="{22846070-60D0-4E72-8E49-CBF0BBB56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39</xdr:col>
      <xdr:colOff>391272</xdr:colOff>
      <xdr:row>66</xdr:row>
      <xdr:rowOff>75064</xdr:rowOff>
    </xdr:from>
    <xdr:to>
      <xdr:col>43</xdr:col>
      <xdr:colOff>569309</xdr:colOff>
      <xdr:row>81</xdr:row>
      <xdr:rowOff>178946</xdr:rowOff>
    </xdr:to>
    <xdr:graphicFrame macro="">
      <xdr:nvGraphicFramePr>
        <xdr:cNvPr id="15" name="Γράφημα 14">
          <a:extLst>
            <a:ext uri="{FF2B5EF4-FFF2-40B4-BE49-F238E27FC236}">
              <a16:creationId xmlns:a16="http://schemas.microsoft.com/office/drawing/2014/main" id="{72B1C78D-E7E6-4ED8-AEE3-9FA7BAB76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60960</xdr:colOff>
      <xdr:row>34</xdr:row>
      <xdr:rowOff>93232</xdr:rowOff>
    </xdr:from>
    <xdr:to>
      <xdr:col>7</xdr:col>
      <xdr:colOff>325583</xdr:colOff>
      <xdr:row>50</xdr:row>
      <xdr:rowOff>6677</xdr:rowOff>
    </xdr:to>
    <xdr:graphicFrame macro="">
      <xdr:nvGraphicFramePr>
        <xdr:cNvPr id="17" name="Γράφημα 16">
          <a:extLst>
            <a:ext uri="{FF2B5EF4-FFF2-40B4-BE49-F238E27FC236}">
              <a16:creationId xmlns:a16="http://schemas.microsoft.com/office/drawing/2014/main" id="{CE54B646-9AAA-44AE-927A-495AD54E1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400560</xdr:colOff>
      <xdr:row>34</xdr:row>
      <xdr:rowOff>62753</xdr:rowOff>
    </xdr:from>
    <xdr:to>
      <xdr:col>14</xdr:col>
      <xdr:colOff>702423</xdr:colOff>
      <xdr:row>49</xdr:row>
      <xdr:rowOff>159078</xdr:rowOff>
    </xdr:to>
    <xdr:graphicFrame macro="">
      <xdr:nvGraphicFramePr>
        <xdr:cNvPr id="18" name="Γράφημα 17">
          <a:extLst>
            <a:ext uri="{FF2B5EF4-FFF2-40B4-BE49-F238E27FC236}">
              <a16:creationId xmlns:a16="http://schemas.microsoft.com/office/drawing/2014/main" id="{90C72EB0-0836-412D-8105-A70500DE9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37490</xdr:colOff>
      <xdr:row>50</xdr:row>
      <xdr:rowOff>43928</xdr:rowOff>
    </xdr:from>
    <xdr:to>
      <xdr:col>7</xdr:col>
      <xdr:colOff>302113</xdr:colOff>
      <xdr:row>65</xdr:row>
      <xdr:rowOff>140254</xdr:rowOff>
    </xdr:to>
    <xdr:graphicFrame macro="">
      <xdr:nvGraphicFramePr>
        <xdr:cNvPr id="19" name="Γράφημα 18">
          <a:extLst>
            <a:ext uri="{FF2B5EF4-FFF2-40B4-BE49-F238E27FC236}">
              <a16:creationId xmlns:a16="http://schemas.microsoft.com/office/drawing/2014/main" id="{07FCF2C8-58E1-45B2-B42C-E0DA03A3F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407571</xdr:colOff>
      <xdr:row>50</xdr:row>
      <xdr:rowOff>43929</xdr:rowOff>
    </xdr:from>
    <xdr:to>
      <xdr:col>14</xdr:col>
      <xdr:colOff>661595</xdr:colOff>
      <xdr:row>65</xdr:row>
      <xdr:rowOff>140255</xdr:rowOff>
    </xdr:to>
    <xdr:graphicFrame macro="">
      <xdr:nvGraphicFramePr>
        <xdr:cNvPr id="20" name="Γράφημα 19">
          <a:extLst>
            <a:ext uri="{FF2B5EF4-FFF2-40B4-BE49-F238E27FC236}">
              <a16:creationId xmlns:a16="http://schemas.microsoft.com/office/drawing/2014/main" id="{DC119BB4-6EBA-4A36-BEDF-113658E0E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15975</xdr:colOff>
      <xdr:row>66</xdr:row>
      <xdr:rowOff>39445</xdr:rowOff>
    </xdr:from>
    <xdr:to>
      <xdr:col>7</xdr:col>
      <xdr:colOff>280598</xdr:colOff>
      <xdr:row>81</xdr:row>
      <xdr:rowOff>135771</xdr:rowOff>
    </xdr:to>
    <xdr:graphicFrame macro="">
      <xdr:nvGraphicFramePr>
        <xdr:cNvPr id="21" name="Γράφημα 20">
          <a:extLst>
            <a:ext uri="{FF2B5EF4-FFF2-40B4-BE49-F238E27FC236}">
              <a16:creationId xmlns:a16="http://schemas.microsoft.com/office/drawing/2014/main" id="{E0C0A152-C770-40E1-96BA-323277C63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386056</xdr:colOff>
      <xdr:row>66</xdr:row>
      <xdr:rowOff>39446</xdr:rowOff>
    </xdr:from>
    <xdr:to>
      <xdr:col>14</xdr:col>
      <xdr:colOff>640080</xdr:colOff>
      <xdr:row>81</xdr:row>
      <xdr:rowOff>135772</xdr:rowOff>
    </xdr:to>
    <xdr:graphicFrame macro="">
      <xdr:nvGraphicFramePr>
        <xdr:cNvPr id="22" name="Γράφημα 21">
          <a:extLst>
            <a:ext uri="{FF2B5EF4-FFF2-40B4-BE49-F238E27FC236}">
              <a16:creationId xmlns:a16="http://schemas.microsoft.com/office/drawing/2014/main" id="{245C6C59-0418-4DA5-A89F-268B8EAA8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34</xdr:col>
      <xdr:colOff>28478</xdr:colOff>
      <xdr:row>66</xdr:row>
      <xdr:rowOff>68037</xdr:rowOff>
    </xdr:from>
    <xdr:to>
      <xdr:col>38</xdr:col>
      <xdr:colOff>112929</xdr:colOff>
      <xdr:row>81</xdr:row>
      <xdr:rowOff>173527</xdr:rowOff>
    </xdr:to>
    <xdr:graphicFrame macro="">
      <xdr:nvGraphicFramePr>
        <xdr:cNvPr id="25" name="Γράφημα 24">
          <a:extLst>
            <a:ext uri="{FF2B5EF4-FFF2-40B4-BE49-F238E27FC236}">
              <a16:creationId xmlns:a16="http://schemas.microsoft.com/office/drawing/2014/main" id="{29024B41-A5DD-6749-0F06-378D1AB37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39</xdr:col>
      <xdr:colOff>461336</xdr:colOff>
      <xdr:row>34</xdr:row>
      <xdr:rowOff>168678</xdr:rowOff>
    </xdr:from>
    <xdr:to>
      <xdr:col>43</xdr:col>
      <xdr:colOff>622452</xdr:colOff>
      <xdr:row>50</xdr:row>
      <xdr:rowOff>84425</xdr:rowOff>
    </xdr:to>
    <xdr:graphicFrame macro="">
      <xdr:nvGraphicFramePr>
        <xdr:cNvPr id="26" name="Γράφημα 25">
          <a:extLst>
            <a:ext uri="{FF2B5EF4-FFF2-40B4-BE49-F238E27FC236}">
              <a16:creationId xmlns:a16="http://schemas.microsoft.com/office/drawing/2014/main" id="{4E6F0875-39A0-F321-0D16-41DA05495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39</xdr:col>
      <xdr:colOff>449462</xdr:colOff>
      <xdr:row>50</xdr:row>
      <xdr:rowOff>118110</xdr:rowOff>
    </xdr:from>
    <xdr:to>
      <xdr:col>43</xdr:col>
      <xdr:colOff>592283</xdr:colOff>
      <xdr:row>66</xdr:row>
      <xdr:rowOff>31931</xdr:rowOff>
    </xdr:to>
    <xdr:graphicFrame macro="">
      <xdr:nvGraphicFramePr>
        <xdr:cNvPr id="27" name="Γράφημα 26">
          <a:extLst>
            <a:ext uri="{FF2B5EF4-FFF2-40B4-BE49-F238E27FC236}">
              <a16:creationId xmlns:a16="http://schemas.microsoft.com/office/drawing/2014/main" id="{C27B13B6-A8EF-1233-6EF5-EF0B6B642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34</xdr:col>
      <xdr:colOff>110418</xdr:colOff>
      <xdr:row>34</xdr:row>
      <xdr:rowOff>172440</xdr:rowOff>
    </xdr:from>
    <xdr:to>
      <xdr:col>38</xdr:col>
      <xdr:colOff>148219</xdr:colOff>
      <xdr:row>50</xdr:row>
      <xdr:rowOff>96651</xdr:rowOff>
    </xdr:to>
    <xdr:graphicFrame macro="">
      <xdr:nvGraphicFramePr>
        <xdr:cNvPr id="28" name="Γράφημα 27">
          <a:extLst>
            <a:ext uri="{FF2B5EF4-FFF2-40B4-BE49-F238E27FC236}">
              <a16:creationId xmlns:a16="http://schemas.microsoft.com/office/drawing/2014/main" id="{140286F6-9A4F-0045-8BC4-14195C7F5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34</xdr:col>
      <xdr:colOff>110418</xdr:colOff>
      <xdr:row>50</xdr:row>
      <xdr:rowOff>98914</xdr:rowOff>
    </xdr:from>
    <xdr:to>
      <xdr:col>38</xdr:col>
      <xdr:colOff>148219</xdr:colOff>
      <xdr:row>66</xdr:row>
      <xdr:rowOff>9526</xdr:rowOff>
    </xdr:to>
    <xdr:graphicFrame macro="">
      <xdr:nvGraphicFramePr>
        <xdr:cNvPr id="29" name="Γράφημα 28">
          <a:extLst>
            <a:ext uri="{FF2B5EF4-FFF2-40B4-BE49-F238E27FC236}">
              <a16:creationId xmlns:a16="http://schemas.microsoft.com/office/drawing/2014/main" id="{5CE889F5-BBD8-3041-F1D9-97A1ADFB8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28</xdr:col>
      <xdr:colOff>275241</xdr:colOff>
      <xdr:row>34</xdr:row>
      <xdr:rowOff>135081</xdr:rowOff>
    </xdr:from>
    <xdr:to>
      <xdr:col>34</xdr:col>
      <xdr:colOff>27574</xdr:colOff>
      <xdr:row>50</xdr:row>
      <xdr:rowOff>58449</xdr:rowOff>
    </xdr:to>
    <xdr:graphicFrame macro="">
      <xdr:nvGraphicFramePr>
        <xdr:cNvPr id="30" name="Γράφημα 29">
          <a:extLst>
            <a:ext uri="{FF2B5EF4-FFF2-40B4-BE49-F238E27FC236}">
              <a16:creationId xmlns:a16="http://schemas.microsoft.com/office/drawing/2014/main" id="{4275C6C1-B9D0-148F-4850-1D9BF0FA2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28</xdr:col>
      <xdr:colOff>244761</xdr:colOff>
      <xdr:row>50</xdr:row>
      <xdr:rowOff>121920</xdr:rowOff>
    </xdr:from>
    <xdr:to>
      <xdr:col>33</xdr:col>
      <xdr:colOff>625744</xdr:colOff>
      <xdr:row>66</xdr:row>
      <xdr:rowOff>40994</xdr:rowOff>
    </xdr:to>
    <xdr:graphicFrame macro="">
      <xdr:nvGraphicFramePr>
        <xdr:cNvPr id="31" name="Γράφημα 30">
          <a:extLst>
            <a:ext uri="{FF2B5EF4-FFF2-40B4-BE49-F238E27FC236}">
              <a16:creationId xmlns:a16="http://schemas.microsoft.com/office/drawing/2014/main" id="{11379E7F-F9FF-4852-1833-EDD3B3EB2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9</xdr:col>
      <xdr:colOff>360218</xdr:colOff>
      <xdr:row>33</xdr:row>
      <xdr:rowOff>27709</xdr:rowOff>
    </xdr:from>
    <xdr:to>
      <xdr:col>16</xdr:col>
      <xdr:colOff>678874</xdr:colOff>
      <xdr:row>48</xdr:row>
      <xdr:rowOff>69272</xdr:rowOff>
    </xdr:to>
    <xdr:graphicFrame macro="">
      <xdr:nvGraphicFramePr>
        <xdr:cNvPr id="2" name="Γράφημα 1">
          <a:extLst>
            <a:ext uri="{FF2B5EF4-FFF2-40B4-BE49-F238E27FC236}">
              <a16:creationId xmlns:a16="http://schemas.microsoft.com/office/drawing/2014/main" id="{FDE34217-6814-4873-B7B1-381CFE7CE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361703</xdr:colOff>
      <xdr:row>48</xdr:row>
      <xdr:rowOff>79168</xdr:rowOff>
    </xdr:from>
    <xdr:to>
      <xdr:col>16</xdr:col>
      <xdr:colOff>665019</xdr:colOff>
      <xdr:row>63</xdr:row>
      <xdr:rowOff>93023</xdr:rowOff>
    </xdr:to>
    <xdr:graphicFrame macro="">
      <xdr:nvGraphicFramePr>
        <xdr:cNvPr id="4" name="Γράφημα 3">
          <a:extLst>
            <a:ext uri="{FF2B5EF4-FFF2-40B4-BE49-F238E27FC236}">
              <a16:creationId xmlns:a16="http://schemas.microsoft.com/office/drawing/2014/main" id="{135E1980-8C87-4600-A464-FC3C1DAD2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14349</xdr:colOff>
      <xdr:row>48</xdr:row>
      <xdr:rowOff>103168</xdr:rowOff>
    </xdr:from>
    <xdr:to>
      <xdr:col>24</xdr:col>
      <xdr:colOff>110835</xdr:colOff>
      <xdr:row>63</xdr:row>
      <xdr:rowOff>139290</xdr:rowOff>
    </xdr:to>
    <xdr:graphicFrame macro="">
      <xdr:nvGraphicFramePr>
        <xdr:cNvPr id="5" name="Γράφημα 4">
          <a:extLst>
            <a:ext uri="{FF2B5EF4-FFF2-40B4-BE49-F238E27FC236}">
              <a16:creationId xmlns:a16="http://schemas.microsoft.com/office/drawing/2014/main" id="{D28B8DFF-2D7D-4F11-A5A0-1EEC84908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31173</xdr:colOff>
      <xdr:row>33</xdr:row>
      <xdr:rowOff>36370</xdr:rowOff>
    </xdr:from>
    <xdr:to>
      <xdr:col>24</xdr:col>
      <xdr:colOff>167491</xdr:colOff>
      <xdr:row>48</xdr:row>
      <xdr:rowOff>83376</xdr:rowOff>
    </xdr:to>
    <xdr:graphicFrame macro="">
      <xdr:nvGraphicFramePr>
        <xdr:cNvPr id="6" name="Γράφημα 5">
          <a:extLst>
            <a:ext uri="{FF2B5EF4-FFF2-40B4-BE49-F238E27FC236}">
              <a16:creationId xmlns:a16="http://schemas.microsoft.com/office/drawing/2014/main" id="{FE08C614-B98E-4116-BCA1-56F90293B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85</xdr:col>
      <xdr:colOff>186566</xdr:colOff>
      <xdr:row>32</xdr:row>
      <xdr:rowOff>62406</xdr:rowOff>
    </xdr:from>
    <xdr:to>
      <xdr:col>91</xdr:col>
      <xdr:colOff>327313</xdr:colOff>
      <xdr:row>46</xdr:row>
      <xdr:rowOff>122429</xdr:rowOff>
    </xdr:to>
    <xdr:graphicFrame macro="">
      <xdr:nvGraphicFramePr>
        <xdr:cNvPr id="9" name="Γράφημα 8">
          <a:extLst>
            <a:ext uri="{FF2B5EF4-FFF2-40B4-BE49-F238E27FC236}">
              <a16:creationId xmlns:a16="http://schemas.microsoft.com/office/drawing/2014/main" id="{E56FB0D0-C9DD-4128-A6E8-383E05AA5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182</xdr:col>
      <xdr:colOff>569423</xdr:colOff>
      <xdr:row>33</xdr:row>
      <xdr:rowOff>180108</xdr:rowOff>
    </xdr:from>
    <xdr:to>
      <xdr:col>190</xdr:col>
      <xdr:colOff>126077</xdr:colOff>
      <xdr:row>48</xdr:row>
      <xdr:rowOff>180108</xdr:rowOff>
    </xdr:to>
    <xdr:graphicFrame macro="">
      <xdr:nvGraphicFramePr>
        <xdr:cNvPr id="25" name="Γράφημα 24">
          <a:extLst>
            <a:ext uri="{FF2B5EF4-FFF2-40B4-BE49-F238E27FC236}">
              <a16:creationId xmlns:a16="http://schemas.microsoft.com/office/drawing/2014/main" id="{75E207A5-30F2-4043-8312-28FDC2412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182</xdr:col>
      <xdr:colOff>576349</xdr:colOff>
      <xdr:row>49</xdr:row>
      <xdr:rowOff>24938</xdr:rowOff>
    </xdr:from>
    <xdr:to>
      <xdr:col>190</xdr:col>
      <xdr:colOff>133003</xdr:colOff>
      <xdr:row>64</xdr:row>
      <xdr:rowOff>52647</xdr:rowOff>
    </xdr:to>
    <xdr:graphicFrame macro="">
      <xdr:nvGraphicFramePr>
        <xdr:cNvPr id="26" name="Γράφημα 25">
          <a:extLst>
            <a:ext uri="{FF2B5EF4-FFF2-40B4-BE49-F238E27FC236}">
              <a16:creationId xmlns:a16="http://schemas.microsoft.com/office/drawing/2014/main" id="{AB860136-B991-44B3-B72F-0F4EDBCBF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182</xdr:col>
      <xdr:colOff>537755</xdr:colOff>
      <xdr:row>64</xdr:row>
      <xdr:rowOff>78377</xdr:rowOff>
    </xdr:from>
    <xdr:to>
      <xdr:col>190</xdr:col>
      <xdr:colOff>94409</xdr:colOff>
      <xdr:row>79</xdr:row>
      <xdr:rowOff>116972</xdr:rowOff>
    </xdr:to>
    <xdr:graphicFrame macro="">
      <xdr:nvGraphicFramePr>
        <xdr:cNvPr id="27" name="Γράφημα 26">
          <a:extLst>
            <a:ext uri="{FF2B5EF4-FFF2-40B4-BE49-F238E27FC236}">
              <a16:creationId xmlns:a16="http://schemas.microsoft.com/office/drawing/2014/main" id="{98A30688-AB80-4166-903B-60DE5FBBB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182</xdr:col>
      <xdr:colOff>548640</xdr:colOff>
      <xdr:row>79</xdr:row>
      <xdr:rowOff>152400</xdr:rowOff>
    </xdr:from>
    <xdr:to>
      <xdr:col>190</xdr:col>
      <xdr:colOff>105294</xdr:colOff>
      <xdr:row>95</xdr:row>
      <xdr:rowOff>8114</xdr:rowOff>
    </xdr:to>
    <xdr:graphicFrame macro="">
      <xdr:nvGraphicFramePr>
        <xdr:cNvPr id="28" name="Γράφημα 27">
          <a:extLst>
            <a:ext uri="{FF2B5EF4-FFF2-40B4-BE49-F238E27FC236}">
              <a16:creationId xmlns:a16="http://schemas.microsoft.com/office/drawing/2014/main" id="{6A97C2E9-D829-4B2B-9E59-9D3A6DA39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190</xdr:col>
      <xdr:colOff>822960</xdr:colOff>
      <xdr:row>33</xdr:row>
      <xdr:rowOff>152400</xdr:rowOff>
    </xdr:from>
    <xdr:to>
      <xdr:col>196</xdr:col>
      <xdr:colOff>540723</xdr:colOff>
      <xdr:row>48</xdr:row>
      <xdr:rowOff>152400</xdr:rowOff>
    </xdr:to>
    <xdr:graphicFrame macro="">
      <xdr:nvGraphicFramePr>
        <xdr:cNvPr id="29" name="Γράφημα 28">
          <a:extLst>
            <a:ext uri="{FF2B5EF4-FFF2-40B4-BE49-F238E27FC236}">
              <a16:creationId xmlns:a16="http://schemas.microsoft.com/office/drawing/2014/main" id="{E86C25FA-606B-4EC1-9AC0-CD0A6DBC6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190</xdr:col>
      <xdr:colOff>777241</xdr:colOff>
      <xdr:row>49</xdr:row>
      <xdr:rowOff>2177</xdr:rowOff>
    </xdr:from>
    <xdr:to>
      <xdr:col>196</xdr:col>
      <xdr:colOff>529838</xdr:colOff>
      <xdr:row>64</xdr:row>
      <xdr:rowOff>23948</xdr:rowOff>
    </xdr:to>
    <xdr:graphicFrame macro="">
      <xdr:nvGraphicFramePr>
        <xdr:cNvPr id="30" name="Γράφημα 29">
          <a:extLst>
            <a:ext uri="{FF2B5EF4-FFF2-40B4-BE49-F238E27FC236}">
              <a16:creationId xmlns:a16="http://schemas.microsoft.com/office/drawing/2014/main" id="{DF92F008-D97F-4346-8ABD-23463C22E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190</xdr:col>
      <xdr:colOff>784168</xdr:colOff>
      <xdr:row>64</xdr:row>
      <xdr:rowOff>66501</xdr:rowOff>
    </xdr:from>
    <xdr:to>
      <xdr:col>196</xdr:col>
      <xdr:colOff>536765</xdr:colOff>
      <xdr:row>79</xdr:row>
      <xdr:rowOff>102127</xdr:rowOff>
    </xdr:to>
    <xdr:graphicFrame macro="">
      <xdr:nvGraphicFramePr>
        <xdr:cNvPr id="31" name="Γράφημα 30">
          <a:extLst>
            <a:ext uri="{FF2B5EF4-FFF2-40B4-BE49-F238E27FC236}">
              <a16:creationId xmlns:a16="http://schemas.microsoft.com/office/drawing/2014/main" id="{05DE1767-00AF-4354-9453-0FF0B7230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196</xdr:col>
      <xdr:colOff>881150</xdr:colOff>
      <xdr:row>33</xdr:row>
      <xdr:rowOff>166255</xdr:rowOff>
    </xdr:from>
    <xdr:to>
      <xdr:col>201</xdr:col>
      <xdr:colOff>690352</xdr:colOff>
      <xdr:row>48</xdr:row>
      <xdr:rowOff>166255</xdr:rowOff>
    </xdr:to>
    <xdr:graphicFrame macro="">
      <xdr:nvGraphicFramePr>
        <xdr:cNvPr id="32" name="Γράφημα 31">
          <a:extLst>
            <a:ext uri="{FF2B5EF4-FFF2-40B4-BE49-F238E27FC236}">
              <a16:creationId xmlns:a16="http://schemas.microsoft.com/office/drawing/2014/main" id="{4F981ADA-7EC8-4858-9EB7-D0B72C722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196</xdr:col>
      <xdr:colOff>839585</xdr:colOff>
      <xdr:row>64</xdr:row>
      <xdr:rowOff>66501</xdr:rowOff>
    </xdr:from>
    <xdr:to>
      <xdr:col>201</xdr:col>
      <xdr:colOff>637704</xdr:colOff>
      <xdr:row>79</xdr:row>
      <xdr:rowOff>108065</xdr:rowOff>
    </xdr:to>
    <xdr:graphicFrame macro="">
      <xdr:nvGraphicFramePr>
        <xdr:cNvPr id="33" name="Γράφημα 32">
          <a:extLst>
            <a:ext uri="{FF2B5EF4-FFF2-40B4-BE49-F238E27FC236}">
              <a16:creationId xmlns:a16="http://schemas.microsoft.com/office/drawing/2014/main" id="{4D5AE0E6-655A-4886-BA38-FDE417F53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212</xdr:col>
      <xdr:colOff>811879</xdr:colOff>
      <xdr:row>49</xdr:row>
      <xdr:rowOff>13854</xdr:rowOff>
    </xdr:from>
    <xdr:to>
      <xdr:col>217</xdr:col>
      <xdr:colOff>402179</xdr:colOff>
      <xdr:row>64</xdr:row>
      <xdr:rowOff>24939</xdr:rowOff>
    </xdr:to>
    <xdr:graphicFrame macro="">
      <xdr:nvGraphicFramePr>
        <xdr:cNvPr id="34" name="Γράφημα 33">
          <a:extLst>
            <a:ext uri="{FF2B5EF4-FFF2-40B4-BE49-F238E27FC236}">
              <a16:creationId xmlns:a16="http://schemas.microsoft.com/office/drawing/2014/main" id="{4BC03DC2-4B97-443C-85F7-BC9710114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202</xdr:col>
      <xdr:colOff>229986</xdr:colOff>
      <xdr:row>33</xdr:row>
      <xdr:rowOff>152400</xdr:rowOff>
    </xdr:from>
    <xdr:to>
      <xdr:col>206</xdr:col>
      <xdr:colOff>831669</xdr:colOff>
      <xdr:row>48</xdr:row>
      <xdr:rowOff>152400</xdr:rowOff>
    </xdr:to>
    <xdr:graphicFrame macro="">
      <xdr:nvGraphicFramePr>
        <xdr:cNvPr id="35" name="Γράφημα 34">
          <a:extLst>
            <a:ext uri="{FF2B5EF4-FFF2-40B4-BE49-F238E27FC236}">
              <a16:creationId xmlns:a16="http://schemas.microsoft.com/office/drawing/2014/main" id="{6391ED1E-7BB4-4777-81DA-5A6FE44FC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202</xdr:col>
      <xdr:colOff>271549</xdr:colOff>
      <xdr:row>48</xdr:row>
      <xdr:rowOff>180109</xdr:rowOff>
    </xdr:from>
    <xdr:to>
      <xdr:col>206</xdr:col>
      <xdr:colOff>873232</xdr:colOff>
      <xdr:row>64</xdr:row>
      <xdr:rowOff>24938</xdr:rowOff>
    </xdr:to>
    <xdr:graphicFrame macro="">
      <xdr:nvGraphicFramePr>
        <xdr:cNvPr id="36" name="Γράφημα 35">
          <a:extLst>
            <a:ext uri="{FF2B5EF4-FFF2-40B4-BE49-F238E27FC236}">
              <a16:creationId xmlns:a16="http://schemas.microsoft.com/office/drawing/2014/main" id="{09076C6C-D96A-42FC-8EAE-B0AE22931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202</xdr:col>
      <xdr:colOff>257694</xdr:colOff>
      <xdr:row>64</xdr:row>
      <xdr:rowOff>52647</xdr:rowOff>
    </xdr:from>
    <xdr:to>
      <xdr:col>206</xdr:col>
      <xdr:colOff>859377</xdr:colOff>
      <xdr:row>79</xdr:row>
      <xdr:rowOff>94211</xdr:rowOff>
    </xdr:to>
    <xdr:graphicFrame macro="">
      <xdr:nvGraphicFramePr>
        <xdr:cNvPr id="37" name="Γράφημα 36">
          <a:extLst>
            <a:ext uri="{FF2B5EF4-FFF2-40B4-BE49-F238E27FC236}">
              <a16:creationId xmlns:a16="http://schemas.microsoft.com/office/drawing/2014/main" id="{D08DF7EC-618C-48B9-A45A-0184F4622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196</xdr:col>
      <xdr:colOff>853440</xdr:colOff>
      <xdr:row>49</xdr:row>
      <xdr:rowOff>11083</xdr:rowOff>
    </xdr:from>
    <xdr:to>
      <xdr:col>201</xdr:col>
      <xdr:colOff>651559</xdr:colOff>
      <xdr:row>64</xdr:row>
      <xdr:rowOff>38792</xdr:rowOff>
    </xdr:to>
    <xdr:graphicFrame macro="">
      <xdr:nvGraphicFramePr>
        <xdr:cNvPr id="38" name="Γράφημα 37">
          <a:extLst>
            <a:ext uri="{FF2B5EF4-FFF2-40B4-BE49-F238E27FC236}">
              <a16:creationId xmlns:a16="http://schemas.microsoft.com/office/drawing/2014/main" id="{320E913C-F443-4454-A322-DD59379D9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212</xdr:col>
      <xdr:colOff>811878</xdr:colOff>
      <xdr:row>64</xdr:row>
      <xdr:rowOff>94212</xdr:rowOff>
    </xdr:from>
    <xdr:to>
      <xdr:col>217</xdr:col>
      <xdr:colOff>402178</xdr:colOff>
      <xdr:row>79</xdr:row>
      <xdr:rowOff>135775</xdr:rowOff>
    </xdr:to>
    <xdr:graphicFrame macro="">
      <xdr:nvGraphicFramePr>
        <xdr:cNvPr id="39" name="Γράφημα 38">
          <a:extLst>
            <a:ext uri="{FF2B5EF4-FFF2-40B4-BE49-F238E27FC236}">
              <a16:creationId xmlns:a16="http://schemas.microsoft.com/office/drawing/2014/main" id="{83EAD977-2FAE-4156-8703-159BAF32A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207</xdr:col>
      <xdr:colOff>423949</xdr:colOff>
      <xdr:row>34</xdr:row>
      <xdr:rowOff>11084</xdr:rowOff>
    </xdr:from>
    <xdr:to>
      <xdr:col>212</xdr:col>
      <xdr:colOff>499159</xdr:colOff>
      <xdr:row>49</xdr:row>
      <xdr:rowOff>11084</xdr:rowOff>
    </xdr:to>
    <xdr:graphicFrame macro="">
      <xdr:nvGraphicFramePr>
        <xdr:cNvPr id="40" name="Γράφημα 39">
          <a:extLst>
            <a:ext uri="{FF2B5EF4-FFF2-40B4-BE49-F238E27FC236}">
              <a16:creationId xmlns:a16="http://schemas.microsoft.com/office/drawing/2014/main" id="{6B6E5270-144A-44C6-B83C-AEDE6CFE8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207</xdr:col>
      <xdr:colOff>410094</xdr:colOff>
      <xdr:row>49</xdr:row>
      <xdr:rowOff>52647</xdr:rowOff>
    </xdr:from>
    <xdr:to>
      <xdr:col>212</xdr:col>
      <xdr:colOff>485304</xdr:colOff>
      <xdr:row>64</xdr:row>
      <xdr:rowOff>80356</xdr:rowOff>
    </xdr:to>
    <xdr:graphicFrame macro="">
      <xdr:nvGraphicFramePr>
        <xdr:cNvPr id="41" name="Γράφημα 40">
          <a:extLst>
            <a:ext uri="{FF2B5EF4-FFF2-40B4-BE49-F238E27FC236}">
              <a16:creationId xmlns:a16="http://schemas.microsoft.com/office/drawing/2014/main" id="{1A4C85AD-4964-4B8D-B9FD-55ED1FBE6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207</xdr:col>
      <xdr:colOff>410095</xdr:colOff>
      <xdr:row>64</xdr:row>
      <xdr:rowOff>108066</xdr:rowOff>
    </xdr:from>
    <xdr:to>
      <xdr:col>212</xdr:col>
      <xdr:colOff>485305</xdr:colOff>
      <xdr:row>79</xdr:row>
      <xdr:rowOff>152401</xdr:rowOff>
    </xdr:to>
    <xdr:graphicFrame macro="">
      <xdr:nvGraphicFramePr>
        <xdr:cNvPr id="42" name="Γράφημα 41">
          <a:extLst>
            <a:ext uri="{FF2B5EF4-FFF2-40B4-BE49-F238E27FC236}">
              <a16:creationId xmlns:a16="http://schemas.microsoft.com/office/drawing/2014/main" id="{3609E4B5-8C3E-4266-AB70-A8BD6E493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212</xdr:col>
      <xdr:colOff>798023</xdr:colOff>
      <xdr:row>33</xdr:row>
      <xdr:rowOff>166254</xdr:rowOff>
    </xdr:from>
    <xdr:to>
      <xdr:col>217</xdr:col>
      <xdr:colOff>388323</xdr:colOff>
      <xdr:row>48</xdr:row>
      <xdr:rowOff>166254</xdr:rowOff>
    </xdr:to>
    <xdr:graphicFrame macro="">
      <xdr:nvGraphicFramePr>
        <xdr:cNvPr id="43" name="Γράφημα 42">
          <a:extLst>
            <a:ext uri="{FF2B5EF4-FFF2-40B4-BE49-F238E27FC236}">
              <a16:creationId xmlns:a16="http://schemas.microsoft.com/office/drawing/2014/main" id="{2F9C9438-040C-467B-91A6-DD6A64FCE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107</xdr:col>
      <xdr:colOff>318657</xdr:colOff>
      <xdr:row>31</xdr:row>
      <xdr:rowOff>138548</xdr:rowOff>
    </xdr:from>
    <xdr:to>
      <xdr:col>122</xdr:col>
      <xdr:colOff>484910</xdr:colOff>
      <xdr:row>52</xdr:row>
      <xdr:rowOff>157596</xdr:rowOff>
    </xdr:to>
    <xdr:grpSp>
      <xdr:nvGrpSpPr>
        <xdr:cNvPr id="45" name="Ομάδα 44">
          <a:extLst>
            <a:ext uri="{FF2B5EF4-FFF2-40B4-BE49-F238E27FC236}">
              <a16:creationId xmlns:a16="http://schemas.microsoft.com/office/drawing/2014/main" id="{6B33D995-49EC-462A-919A-31989504513B}"/>
            </a:ext>
          </a:extLst>
        </xdr:cNvPr>
        <xdr:cNvGrpSpPr/>
      </xdr:nvGrpSpPr>
      <xdr:grpSpPr>
        <a:xfrm>
          <a:off x="99835857" y="6220693"/>
          <a:ext cx="15946580" cy="3801339"/>
          <a:chOff x="117597382" y="6220692"/>
          <a:chExt cx="16087725" cy="3829049"/>
        </a:xfrm>
      </xdr:grpSpPr>
      <xdr:pic>
        <xdr:nvPicPr>
          <xdr:cNvPr id="46" name="Εικόνα 45">
            <a:extLst>
              <a:ext uri="{FF2B5EF4-FFF2-40B4-BE49-F238E27FC236}">
                <a16:creationId xmlns:a16="http://schemas.microsoft.com/office/drawing/2014/main" id="{648B8AEA-1F97-C82E-6B2B-83E9FBE45532}"/>
              </a:ext>
            </a:extLst>
          </xdr:cNvPr>
          <xdr:cNvPicPr>
            <a:picLocks noChangeAspect="1"/>
          </xdr:cNvPicPr>
        </xdr:nvPicPr>
        <xdr:blipFill>
          <a:blip xmlns:r="http://schemas.openxmlformats.org/officeDocument/2006/relationships" r:embed="rId25"/>
          <a:stretch>
            <a:fillRect/>
          </a:stretch>
        </xdr:blipFill>
        <xdr:spPr>
          <a:xfrm>
            <a:off x="117652800" y="6220692"/>
            <a:ext cx="16011525" cy="2647950"/>
          </a:xfrm>
          <a:prstGeom prst="rect">
            <a:avLst/>
          </a:prstGeom>
        </xdr:spPr>
      </xdr:pic>
      <xdr:pic>
        <xdr:nvPicPr>
          <xdr:cNvPr id="47" name="Εικόνα 46">
            <a:extLst>
              <a:ext uri="{FF2B5EF4-FFF2-40B4-BE49-F238E27FC236}">
                <a16:creationId xmlns:a16="http://schemas.microsoft.com/office/drawing/2014/main" id="{2637AA95-00C9-0004-83E2-F177B9D4E29B}"/>
              </a:ext>
            </a:extLst>
          </xdr:cNvPr>
          <xdr:cNvPicPr>
            <a:picLocks noChangeAspect="1"/>
          </xdr:cNvPicPr>
        </xdr:nvPicPr>
        <xdr:blipFill>
          <a:blip xmlns:r="http://schemas.openxmlformats.org/officeDocument/2006/relationships" r:embed="rId26"/>
          <a:stretch>
            <a:fillRect/>
          </a:stretch>
        </xdr:blipFill>
        <xdr:spPr>
          <a:xfrm>
            <a:off x="117597382" y="8811491"/>
            <a:ext cx="16087725" cy="1238250"/>
          </a:xfrm>
          <a:prstGeom prst="rect">
            <a:avLst/>
          </a:prstGeom>
        </xdr:spPr>
      </xdr:pic>
    </xdr:grpSp>
    <xdr:clientData/>
  </xdr:twoCellAnchor>
  <xdr:twoCellAnchor>
    <xdr:from>
      <xdr:col>102</xdr:col>
      <xdr:colOff>601684</xdr:colOff>
      <xdr:row>32</xdr:row>
      <xdr:rowOff>19395</xdr:rowOff>
    </xdr:from>
    <xdr:to>
      <xdr:col>106</xdr:col>
      <xdr:colOff>900546</xdr:colOff>
      <xdr:row>45</xdr:row>
      <xdr:rowOff>8908</xdr:rowOff>
    </xdr:to>
    <xdr:graphicFrame macro="">
      <xdr:nvGraphicFramePr>
        <xdr:cNvPr id="50" name="Γράφημα 49">
          <a:extLst>
            <a:ext uri="{FF2B5EF4-FFF2-40B4-BE49-F238E27FC236}">
              <a16:creationId xmlns:a16="http://schemas.microsoft.com/office/drawing/2014/main" id="{209BAE15-E383-4837-A0E4-4114D9D16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76</xdr:col>
      <xdr:colOff>817418</xdr:colOff>
      <xdr:row>32</xdr:row>
      <xdr:rowOff>69272</xdr:rowOff>
    </xdr:from>
    <xdr:to>
      <xdr:col>85</xdr:col>
      <xdr:colOff>54674</xdr:colOff>
      <xdr:row>47</xdr:row>
      <xdr:rowOff>15091</xdr:rowOff>
    </xdr:to>
    <xdr:graphicFrame macro="">
      <xdr:nvGraphicFramePr>
        <xdr:cNvPr id="53" name="Γράφημα 52">
          <a:extLst>
            <a:ext uri="{FF2B5EF4-FFF2-40B4-BE49-F238E27FC236}">
              <a16:creationId xmlns:a16="http://schemas.microsoft.com/office/drawing/2014/main" id="{AD835A2B-81A0-47AF-B147-89F4B80CB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102</xdr:col>
      <xdr:colOff>595746</xdr:colOff>
      <xdr:row>45</xdr:row>
      <xdr:rowOff>69273</xdr:rowOff>
    </xdr:from>
    <xdr:to>
      <xdr:col>106</xdr:col>
      <xdr:colOff>894608</xdr:colOff>
      <xdr:row>58</xdr:row>
      <xdr:rowOff>72640</xdr:rowOff>
    </xdr:to>
    <xdr:graphicFrame macro="">
      <xdr:nvGraphicFramePr>
        <xdr:cNvPr id="54" name="Γράφημα 53">
          <a:extLst>
            <a:ext uri="{FF2B5EF4-FFF2-40B4-BE49-F238E27FC236}">
              <a16:creationId xmlns:a16="http://schemas.microsoft.com/office/drawing/2014/main" id="{3984BAFB-CC99-4D7E-B040-A16F4BDB4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138</xdr:col>
      <xdr:colOff>205781</xdr:colOff>
      <xdr:row>34</xdr:row>
      <xdr:rowOff>173586</xdr:rowOff>
    </xdr:from>
    <xdr:to>
      <xdr:col>144</xdr:col>
      <xdr:colOff>521582</xdr:colOff>
      <xdr:row>55</xdr:row>
      <xdr:rowOff>66013</xdr:rowOff>
    </xdr:to>
    <xdr:graphicFrame macro="">
      <xdr:nvGraphicFramePr>
        <xdr:cNvPr id="61" name="Γράφημα 60">
          <a:extLst>
            <a:ext uri="{FF2B5EF4-FFF2-40B4-BE49-F238E27FC236}">
              <a16:creationId xmlns:a16="http://schemas.microsoft.com/office/drawing/2014/main" id="{2B74593C-EF20-379A-F353-860DD2DF4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138</xdr:col>
      <xdr:colOff>277091</xdr:colOff>
      <xdr:row>55</xdr:row>
      <xdr:rowOff>74121</xdr:rowOff>
    </xdr:from>
    <xdr:to>
      <xdr:col>144</xdr:col>
      <xdr:colOff>592892</xdr:colOff>
      <xdr:row>75</xdr:row>
      <xdr:rowOff>118948</xdr:rowOff>
    </xdr:to>
    <xdr:graphicFrame macro="">
      <xdr:nvGraphicFramePr>
        <xdr:cNvPr id="62" name="Γράφημα 61">
          <a:extLst>
            <a:ext uri="{FF2B5EF4-FFF2-40B4-BE49-F238E27FC236}">
              <a16:creationId xmlns:a16="http://schemas.microsoft.com/office/drawing/2014/main" id="{6D099B94-592B-48A0-B953-1CE9E9601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131</xdr:col>
      <xdr:colOff>374073</xdr:colOff>
      <xdr:row>34</xdr:row>
      <xdr:rowOff>166255</xdr:rowOff>
    </xdr:from>
    <xdr:to>
      <xdr:col>138</xdr:col>
      <xdr:colOff>66420</xdr:colOff>
      <xdr:row>55</xdr:row>
      <xdr:rowOff>58682</xdr:rowOff>
    </xdr:to>
    <xdr:graphicFrame macro="">
      <xdr:nvGraphicFramePr>
        <xdr:cNvPr id="63" name="Γράφημα 62">
          <a:extLst>
            <a:ext uri="{FF2B5EF4-FFF2-40B4-BE49-F238E27FC236}">
              <a16:creationId xmlns:a16="http://schemas.microsoft.com/office/drawing/2014/main" id="{AFECE15F-879A-47BF-ABE9-64371ED0E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131</xdr:col>
      <xdr:colOff>445383</xdr:colOff>
      <xdr:row>55</xdr:row>
      <xdr:rowOff>66790</xdr:rowOff>
    </xdr:from>
    <xdr:to>
      <xdr:col>138</xdr:col>
      <xdr:colOff>137730</xdr:colOff>
      <xdr:row>75</xdr:row>
      <xdr:rowOff>111617</xdr:rowOff>
    </xdr:to>
    <xdr:graphicFrame macro="">
      <xdr:nvGraphicFramePr>
        <xdr:cNvPr id="64" name="Γράφημα 63">
          <a:extLst>
            <a:ext uri="{FF2B5EF4-FFF2-40B4-BE49-F238E27FC236}">
              <a16:creationId xmlns:a16="http://schemas.microsoft.com/office/drawing/2014/main" id="{CDEF2D26-4FD9-41C8-9E08-9314C9311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0.7647</cdr:x>
      <cdr:y>0.82954</cdr:y>
    </cdr:from>
    <cdr:to>
      <cdr:x>1</cdr:x>
      <cdr:y>0.94487</cdr:y>
    </cdr:to>
    <cdr:sp macro="" textlink="">
      <cdr:nvSpPr>
        <cdr:cNvPr id="2" name="TextBox 1">
          <a:extLst xmlns:a="http://schemas.openxmlformats.org/drawingml/2006/main">
            <a:ext uri="{FF2B5EF4-FFF2-40B4-BE49-F238E27FC236}">
              <a16:creationId xmlns:a16="http://schemas.microsoft.com/office/drawing/2014/main" id="{DCB8ACAA-E6C6-5FC0-DD64-F36CA0BC4FBA}"/>
            </a:ext>
          </a:extLst>
        </cdr:cNvPr>
        <cdr:cNvSpPr txBox="1"/>
      </cdr:nvSpPr>
      <cdr:spPr>
        <a:xfrm xmlns:a="http://schemas.openxmlformats.org/drawingml/2006/main">
          <a:off x="3970940" y="2186309"/>
          <a:ext cx="1221867" cy="30398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kern="1200">
              <a:solidFill>
                <a:srgbClr val="FF0000"/>
              </a:solidFill>
            </a:rPr>
            <a:t>+Y</a:t>
          </a:r>
          <a:r>
            <a:rPr lang="en-US" sz="1100" kern="1200">
              <a:solidFill>
                <a:srgbClr val="FF0000"/>
              </a:solidFill>
            </a:rPr>
            <a:t>_BeamDyn</a:t>
          </a:r>
          <a:endParaRPr lang="en-150" sz="1100" kern="1200">
            <a:solidFill>
              <a:srgbClr val="FF0000"/>
            </a:solidFill>
          </a:endParaRPr>
        </a:p>
      </cdr:txBody>
    </cdr:sp>
  </cdr:relSizeAnchor>
  <cdr:relSizeAnchor xmlns:cdr="http://schemas.openxmlformats.org/drawingml/2006/chartDrawing">
    <cdr:from>
      <cdr:x>0.33197</cdr:x>
      <cdr:y>0.13745</cdr:y>
    </cdr:from>
    <cdr:to>
      <cdr:x>0.38834</cdr:x>
      <cdr:y>0.52961</cdr:y>
    </cdr:to>
    <cdr:sp macro="" textlink="">
      <cdr:nvSpPr>
        <cdr:cNvPr id="3" name="TextBox 1">
          <a:extLst xmlns:a="http://schemas.openxmlformats.org/drawingml/2006/main">
            <a:ext uri="{FF2B5EF4-FFF2-40B4-BE49-F238E27FC236}">
              <a16:creationId xmlns:a16="http://schemas.microsoft.com/office/drawing/2014/main" id="{BA642127-1F42-480B-1AF0-E2096FC94251}"/>
            </a:ext>
          </a:extLst>
        </cdr:cNvPr>
        <cdr:cNvSpPr txBox="1"/>
      </cdr:nvSpPr>
      <cdr:spPr>
        <a:xfrm xmlns:a="http://schemas.openxmlformats.org/drawingml/2006/main" rot="16200000">
          <a:off x="1353407" y="732698"/>
          <a:ext cx="1033570" cy="29271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600" kern="1200">
              <a:solidFill>
                <a:srgbClr val="FF0000"/>
              </a:solidFill>
            </a:rPr>
            <a:t>+X</a:t>
          </a:r>
          <a:r>
            <a:rPr lang="en-US" sz="1100" kern="1200">
              <a:solidFill>
                <a:srgbClr val="FF0000"/>
              </a:solidFill>
            </a:rPr>
            <a:t>_BeamDyn</a:t>
          </a:r>
          <a:endParaRPr lang="en-150" sz="1100" kern="1200">
            <a:solidFill>
              <a:srgbClr val="FF0000"/>
            </a:solidFill>
          </a:endParaRPr>
        </a:p>
      </cdr:txBody>
    </cdr:sp>
  </cdr:relSizeAnchor>
</c:userShapes>
</file>

<file path=xl/drawings/drawing10.xml><?xml version="1.0" encoding="utf-8"?>
<xdr:wsDr xmlns:xdr="http://schemas.openxmlformats.org/drawingml/2006/spreadsheetDrawing" xmlns:a="http://schemas.openxmlformats.org/drawingml/2006/main">
  <xdr:twoCellAnchor>
    <xdr:from>
      <xdr:col>18</xdr:col>
      <xdr:colOff>224591</xdr:colOff>
      <xdr:row>54</xdr:row>
      <xdr:rowOff>173182</xdr:rowOff>
    </xdr:from>
    <xdr:to>
      <xdr:col>23</xdr:col>
      <xdr:colOff>1288472</xdr:colOff>
      <xdr:row>73</xdr:row>
      <xdr:rowOff>53340</xdr:rowOff>
    </xdr:to>
    <xdr:graphicFrame macro="">
      <xdr:nvGraphicFramePr>
        <xdr:cNvPr id="2" name="Γράφημα 1">
          <a:extLst>
            <a:ext uri="{FF2B5EF4-FFF2-40B4-BE49-F238E27FC236}">
              <a16:creationId xmlns:a16="http://schemas.microsoft.com/office/drawing/2014/main" id="{A426BC12-F3F9-4D1E-8D88-10C0FFA46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232756</xdr:colOff>
      <xdr:row>73</xdr:row>
      <xdr:rowOff>26670</xdr:rowOff>
    </xdr:from>
    <xdr:to>
      <xdr:col>23</xdr:col>
      <xdr:colOff>1296637</xdr:colOff>
      <xdr:row>91</xdr:row>
      <xdr:rowOff>82088</xdr:rowOff>
    </xdr:to>
    <xdr:graphicFrame macro="">
      <xdr:nvGraphicFramePr>
        <xdr:cNvPr id="3" name="Γράφημα 2">
          <a:extLst>
            <a:ext uri="{FF2B5EF4-FFF2-40B4-BE49-F238E27FC236}">
              <a16:creationId xmlns:a16="http://schemas.microsoft.com/office/drawing/2014/main" id="{B8BDA138-3079-467C-9F42-EA7199FC2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218901</xdr:colOff>
      <xdr:row>91</xdr:row>
      <xdr:rowOff>90747</xdr:rowOff>
    </xdr:from>
    <xdr:to>
      <xdr:col>23</xdr:col>
      <xdr:colOff>1282782</xdr:colOff>
      <xdr:row>109</xdr:row>
      <xdr:rowOff>138544</xdr:rowOff>
    </xdr:to>
    <xdr:graphicFrame macro="">
      <xdr:nvGraphicFramePr>
        <xdr:cNvPr id="4" name="Γράφημα 3">
          <a:extLst>
            <a:ext uri="{FF2B5EF4-FFF2-40B4-BE49-F238E27FC236}">
              <a16:creationId xmlns:a16="http://schemas.microsoft.com/office/drawing/2014/main" id="{75ACBAB4-3540-4B83-8B6E-CEA053D51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10885</xdr:colOff>
      <xdr:row>54</xdr:row>
      <xdr:rowOff>174568</xdr:rowOff>
    </xdr:from>
    <xdr:to>
      <xdr:col>33</xdr:col>
      <xdr:colOff>404552</xdr:colOff>
      <xdr:row>73</xdr:row>
      <xdr:rowOff>47106</xdr:rowOff>
    </xdr:to>
    <xdr:graphicFrame macro="">
      <xdr:nvGraphicFramePr>
        <xdr:cNvPr id="5" name="Γράφημα 4">
          <a:extLst>
            <a:ext uri="{FF2B5EF4-FFF2-40B4-BE49-F238E27FC236}">
              <a16:creationId xmlns:a16="http://schemas.microsoft.com/office/drawing/2014/main" id="{32612D91-AA5C-4481-B844-0AA31D5ED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7620</xdr:colOff>
      <xdr:row>73</xdr:row>
      <xdr:rowOff>49530</xdr:rowOff>
    </xdr:from>
    <xdr:to>
      <xdr:col>33</xdr:col>
      <xdr:colOff>408907</xdr:colOff>
      <xdr:row>91</xdr:row>
      <xdr:rowOff>127808</xdr:rowOff>
    </xdr:to>
    <xdr:graphicFrame macro="">
      <xdr:nvGraphicFramePr>
        <xdr:cNvPr id="6" name="Γράφημα 5">
          <a:extLst>
            <a:ext uri="{FF2B5EF4-FFF2-40B4-BE49-F238E27FC236}">
              <a16:creationId xmlns:a16="http://schemas.microsoft.com/office/drawing/2014/main" id="{724F3228-416B-4C1A-8F75-A29CAE51E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7620</xdr:colOff>
      <xdr:row>91</xdr:row>
      <xdr:rowOff>129540</xdr:rowOff>
    </xdr:from>
    <xdr:to>
      <xdr:col>33</xdr:col>
      <xdr:colOff>408907</xdr:colOff>
      <xdr:row>109</xdr:row>
      <xdr:rowOff>154478</xdr:rowOff>
    </xdr:to>
    <xdr:graphicFrame macro="">
      <xdr:nvGraphicFramePr>
        <xdr:cNvPr id="7" name="Γράφημα 6">
          <a:extLst>
            <a:ext uri="{FF2B5EF4-FFF2-40B4-BE49-F238E27FC236}">
              <a16:creationId xmlns:a16="http://schemas.microsoft.com/office/drawing/2014/main" id="{759CA3E7-52ED-4FE6-94C6-B477C30E8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569028</xdr:colOff>
      <xdr:row>54</xdr:row>
      <xdr:rowOff>157941</xdr:rowOff>
    </xdr:from>
    <xdr:to>
      <xdr:col>40</xdr:col>
      <xdr:colOff>308067</xdr:colOff>
      <xdr:row>73</xdr:row>
      <xdr:rowOff>30479</xdr:rowOff>
    </xdr:to>
    <xdr:graphicFrame macro="">
      <xdr:nvGraphicFramePr>
        <xdr:cNvPr id="8" name="Γράφημα 7">
          <a:extLst>
            <a:ext uri="{FF2B5EF4-FFF2-40B4-BE49-F238E27FC236}">
              <a16:creationId xmlns:a16="http://schemas.microsoft.com/office/drawing/2014/main" id="{A88435A6-B8EE-4AAA-AF04-E9B70703F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623456</xdr:colOff>
      <xdr:row>73</xdr:row>
      <xdr:rowOff>30480</xdr:rowOff>
    </xdr:from>
    <xdr:to>
      <xdr:col>40</xdr:col>
      <xdr:colOff>362495</xdr:colOff>
      <xdr:row>91</xdr:row>
      <xdr:rowOff>88668</xdr:rowOff>
    </xdr:to>
    <xdr:graphicFrame macro="">
      <xdr:nvGraphicFramePr>
        <xdr:cNvPr id="9" name="Γράφημα 8">
          <a:extLst>
            <a:ext uri="{FF2B5EF4-FFF2-40B4-BE49-F238E27FC236}">
              <a16:creationId xmlns:a16="http://schemas.microsoft.com/office/drawing/2014/main" id="{7944AB72-F648-4985-9BDC-D6BC95C9D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33</xdr:col>
      <xdr:colOff>623456</xdr:colOff>
      <xdr:row>91</xdr:row>
      <xdr:rowOff>88668</xdr:rowOff>
    </xdr:from>
    <xdr:to>
      <xdr:col>40</xdr:col>
      <xdr:colOff>362495</xdr:colOff>
      <xdr:row>109</xdr:row>
      <xdr:rowOff>144085</xdr:rowOff>
    </xdr:to>
    <xdr:graphicFrame macro="">
      <xdr:nvGraphicFramePr>
        <xdr:cNvPr id="10" name="Γράφημα 9">
          <a:extLst>
            <a:ext uri="{FF2B5EF4-FFF2-40B4-BE49-F238E27FC236}">
              <a16:creationId xmlns:a16="http://schemas.microsoft.com/office/drawing/2014/main" id="{52360B66-AFB9-4B34-9C9A-ACD8CECEC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47</xdr:col>
      <xdr:colOff>472884</xdr:colOff>
      <xdr:row>54</xdr:row>
      <xdr:rowOff>163137</xdr:rowOff>
    </xdr:from>
    <xdr:to>
      <xdr:col>53</xdr:col>
      <xdr:colOff>468630</xdr:colOff>
      <xdr:row>73</xdr:row>
      <xdr:rowOff>35673</xdr:rowOff>
    </xdr:to>
    <xdr:graphicFrame macro="">
      <xdr:nvGraphicFramePr>
        <xdr:cNvPr id="11" name="Γράφημα 10">
          <a:extLst>
            <a:ext uri="{FF2B5EF4-FFF2-40B4-BE49-F238E27FC236}">
              <a16:creationId xmlns:a16="http://schemas.microsoft.com/office/drawing/2014/main" id="{046FB35E-EDCA-4497-A12A-EE1082614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40</xdr:col>
      <xdr:colOff>431618</xdr:colOff>
      <xdr:row>54</xdr:row>
      <xdr:rowOff>158932</xdr:rowOff>
    </xdr:from>
    <xdr:to>
      <xdr:col>47</xdr:col>
      <xdr:colOff>340474</xdr:colOff>
      <xdr:row>73</xdr:row>
      <xdr:rowOff>52154</xdr:rowOff>
    </xdr:to>
    <xdr:graphicFrame macro="">
      <xdr:nvGraphicFramePr>
        <xdr:cNvPr id="12" name="Γράφημα 11">
          <a:extLst>
            <a:ext uri="{FF2B5EF4-FFF2-40B4-BE49-F238E27FC236}">
              <a16:creationId xmlns:a16="http://schemas.microsoft.com/office/drawing/2014/main" id="{859F4D3A-ED28-42F6-860C-811D19AB3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40</xdr:col>
      <xdr:colOff>431618</xdr:colOff>
      <xdr:row>73</xdr:row>
      <xdr:rowOff>52155</xdr:rowOff>
    </xdr:from>
    <xdr:to>
      <xdr:col>47</xdr:col>
      <xdr:colOff>340474</xdr:colOff>
      <xdr:row>91</xdr:row>
      <xdr:rowOff>82040</xdr:rowOff>
    </xdr:to>
    <xdr:graphicFrame macro="">
      <xdr:nvGraphicFramePr>
        <xdr:cNvPr id="13" name="Γράφημα 12">
          <a:extLst>
            <a:ext uri="{FF2B5EF4-FFF2-40B4-BE49-F238E27FC236}">
              <a16:creationId xmlns:a16="http://schemas.microsoft.com/office/drawing/2014/main" id="{1BD06532-3C70-4AFC-9978-CB0264BAA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47</xdr:col>
      <xdr:colOff>472440</xdr:colOff>
      <xdr:row>73</xdr:row>
      <xdr:rowOff>57150</xdr:rowOff>
    </xdr:from>
    <xdr:to>
      <xdr:col>53</xdr:col>
      <xdr:colOff>442256</xdr:colOff>
      <xdr:row>91</xdr:row>
      <xdr:rowOff>118012</xdr:rowOff>
    </xdr:to>
    <xdr:graphicFrame macro="">
      <xdr:nvGraphicFramePr>
        <xdr:cNvPr id="14" name="Γράφημα 13">
          <a:extLst>
            <a:ext uri="{FF2B5EF4-FFF2-40B4-BE49-F238E27FC236}">
              <a16:creationId xmlns:a16="http://schemas.microsoft.com/office/drawing/2014/main" id="{6B6A3043-7DAB-4634-8CB8-469F454F6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47</xdr:col>
      <xdr:colOff>472440</xdr:colOff>
      <xdr:row>91</xdr:row>
      <xdr:rowOff>98963</xdr:rowOff>
    </xdr:from>
    <xdr:to>
      <xdr:col>53</xdr:col>
      <xdr:colOff>442256</xdr:colOff>
      <xdr:row>109</xdr:row>
      <xdr:rowOff>159328</xdr:rowOff>
    </xdr:to>
    <xdr:graphicFrame macro="">
      <xdr:nvGraphicFramePr>
        <xdr:cNvPr id="15" name="Γράφημα 14">
          <a:extLst>
            <a:ext uri="{FF2B5EF4-FFF2-40B4-BE49-F238E27FC236}">
              <a16:creationId xmlns:a16="http://schemas.microsoft.com/office/drawing/2014/main" id="{AFDBE278-89F2-45DE-9DD9-0040EEF35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40</xdr:col>
      <xdr:colOff>435921</xdr:colOff>
      <xdr:row>91</xdr:row>
      <xdr:rowOff>122705</xdr:rowOff>
    </xdr:from>
    <xdr:to>
      <xdr:col>47</xdr:col>
      <xdr:colOff>344777</xdr:colOff>
      <xdr:row>110</xdr:row>
      <xdr:rowOff>2960</xdr:rowOff>
    </xdr:to>
    <xdr:graphicFrame macro="">
      <xdr:nvGraphicFramePr>
        <xdr:cNvPr id="16" name="Γράφημα 15">
          <a:extLst>
            <a:ext uri="{FF2B5EF4-FFF2-40B4-BE49-F238E27FC236}">
              <a16:creationId xmlns:a16="http://schemas.microsoft.com/office/drawing/2014/main" id="{271B8223-5E14-469F-A015-DAC02A37D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960120</xdr:colOff>
      <xdr:row>55</xdr:row>
      <xdr:rowOff>15240</xdr:rowOff>
    </xdr:from>
    <xdr:to>
      <xdr:col>18</xdr:col>
      <xdr:colOff>119347</xdr:colOff>
      <xdr:row>73</xdr:row>
      <xdr:rowOff>70658</xdr:rowOff>
    </xdr:to>
    <xdr:graphicFrame macro="">
      <xdr:nvGraphicFramePr>
        <xdr:cNvPr id="17" name="Γράφημα 16">
          <a:extLst>
            <a:ext uri="{FF2B5EF4-FFF2-40B4-BE49-F238E27FC236}">
              <a16:creationId xmlns:a16="http://schemas.microsoft.com/office/drawing/2014/main" id="{234D9A44-C4B9-4072-BE89-54285021A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964475</xdr:colOff>
      <xdr:row>73</xdr:row>
      <xdr:rowOff>73082</xdr:rowOff>
    </xdr:from>
    <xdr:to>
      <xdr:col>18</xdr:col>
      <xdr:colOff>123702</xdr:colOff>
      <xdr:row>91</xdr:row>
      <xdr:rowOff>151360</xdr:rowOff>
    </xdr:to>
    <xdr:graphicFrame macro="">
      <xdr:nvGraphicFramePr>
        <xdr:cNvPr id="18" name="Γράφημα 17">
          <a:extLst>
            <a:ext uri="{FF2B5EF4-FFF2-40B4-BE49-F238E27FC236}">
              <a16:creationId xmlns:a16="http://schemas.microsoft.com/office/drawing/2014/main" id="{38BF547C-A5EE-471A-A79F-0844C2752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18</xdr:col>
      <xdr:colOff>224591</xdr:colOff>
      <xdr:row>54</xdr:row>
      <xdr:rowOff>173182</xdr:rowOff>
    </xdr:from>
    <xdr:to>
      <xdr:col>23</xdr:col>
      <xdr:colOff>1288472</xdr:colOff>
      <xdr:row>73</xdr:row>
      <xdr:rowOff>53340</xdr:rowOff>
    </xdr:to>
    <xdr:graphicFrame macro="">
      <xdr:nvGraphicFramePr>
        <xdr:cNvPr id="2" name="Γράφημα 1">
          <a:extLst>
            <a:ext uri="{FF2B5EF4-FFF2-40B4-BE49-F238E27FC236}">
              <a16:creationId xmlns:a16="http://schemas.microsoft.com/office/drawing/2014/main" id="{57FBF9BD-51BC-492E-8A3F-9A4389497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232756</xdr:colOff>
      <xdr:row>73</xdr:row>
      <xdr:rowOff>26670</xdr:rowOff>
    </xdr:from>
    <xdr:to>
      <xdr:col>23</xdr:col>
      <xdr:colOff>1296637</xdr:colOff>
      <xdr:row>91</xdr:row>
      <xdr:rowOff>82088</xdr:rowOff>
    </xdr:to>
    <xdr:graphicFrame macro="">
      <xdr:nvGraphicFramePr>
        <xdr:cNvPr id="3" name="Γράφημα 2">
          <a:extLst>
            <a:ext uri="{FF2B5EF4-FFF2-40B4-BE49-F238E27FC236}">
              <a16:creationId xmlns:a16="http://schemas.microsoft.com/office/drawing/2014/main" id="{4E02530A-0B1E-4AE0-B019-767667CF6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218901</xdr:colOff>
      <xdr:row>91</xdr:row>
      <xdr:rowOff>90747</xdr:rowOff>
    </xdr:from>
    <xdr:to>
      <xdr:col>23</xdr:col>
      <xdr:colOff>1282782</xdr:colOff>
      <xdr:row>109</xdr:row>
      <xdr:rowOff>138544</xdr:rowOff>
    </xdr:to>
    <xdr:graphicFrame macro="">
      <xdr:nvGraphicFramePr>
        <xdr:cNvPr id="4" name="Γράφημα 3">
          <a:extLst>
            <a:ext uri="{FF2B5EF4-FFF2-40B4-BE49-F238E27FC236}">
              <a16:creationId xmlns:a16="http://schemas.microsoft.com/office/drawing/2014/main" id="{9DC507CC-8021-4DFE-8D5B-E9CF40AA6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10885</xdr:colOff>
      <xdr:row>54</xdr:row>
      <xdr:rowOff>174568</xdr:rowOff>
    </xdr:from>
    <xdr:to>
      <xdr:col>33</xdr:col>
      <xdr:colOff>404552</xdr:colOff>
      <xdr:row>73</xdr:row>
      <xdr:rowOff>47106</xdr:rowOff>
    </xdr:to>
    <xdr:graphicFrame macro="">
      <xdr:nvGraphicFramePr>
        <xdr:cNvPr id="5" name="Γράφημα 4">
          <a:extLst>
            <a:ext uri="{FF2B5EF4-FFF2-40B4-BE49-F238E27FC236}">
              <a16:creationId xmlns:a16="http://schemas.microsoft.com/office/drawing/2014/main" id="{807B685A-88CD-4615-8BD3-F1FC5DCC9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7620</xdr:colOff>
      <xdr:row>73</xdr:row>
      <xdr:rowOff>49530</xdr:rowOff>
    </xdr:from>
    <xdr:to>
      <xdr:col>33</xdr:col>
      <xdr:colOff>408907</xdr:colOff>
      <xdr:row>91</xdr:row>
      <xdr:rowOff>127808</xdr:rowOff>
    </xdr:to>
    <xdr:graphicFrame macro="">
      <xdr:nvGraphicFramePr>
        <xdr:cNvPr id="6" name="Γράφημα 5">
          <a:extLst>
            <a:ext uri="{FF2B5EF4-FFF2-40B4-BE49-F238E27FC236}">
              <a16:creationId xmlns:a16="http://schemas.microsoft.com/office/drawing/2014/main" id="{EF61FF50-DA58-4203-88FA-BCAFCBD44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7620</xdr:colOff>
      <xdr:row>91</xdr:row>
      <xdr:rowOff>129540</xdr:rowOff>
    </xdr:from>
    <xdr:to>
      <xdr:col>33</xdr:col>
      <xdr:colOff>408907</xdr:colOff>
      <xdr:row>109</xdr:row>
      <xdr:rowOff>154478</xdr:rowOff>
    </xdr:to>
    <xdr:graphicFrame macro="">
      <xdr:nvGraphicFramePr>
        <xdr:cNvPr id="7" name="Γράφημα 6">
          <a:extLst>
            <a:ext uri="{FF2B5EF4-FFF2-40B4-BE49-F238E27FC236}">
              <a16:creationId xmlns:a16="http://schemas.microsoft.com/office/drawing/2014/main" id="{F436C348-2E6D-4156-ACA0-F252679D6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569028</xdr:colOff>
      <xdr:row>54</xdr:row>
      <xdr:rowOff>157941</xdr:rowOff>
    </xdr:from>
    <xdr:to>
      <xdr:col>40</xdr:col>
      <xdr:colOff>308067</xdr:colOff>
      <xdr:row>73</xdr:row>
      <xdr:rowOff>30479</xdr:rowOff>
    </xdr:to>
    <xdr:graphicFrame macro="">
      <xdr:nvGraphicFramePr>
        <xdr:cNvPr id="8" name="Γράφημα 7">
          <a:extLst>
            <a:ext uri="{FF2B5EF4-FFF2-40B4-BE49-F238E27FC236}">
              <a16:creationId xmlns:a16="http://schemas.microsoft.com/office/drawing/2014/main" id="{ADFB9214-33D5-4374-B5F7-D07691536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623456</xdr:colOff>
      <xdr:row>73</xdr:row>
      <xdr:rowOff>30480</xdr:rowOff>
    </xdr:from>
    <xdr:to>
      <xdr:col>40</xdr:col>
      <xdr:colOff>362495</xdr:colOff>
      <xdr:row>91</xdr:row>
      <xdr:rowOff>88668</xdr:rowOff>
    </xdr:to>
    <xdr:graphicFrame macro="">
      <xdr:nvGraphicFramePr>
        <xdr:cNvPr id="9" name="Γράφημα 8">
          <a:extLst>
            <a:ext uri="{FF2B5EF4-FFF2-40B4-BE49-F238E27FC236}">
              <a16:creationId xmlns:a16="http://schemas.microsoft.com/office/drawing/2014/main" id="{F663FFA8-AB0D-4CEB-B3A1-8E24EBBF2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33</xdr:col>
      <xdr:colOff>623456</xdr:colOff>
      <xdr:row>91</xdr:row>
      <xdr:rowOff>88668</xdr:rowOff>
    </xdr:from>
    <xdr:to>
      <xdr:col>40</xdr:col>
      <xdr:colOff>362495</xdr:colOff>
      <xdr:row>109</xdr:row>
      <xdr:rowOff>144085</xdr:rowOff>
    </xdr:to>
    <xdr:graphicFrame macro="">
      <xdr:nvGraphicFramePr>
        <xdr:cNvPr id="10" name="Γράφημα 9">
          <a:extLst>
            <a:ext uri="{FF2B5EF4-FFF2-40B4-BE49-F238E27FC236}">
              <a16:creationId xmlns:a16="http://schemas.microsoft.com/office/drawing/2014/main" id="{54BA242E-FB65-420B-86E1-E392FC91D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47</xdr:col>
      <xdr:colOff>472884</xdr:colOff>
      <xdr:row>54</xdr:row>
      <xdr:rowOff>163137</xdr:rowOff>
    </xdr:from>
    <xdr:to>
      <xdr:col>53</xdr:col>
      <xdr:colOff>468630</xdr:colOff>
      <xdr:row>73</xdr:row>
      <xdr:rowOff>35673</xdr:rowOff>
    </xdr:to>
    <xdr:graphicFrame macro="">
      <xdr:nvGraphicFramePr>
        <xdr:cNvPr id="11" name="Γράφημα 10">
          <a:extLst>
            <a:ext uri="{FF2B5EF4-FFF2-40B4-BE49-F238E27FC236}">
              <a16:creationId xmlns:a16="http://schemas.microsoft.com/office/drawing/2014/main" id="{EA4737C9-844B-4968-95D5-72E1B9A5E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40</xdr:col>
      <xdr:colOff>431618</xdr:colOff>
      <xdr:row>54</xdr:row>
      <xdr:rowOff>158932</xdr:rowOff>
    </xdr:from>
    <xdr:to>
      <xdr:col>47</xdr:col>
      <xdr:colOff>340474</xdr:colOff>
      <xdr:row>73</xdr:row>
      <xdr:rowOff>52154</xdr:rowOff>
    </xdr:to>
    <xdr:graphicFrame macro="">
      <xdr:nvGraphicFramePr>
        <xdr:cNvPr id="12" name="Γράφημα 11">
          <a:extLst>
            <a:ext uri="{FF2B5EF4-FFF2-40B4-BE49-F238E27FC236}">
              <a16:creationId xmlns:a16="http://schemas.microsoft.com/office/drawing/2014/main" id="{F261BBA1-D0D9-44C4-B315-12ADA11BF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40</xdr:col>
      <xdr:colOff>431618</xdr:colOff>
      <xdr:row>73</xdr:row>
      <xdr:rowOff>52155</xdr:rowOff>
    </xdr:from>
    <xdr:to>
      <xdr:col>47</xdr:col>
      <xdr:colOff>340474</xdr:colOff>
      <xdr:row>91</xdr:row>
      <xdr:rowOff>82040</xdr:rowOff>
    </xdr:to>
    <xdr:graphicFrame macro="">
      <xdr:nvGraphicFramePr>
        <xdr:cNvPr id="13" name="Γράφημα 12">
          <a:extLst>
            <a:ext uri="{FF2B5EF4-FFF2-40B4-BE49-F238E27FC236}">
              <a16:creationId xmlns:a16="http://schemas.microsoft.com/office/drawing/2014/main" id="{E92D5C79-E039-43A0-8F1C-460D6BB0B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47</xdr:col>
      <xdr:colOff>472440</xdr:colOff>
      <xdr:row>73</xdr:row>
      <xdr:rowOff>57150</xdr:rowOff>
    </xdr:from>
    <xdr:to>
      <xdr:col>53</xdr:col>
      <xdr:colOff>442256</xdr:colOff>
      <xdr:row>91</xdr:row>
      <xdr:rowOff>118012</xdr:rowOff>
    </xdr:to>
    <xdr:graphicFrame macro="">
      <xdr:nvGraphicFramePr>
        <xdr:cNvPr id="14" name="Γράφημα 13">
          <a:extLst>
            <a:ext uri="{FF2B5EF4-FFF2-40B4-BE49-F238E27FC236}">
              <a16:creationId xmlns:a16="http://schemas.microsoft.com/office/drawing/2014/main" id="{D0D08521-25AB-4EA8-8285-6D537D563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47</xdr:col>
      <xdr:colOff>472440</xdr:colOff>
      <xdr:row>91</xdr:row>
      <xdr:rowOff>98963</xdr:rowOff>
    </xdr:from>
    <xdr:to>
      <xdr:col>53</xdr:col>
      <xdr:colOff>442256</xdr:colOff>
      <xdr:row>109</xdr:row>
      <xdr:rowOff>159328</xdr:rowOff>
    </xdr:to>
    <xdr:graphicFrame macro="">
      <xdr:nvGraphicFramePr>
        <xdr:cNvPr id="15" name="Γράφημα 14">
          <a:extLst>
            <a:ext uri="{FF2B5EF4-FFF2-40B4-BE49-F238E27FC236}">
              <a16:creationId xmlns:a16="http://schemas.microsoft.com/office/drawing/2014/main" id="{9ABFE940-CD6B-433D-AF66-7A21FC647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40</xdr:col>
      <xdr:colOff>435921</xdr:colOff>
      <xdr:row>91</xdr:row>
      <xdr:rowOff>122705</xdr:rowOff>
    </xdr:from>
    <xdr:to>
      <xdr:col>47</xdr:col>
      <xdr:colOff>344777</xdr:colOff>
      <xdr:row>110</xdr:row>
      <xdr:rowOff>2960</xdr:rowOff>
    </xdr:to>
    <xdr:graphicFrame macro="">
      <xdr:nvGraphicFramePr>
        <xdr:cNvPr id="16" name="Γράφημα 15">
          <a:extLst>
            <a:ext uri="{FF2B5EF4-FFF2-40B4-BE49-F238E27FC236}">
              <a16:creationId xmlns:a16="http://schemas.microsoft.com/office/drawing/2014/main" id="{25020F63-89E1-49A7-8267-6B5EA870A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960120</xdr:colOff>
      <xdr:row>55</xdr:row>
      <xdr:rowOff>15240</xdr:rowOff>
    </xdr:from>
    <xdr:to>
      <xdr:col>18</xdr:col>
      <xdr:colOff>119347</xdr:colOff>
      <xdr:row>73</xdr:row>
      <xdr:rowOff>70658</xdr:rowOff>
    </xdr:to>
    <xdr:graphicFrame macro="">
      <xdr:nvGraphicFramePr>
        <xdr:cNvPr id="17" name="Γράφημα 16">
          <a:extLst>
            <a:ext uri="{FF2B5EF4-FFF2-40B4-BE49-F238E27FC236}">
              <a16:creationId xmlns:a16="http://schemas.microsoft.com/office/drawing/2014/main" id="{F3732F58-1804-49C3-9572-882372075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964475</xdr:colOff>
      <xdr:row>73</xdr:row>
      <xdr:rowOff>73082</xdr:rowOff>
    </xdr:from>
    <xdr:to>
      <xdr:col>18</xdr:col>
      <xdr:colOff>123702</xdr:colOff>
      <xdr:row>91</xdr:row>
      <xdr:rowOff>151360</xdr:rowOff>
    </xdr:to>
    <xdr:graphicFrame macro="">
      <xdr:nvGraphicFramePr>
        <xdr:cNvPr id="18" name="Γράφημα 17">
          <a:extLst>
            <a:ext uri="{FF2B5EF4-FFF2-40B4-BE49-F238E27FC236}">
              <a16:creationId xmlns:a16="http://schemas.microsoft.com/office/drawing/2014/main" id="{8D8D3787-2B82-465D-8B60-9ADEA19FE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Γεωργιος Αγγελουσης" id="{D2782271-A691-4DEB-826C-06FDD59E89C5}" userId="S::mc21601@ntua.gr::75cc7f63-6d4d-4b97-a909-6b635d1966d6" providerId="AD"/>
  <person displayName="Γεωργιος Αγγελουσης" id="{461338C5-5194-4BEE-B277-39AB7236B9C9}" userId="S::g_angelousis@ntua.gr::788771f8-d450-4b32-83e9-291a97a460f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M3" dT="2025-12-16T12:34:39.47" personId="{D2782271-A691-4DEB-826C-06FDD59E89C5}" id="{0F350939-028E-4DB1-91F4-8A6225F1A430}">
    <text xml:space="preserve">How2HWAWC2 p.25
@ elastic center
rotated along principal bending axes
</text>
  </threadedComment>
  <threadedComment ref="M5" dT="2026-02-03T17:54:49.15" personId="{461338C5-5194-4BEE-B277-39AB7236B9C9}" id="{FFD4637F-2763-4800-A787-A3EA606EFDF1}">
    <text xml:space="preserve">
NOT POLAR INERTIA:
HAWC2 manual p.26:
K, torsional stiffness constant with respect to ze axis at the shear
center [m^4/rad]. For a circular section only this is identical to
the polar moment of inertia
</text>
  </threadedComment>
  <threadedComment ref="Q5" dT="2025-12-17T16:40:49.39" personId="{D2782271-A691-4DEB-826C-06FDD59E89C5}" id="{4BE49E2E-480E-415A-A092-ACC71C702316}">
    <text xml:space="preserve">θz, structural pitch about z_c2 axis. This is the angle between the x_c2-axis defined with the c2_def command and the main principal bending axis x_e [deg] </text>
  </threadedComment>
  <threadedComment ref="V5" dT="2025-12-16T10:17:54.53" personId="{D2782271-A691-4DEB-826C-06FDD59E89C5}" id="{2816A79D-6AFC-4C50-944B-42A3D61B6935}">
    <text>Manolas PhD formula p.54
wrt to elastic axis
GAxX = G_x*A*(y_sh-y_e)</text>
  </threadedComment>
  <threadedComment ref="V5" dT="2026-02-03T16:33:05.39" personId="{461338C5-5194-4BEE-B277-39AB7236B9C9}" id="{B1447C0C-B424-49C5-BD40-59F14432F386}" parentId="{2816A79D-6AFC-4C50-944B-42A3D61B6935}">
    <text xml:space="preserve">centers wrt c2_def system --&gt; GAxX wrt c2_def </text>
  </threadedComment>
  <threadedComment ref="W5" dT="2025-12-16T10:22:15.36" personId="{D2782271-A691-4DEB-826C-06FDD59E89C5}" id="{799BE812-80CD-4429-B150-6515405B4BDE}">
    <text>Manolas PhD formula p.54
wrt to elastic axis
GAyY = G_y*A*(x_sh -x_e)</text>
  </threadedComment>
  <threadedComment ref="W5" dT="2026-02-03T16:33:32.62" personId="{461338C5-5194-4BEE-B277-39AB7236B9C9}" id="{E8D164C1-F3DA-4FC0-B204-4A11C7D3EBD9}" parentId="{799BE812-80CD-4429-B150-6515405B4BDE}">
    <text xml:space="preserve">centers wrt c2_def system --&gt; GAyY wrt c2_def </text>
  </threadedComment>
  <threadedComment ref="AA5" dT="2026-02-03T16:37:29.84" personId="{461338C5-5194-4BEE-B277-39AB7236B9C9}" id="{39AFC2D2-07DF-47C0-A961-0E53F4CC9F15}">
    <text xml:space="preserve">* GAxX wrt principal axes
* Rotation of axes by θz
* Result of expressing stiffness matrix wrt principal axes (rotation by θz)
* see report/image below for formula
- GAxX’ = (- GAxX)*cosθ + GAyY*sinθ
</text>
  </threadedComment>
  <threadedComment ref="AB5" dT="2026-02-03T17:02:08.88" personId="{461338C5-5194-4BEE-B277-39AB7236B9C9}" id="{54924CDA-A2F8-40A6-B173-43DBF409FEC6}">
    <text>* GAyY wrt principal axes
* Rotation of axes by θz
* Result of expressing stiffness matrix wrt principal axes (rotation by θz)
* see report/image below for formula
GAyY’ = - (- GAxX)*sinθ + GAyY*cosθ</text>
  </threadedComment>
  <threadedComment ref="AC5" dT="2025-12-16T10:54:10.03" personId="{D2782271-A691-4DEB-826C-06FDD59E89C5}" id="{7D3ED6A2-70AE-4CB8-A09A-66B4B4520AEE}">
    <text>How2HAWC2  formula N.11 p.27 
Stiffn_flap wrt to ea, principal axes (rotated about θz)
Stiff_flap = EIxx = E*Ix</text>
  </threadedComment>
  <threadedComment ref="AD5" dT="2025-12-16T10:54:37.66" personId="{D2782271-A691-4DEB-826C-06FDD59E89C5}" id="{A6538151-F60C-4916-85A6-A9713914DC9A}">
    <text xml:space="preserve">How2HAWC2  formula N.11 p.27 
Stiffn_edge wrt to ea, principal axes (rotated about θz)
Stiff_edge = EIyy = E*Iy
</text>
  </threadedComment>
  <threadedComment ref="AE5" dT="2025-12-16T10:58:31.63" personId="{D2782271-A691-4DEB-826C-06FDD59E89C5}" id="{A8A9B87A-624A-401E-A5DF-DF7276840A79}">
    <text xml:space="preserve">How2HAWC2  formula N.11 p.27 
Stiffn_tors wrt to ea, principal axes 
Stiff_tors = G*K = G*Ip
</text>
  </threadedComment>
  <threadedComment ref="AF5" dT="2025-12-16T10:54:10.03" personId="{D2782271-A691-4DEB-826C-06FDD59E89C5}" id="{79FF61CA-4647-4210-A8FE-80109A705B76}">
    <text>0 @ principal axes</text>
  </threadedComment>
  <threadedComment ref="AG5" dT="2026-02-03T16:25:22.79" personId="{461338C5-5194-4BEE-B277-39AB7236B9C9}" id="{2693642B-217D-4154-8C42-E14E5A191966}">
    <text xml:space="preserve">0 @ elastic center </text>
  </threadedComment>
  <threadedComment ref="AH5" dT="2026-02-03T16:25:55.17" personId="{461338C5-5194-4BEE-B277-39AB7236B9C9}" id="{14AF3AB4-8562-4B06-B7B6-4380DF9F70B9}">
    <text>0 @ elastic center</text>
  </threadedComment>
  <threadedComment ref="H37" dT="2026-02-03T17:41:11.17" personId="{461338C5-5194-4BEE-B277-39AB7236B9C9}" id="{99CA46B3-4E75-40E2-84A4-6D712C9CFE82}">
    <text>K, torsional stiffness constant with respect to ze axis at the shear
center [m^4/rad]. For a circular section only this is identical to
the polar moment of inertia
HAWC2 manual p.26</text>
  </threadedComment>
  <threadedComment ref="J37" dT="2025-12-20T10:53:43.87" personId="{D2782271-A691-4DEB-826C-06FDD59E89C5}" id="{F3AE40C8-53CD-4854-9D93-4CD099B7466E}">
    <text>Shear-elastic center offsets, expressed in the principal axes system (rotated system by θz), in order to determine the shear-torsion coupling terms @ ea</text>
  </threadedComment>
  <threadedComment ref="J37" dT="2025-12-20T10:53:57.82" personId="{D2782271-A691-4DEB-826C-06FDD59E89C5}" id="{47CC1BF9-7BD6-47DB-9199-F5AB9A392CEF}" parentId="{F3AE40C8-53CD-4854-9D93-4CD099B7466E}">
    <text xml:space="preserve">Rotation of axes by counterclockwise θz (x axis rotates towards to y axis)
  R(θ) = |  cosθ     sinθ |
              |  -sinθ    cosθ |
</text>
  </threadedComment>
  <threadedComment ref="K37" dT="2025-12-20T10:53:43.87" personId="{D2782271-A691-4DEB-826C-06FDD59E89C5}" id="{C072E80F-F066-40EA-AB02-F2D493ACBD15}">
    <text>Shear-elastic center offsets, expressed in the principal axes system (rotated system by θz), in order to determine the shear-torsion coupling terms @ ea</text>
  </threadedComment>
  <threadedComment ref="K37" dT="2025-12-20T10:53:57.82" personId="{D2782271-A691-4DEB-826C-06FDD59E89C5}" id="{2FD85644-F902-4A65-88F7-4817CE95CBC9}" parentId="{C072E80F-F066-40EA-AB02-F2D493ACBD15}">
    <text xml:space="preserve">Rotation of axes by counterclockwise θz (x axis rotates towards to y axis)
  R(θ) = |  cosθ     sinθ |
              |  -sinθ    cosθ |
</text>
  </threadedComment>
  <threadedComment ref="M37" dT="2025-12-16T14:21:00.39" personId="{D2782271-A691-4DEB-826C-06FDD59E89C5}" id="{039F0079-4A41-4723-9853-6CC7E16B5559}">
    <text>Rotation about θz
Manolas PhD formula p.54
wrt to elastic axis
GAxX = GA_x*Y_new
Y_new = - (xsh-xe)*sinθz + (y_sh-y_e)*cosθz</text>
  </threadedComment>
  <threadedComment ref="O37" dT="2025-12-16T14:21:09.90" personId="{D2782271-A691-4DEB-826C-06FDD59E89C5}" id="{A8CA7E9B-8329-45FA-8A71-88295B7EE554}">
    <text xml:space="preserve">Rotation about θz
Manolas PhD formula p.54
wrt to elastic axis
GAyY = GA_y*X_new
X_new = (xsh-xe)*cosθz + (y_sh-y_e)*sinθz
</text>
  </threadedComment>
  <threadedComment ref="Q37" dT="2026-02-03T16:13:04.65" personId="{461338C5-5194-4BEE-B277-39AB7236B9C9}" id="{3C0803A2-8B97-4C91-BAE6-DC11DDA31B7E}">
    <text xml:space="preserve">Book Aeroelasticity formula p.170
wrt to elastic axis, non rotated distances!
GAxX = GA*Y_new
</text>
  </threadedComment>
  <threadedComment ref="S37" dT="2026-02-03T16:14:06.34" personId="{461338C5-5194-4BEE-B277-39AB7236B9C9}" id="{5B523C9E-0142-4E3B-BB5C-5CD60F1D6943}">
    <text xml:space="preserve">Book Aeroelasticity formula p.170
wrt to elastic axis, non rotated distances!
GAyY = GA*X_new
</text>
  </threadedComment>
</ThreadedComments>
</file>

<file path=xl/threadedComments/threadedComment2.xml><?xml version="1.0" encoding="utf-8"?>
<ThreadedComments xmlns="http://schemas.microsoft.com/office/spreadsheetml/2018/threadedcomments" xmlns:x="http://schemas.openxmlformats.org/spreadsheetml/2006/main">
  <threadedComment ref="BP2" dT="2025-12-17T18:27:30.95" personId="{D2782271-A691-4DEB-826C-06FDD59E89C5}" id="{C6DE3D2D-7D4B-41EA-B61D-A55A89C6E65A}">
    <text xml:space="preserve">X: (-) towards LE of airfoil
    (+) towards TE of airfoil
X_hgast = - X_hawc2
Z: (+) towards upper (suction) side 
    (-) towards lower (pressure) side 
Z_hgast = Y_hawc2
</text>
  </threadedComment>
  <threadedComment ref="BX2" dT="2025-12-18T07:21:38.52" personId="{D2782271-A691-4DEB-826C-06FDD59E89C5}" id="{A03772CE-2B56-4EBE-AB39-F7E8EB0F1D78}">
    <text xml:space="preserve">Assuming twist angle with traditional sign (so negative around y axis)
</text>
  </threadedComment>
  <threadedComment ref="BX2" dT="2025-12-18T07:45:37.12" personId="{D2782271-A691-4DEB-826C-06FDD59E89C5}" id="{4977C1B9-858A-4655-BC7C-A69536055B08}" parentId="{A03772CE-2B56-4EBE-AB39-F7E8EB0F1D78}">
    <text>Ry(θ) = |  cosθ     sinθ |
              |  - sinθ    cosθ |</text>
  </threadedComment>
  <threadedComment ref="CV2" dT="2026-01-10T10:20:58.55" personId="{D2782271-A691-4DEB-826C-06FDD59E89C5}" id="{736C2CE8-C301-4AB5-86E6-4C89DAC8B528}">
    <text>1 : Steiner
0 : no Steiner</text>
  </threadedComment>
  <threadedComment ref="FH2" dT="2026-02-04T11:03:00.86" personId="{461338C5-5194-4BEE-B277-39AB7236B9C9}" id="{9623795A-F78E-4BFD-B586-3F098E1594D3}">
    <text>* x,z coordinates involved in coupling terms  are expressed wrt to Blade fixed coordinate system
* Calculating properties of twisted cross sections wrt to untwisted coordinate system</text>
  </threadedComment>
  <threadedComment ref="N3" dT="2025-12-17T15:59:23.46" personId="{D2782271-A691-4DEB-826C-06FDD59E89C5}" id="{7B1D97A5-8CFA-47B0-A7BE-5F53603CC2D6}">
    <text>How2HAWC2 p.82
Aerodynamic blade layout file</text>
  </threadedComment>
  <threadedComment ref="S3" dT="2025-12-17T16:06:09.15" personId="{D2782271-A691-4DEB-826C-06FDD59E89C5}" id="{C2E5F0DA-05A4-49FA-96D6-55F238040159}">
    <text xml:space="preserve">How2HAWC2 p.23
definition of the centerline of the main body is described (position of the half chord, when the main body is a blade 
</text>
  </threadedComment>
  <threadedComment ref="BH3" dT="2025-12-17T18:27:30.95" personId="{D2782271-A691-4DEB-826C-06FDD59E89C5}" id="{C7C9B30F-7ADB-407D-BD93-C65C3733AE97}">
    <text xml:space="preserve">X: (+) towards LE of airfoil
    (-) towards TE of airfoil
Y: (+) towards upper (suction) side 
    (-)towards lower (pressure) side 
</text>
  </threadedComment>
  <threadedComment ref="BV3" dT="2026-01-29T23:16:16.17" personId="{D2782271-A691-4DEB-826C-06FDD59E89C5}" id="{CAFA41BF-7900-4679-B947-1FA7E09B8AC0}">
    <text xml:space="preserve">Apply rotation of axes in order to correspond to the Reference Blade Coordinate System (REF BLADE COO)?
1 = yes
0 = no
</text>
  </threadedComment>
  <threadedComment ref="BV3" dT="2026-02-01T20:08:59.43" personId="{D2782271-A691-4DEB-826C-06FDD59E89C5}" id="{5089F3F0-5AFC-4516-A58F-F784FC775428}" parentId="{CAFA41BF-7900-4679-B947-1FA7E09B8AC0}">
    <text>1: yes --&gt; global coo system
0: no --&gt; local coo system</text>
  </threadedComment>
  <threadedComment ref="DI3" dT="2026-01-29T23:16:16.17" personId="{D2782271-A691-4DEB-826C-06FDD59E89C5}" id="{353DDD98-B03E-4042-ABC7-10DFB5FA13D9}">
    <text xml:space="preserve">Apply rotation of axes in order to correspond to the Reference Blade Coordinate System (REF BLADE COO)?
1 = yes
0 = no
</text>
  </threadedComment>
  <threadedComment ref="DI3" dT="2026-02-01T20:08:59.43" personId="{D2782271-A691-4DEB-826C-06FDD59E89C5}" id="{D58CDEE5-FDF1-49BE-826E-16EEDDB454DC}" parentId="{353DDD98-B03E-4042-ABC7-10DFB5FA13D9}">
    <text>1: yes --&gt; global coo system
0: no --&gt; local coo system</text>
  </threadedComment>
  <threadedComment ref="S4" dT="2025-12-17T16:13:10.50" personId="{D2782271-A691-4DEB-826C-06FDD59E89C5}" id="{A80846E1-DF7D-471F-872C-4C509F42FF0E}">
    <text xml:space="preserve">For a straight blade this angle is the aerodynamic twist. Note that the sign is positive around the z-axis, which is opposite to traditional notation for etc. a pitch angle </text>
  </threadedComment>
  <threadedComment ref="U4" dT="2025-12-17T16:22:52.64" personId="{D2782271-A691-4DEB-826C-06FDD59E89C5}" id="{D67790B3-F225-44F2-B396-BC5F21F62886}">
    <text>Processed, not provided</text>
  </threadedComment>
  <threadedComment ref="W4" dT="2025-12-17T16:27:40.42" personId="{D2782271-A691-4DEB-826C-06FDD59E89C5}" id="{7E610B6D-B3D5-4BA9-A500-708A00AF5AED}">
    <text xml:space="preserve">Based on curved length r [m], 
in order to determine x, y, z, θt c/2 positions of structural properties </text>
  </threadedComment>
  <threadedComment ref="AD4" dT="2025-12-17T16:27:40.42" personId="{D2782271-A691-4DEB-826C-06FDD59E89C5}" id="{5FE730F9-392A-4E12-9B9F-72FB515C55E6}">
    <text>Based on curved length r [m], 
in order to determine local chord</text>
  </threadedComment>
  <threadedComment ref="AG4" dT="2025-12-17T16:27:40.42" personId="{D2782271-A691-4DEB-826C-06FDD59E89C5}" id="{BAF96217-2974-493F-861B-65B7E4190B7A}">
    <text xml:space="preserve">Based on span, 
in order to determine pitch axis locations as percentage of local chord </text>
  </threadedComment>
  <threadedComment ref="EJ4" dT="2026-02-05T14:32:53.22" personId="{461338C5-5194-4BEE-B277-39AB7236B9C9}" id="{6F4558D0-E9FB-4CA5-BC4F-F0450DA37655}">
    <text>Calculations of coupling terms in HAWC2 local system wrt to pitch axis, to be used in Method 2</text>
  </threadedComment>
  <threadedComment ref="FH4" dT="2026-02-05T14:36:10.56" personId="{461338C5-5194-4BEE-B277-39AB7236B9C9}" id="{90FBE7CF-B8B7-4049-92FF-0F803D5172AB}">
    <text>Coupling terms calculated in Global Blade fixed coordinate system of hGAST</text>
  </threadedComment>
  <threadedComment ref="FM4" dT="2025-12-17T16:27:40.42" personId="{D2782271-A691-4DEB-826C-06FDD59E89C5}" id="{26B3565C-393D-465D-AA20-A9421B394F1F}">
    <text>Based on curved length r [m], 
in order to determine the structural properties on the selected blade grid positions</text>
  </threadedComment>
  <threadedComment ref="AB5" dT="2025-12-17T16:13:10.50" personId="{D2782271-A691-4DEB-826C-06FDD59E89C5}" id="{0333F6CE-B7EC-4AE3-9C80-6AB7ADC93CCB}">
    <text xml:space="preserve">For a straight blade this angle is the aerodynamic twist. Note that the sign is positive around the z-axis, which is opposite to traditional notation for etc. a pitch angle </text>
  </threadedComment>
  <threadedComment ref="BA5" dT="2025-12-17T16:40:49.39" personId="{D2782271-A691-4DEB-826C-06FDD59E89C5}" id="{49E51612-B29D-4E48-AD83-264A5E6B0E86}">
    <text xml:space="preserve">θz, structural pitch about z_c2 axis. This is the angle between the x_c2-axis defined with the c2_def command and the main principal bending axis x_e [deg] </text>
  </threadedComment>
  <threadedComment ref="BE5" dT="2025-12-17T18:34:11.63" personId="{D2782271-A691-4DEB-826C-06FDD59E89C5}" id="{62DD1C5A-DE11-4FD5-9E7B-990DCF17B6FE}">
    <text>0 = pitch axis --&gt; LE --&gt; x_c/2
c/2 offset measured from pitch axis</text>
  </threadedComment>
  <threadedComment ref="CE5" dT="2025-12-18T10:27:52.30" personId="{D2782271-A691-4DEB-826C-06FDD59E89C5}" id="{C1BB2955-04BA-4BD4-A7BA-CC58E76B51D0}">
    <text>@ principal bending axes</text>
  </threadedComment>
  <threadedComment ref="CF5" dT="2025-12-18T10:28:40.27" personId="{D2782271-A691-4DEB-826C-06FDD59E89C5}" id="{150A68D8-5599-4A29-8C06-FEEA03653033}">
    <text xml:space="preserve"> @ principal bending axes</text>
  </threadedComment>
  <threadedComment ref="CG5" dT="2025-12-18T10:27:52.30" personId="{D2782271-A691-4DEB-826C-06FDD59E89C5}" id="{7C0AD974-CA27-4898-8309-AD14A31CDE52}">
    <text>@ principal bending axes</text>
  </threadedComment>
  <threadedComment ref="CH5" dT="2025-12-18T10:28:40.27" personId="{D2782271-A691-4DEB-826C-06FDD59E89C5}" id="{5ADF045C-5AAF-40BA-AEBB-8BF42A57FE97}">
    <text xml:space="preserve"> @ principal bending axes</text>
  </threadedComment>
  <threadedComment ref="CJ5" dT="2026-02-05T06:08:27.75" personId="{461338C5-5194-4BEE-B277-39AB7236B9C9}" id="{8E616BA4-62B9-4129-9EB5-8D927913974A}">
    <text>@ principal bending axes</text>
  </threadedComment>
  <threadedComment ref="CK5" dT="2026-02-05T06:08:35.58" personId="{461338C5-5194-4BEE-B277-39AB7236B9C9}" id="{879B369C-C7EC-4056-88CC-E610E27925FB}">
    <text>@ principal bending axes</text>
  </threadedComment>
  <threadedComment ref="CL5" dT="2026-02-05T06:11:39.08" personId="{461338C5-5194-4BEE-B277-39AB7236B9C9}" id="{B3544531-BAF4-4A93-B2EB-12ACEEA2DC5B}">
    <text xml:space="preserve">@ elastic center (elastic axis = ea),
 * Rotation of axes by -θz   
 * axes parallel to local c2_def axes
Rotation of axes (passive rotation) about Z axis:
Rz = |  c      s   |    s : sin(-θz)
        | - s     c   |    c: cos(-θz)
[ I ] =  | Ixx    -Ixy |
           | -Ixy    Iyy  |
[ I ]’ = Rz * [ I ] * Rz^T
 </text>
  </threadedComment>
  <threadedComment ref="CM5" dT="2026-02-05T06:11:45.87" personId="{461338C5-5194-4BEE-B277-39AB7236B9C9}" id="{A7B05F84-9EA5-4D01-B35C-1B19CC9BC5CB}">
    <text xml:space="preserve">@ elastic center (elastic axis = ea),
 * Rotation of axes by -θz   
 * axes parallel to local c2_def axes
Rotation of axes (passive rotation) about Z axis:
Rz = |  c      s   |    s : sin(-θz)
        | - s     c   |    c: cos(-θz)
[ I ] =  | Ixx    -Ixy |
           | -Ixy    Iyy  |
[ I ]’ = Rz * [ I ] * Rz^T
</text>
  </threadedComment>
  <threadedComment ref="CN5" dT="2026-02-05T06:11:57.04" personId="{461338C5-5194-4BEE-B277-39AB7236B9C9}" id="{1470F428-EDF6-4EDA-BFA6-071C863D9F53}">
    <text xml:space="preserve">Ixy = + $ x * y dm
</text>
  </threadedComment>
  <threadedComment ref="CO5" dT="2026-02-05T06:12:29.39" personId="{461338C5-5194-4BEE-B277-39AB7236B9C9}" id="{16C5DAD4-3F12-4CFB-8E02-CA11EA1DF9CF}">
    <text xml:space="preserve">@ elastic center (elastic axis = ea),
 * Rotation of axes by -θz   
 * axes parallel to local c2_def axes
Rotation of axes (passive rotation) about Z axis:
Rz = |  c      s   |    s : sin(-θz)
        | - s     c   |    c: cos(-θz)
[ I ] =  | Ixx    -Ixy |
           | -Ixy    Iyy  |
[ I ]’ = Rz * [ I ] * Rz^T
</text>
  </threadedComment>
  <threadedComment ref="CP5" dT="2026-02-05T06:12:37.85" personId="{461338C5-5194-4BEE-B277-39AB7236B9C9}" id="{6501394D-0A21-422E-BEC9-9F26F5E575F2}">
    <text xml:space="preserve">@ elastic center (elastic axis = ea),
 * Rotation of axes by -θz   
 * axes parallel to local c2_def axes
Rotation of axes (passive rotation) about Z axis:
Rz = |  c      s   |    s : sin(-θz)
        | - s     c   |    c: cos(-θz)
[ I ] =  | Ixx    -Ixy |
           | -Ixy    Iyy  |
[ I ]’ = Rz * [ I ] * Rz^T
</text>
  </threadedComment>
  <threadedComment ref="CQ5" dT="2026-02-05T06:12:45.25" personId="{461338C5-5194-4BEE-B277-39AB7236B9C9}" id="{6469D948-0979-4362-AF15-6E7AAFF40C45}">
    <text xml:space="preserve">EIxy = + $ E * x * y dA 
</text>
  </threadedComment>
  <threadedComment ref="CR5" dT="2026-02-05T06:12:52.03" personId="{461338C5-5194-4BEE-B277-39AB7236B9C9}" id="{448E9995-FAA2-4A08-9766-E94C3D1AB556}">
    <text xml:space="preserve">@ elastic center (elastic axis = ea),
 * Rotation of axes by -θz   
 * axes parallel to local c2_def axes
Rotation of axes (passive rotation) about Z axis:
Rz = |  c      s   |    s : sin(-θz)
        | - s     c   |    c: cos(-θz)
[ GA ] =  | GAx         0 |
               |   0      GAy  |
[ GA ]’ = Rz * [ GA] * Rz^T
</text>
  </threadedComment>
  <threadedComment ref="CS5" dT="2026-02-05T06:13:01.09" personId="{461338C5-5194-4BEE-B277-39AB7236B9C9}" id="{711F5D04-5734-478D-B1AE-560CEA46F979}">
    <text xml:space="preserve">@ elastic center (elastic axis = ea),
 * Rotation of axes by -θz   
 * axes parallel to local c2_def axes
Rotation of axes (passive rotation) about Z axis:
Rz = |  c      s   |    s : sin(-θz)
        | - s     c   |    c: cos(-θz)
[ GA ] =  | GAx         0 |
               |   0      GAy  |
[ GA ]’ = Rz * [ GA] * Rz^T
</text>
  </threadedComment>
  <threadedComment ref="CT5" dT="2026-02-05T06:13:10.04" personId="{461338C5-5194-4BEE-B277-39AB7236B9C9}" id="{C4331FE4-FBB0-44A7-9522-32C0528A2FB8}">
    <text xml:space="preserve">@ elastic center (elastic axis = ea),
 * Rotation of axes by -θz   
 * axes parallel to local c2_def axes
Rotation of axes (passive rotation) about Z axis:
Rz = |  c      s   |    s : sin(-θz)
        | - s     c   |    c: cos(-θz)
[ GA ] =  | GAx         0 |
               |   0      GAy  |
[ GA ]’ = Rz * [ GA] * Rz^T
</text>
  </threadedComment>
  <threadedComment ref="CU5" dT="2026-02-05T06:15:42.17" personId="{461338C5-5194-4BEE-B277-39AB7236B9C9}" id="{8F208A4E-FA79-40C2-AD6B-F653E399C5EB}">
    <text>Steiner theorem applied IF selected: 
Properties @ pitch axis
Axes remain parallel to c2_def local axes</text>
  </threadedComment>
  <threadedComment ref="CV5" dT="2026-02-05T06:15:54.08" personId="{461338C5-5194-4BEE-B277-39AB7236B9C9}" id="{0E890FCD-7E65-4592-9D2B-6213470A3D33}">
    <text xml:space="preserve">Steiner theorem applied IF selected: 
Properties @ pitch axis
Axes remain parallel to c2_def local axes
</text>
  </threadedComment>
  <threadedComment ref="CW5" dT="2026-02-05T06:16:00.26" personId="{461338C5-5194-4BEE-B277-39AB7236B9C9}" id="{90924D27-64CA-49E9-9F05-D31C36B7DB83}">
    <text xml:space="preserve">Steiner theorem applied IF selected: 
Properties @ pitch axis
Axes remain parallel to c2_def local axes
</text>
  </threadedComment>
  <threadedComment ref="CX5" dT="2026-02-05T06:16:05.86" personId="{461338C5-5194-4BEE-B277-39AB7236B9C9}" id="{15916F10-D715-41AB-9B79-9B95741077AC}">
    <text xml:space="preserve">Steiner theorem applied IF selected: 
Properties @ pitch axis
Axes remain parallel to c2_def local axes
</text>
  </threadedComment>
  <threadedComment ref="CY5" dT="2026-02-05T06:16:11.50" personId="{461338C5-5194-4BEE-B277-39AB7236B9C9}" id="{3521A4A7-634D-4F3F-B84B-B0C469DFCA0F}">
    <text xml:space="preserve">Steiner theorem applied IF selected: 
Properties @ pitch axis
Axes remain parallel to c2_def local axes
</text>
  </threadedComment>
  <threadedComment ref="CZ5" dT="2026-02-05T06:16:16.82" personId="{461338C5-5194-4BEE-B277-39AB7236B9C9}" id="{274EDFD6-4330-4BC5-8792-F5A53420B5C2}">
    <text xml:space="preserve">Steiner theorem applied IF selected: 
Properties @ pitch axis
Axes remain parallel to c2_def local axes
</text>
  </threadedComment>
  <threadedComment ref="DA5" dT="2026-02-05T06:21:01.61" personId="{461338C5-5194-4BEE-B277-39AB7236B9C9}" id="{DE1B020A-84C4-49FA-A7BF-6D70EB1F997A}">
    <text>Reversing X axis results in opposite sign of cross product inertia 
HAWC2  ---&gt;  hGAST
 X axis   ---&gt; - X axis
 Y axis   ---&gt; Z axis</text>
  </threadedComment>
  <threadedComment ref="DB5" dT="2026-02-05T06:23:28.02" personId="{461338C5-5194-4BEE-B277-39AB7236B9C9}" id="{A791445A-D4CF-40AC-828D-12FA5524A5CF}">
    <text xml:space="preserve">Reversing X axis results in opposite sign of cross product inertia 
HAWC2 _____ hGAST
 X axis  ______ - X axis
 Y axis  ______  Z axis
</text>
  </threadedComment>
  <threadedComment ref="DC5" dT="2026-02-05T06:27:01.04" personId="{461338C5-5194-4BEE-B277-39AB7236B9C9}" id="{88F0CAA6-C31F-4197-8378-DA35BD8167FA}">
    <text xml:space="preserve">Reversing X axis results in opposite sign of shear coupling term.
e.g. 
HAWC2: Shear_force_x ---&gt; u 
hGAST:   Shear_force_x ---&gt; - u 
HAWC2 _____ hGAST
 X axis  ______ - X axis
 Y axis  ______  Z axis
</text>
  </threadedComment>
  <threadedComment ref="DD5" dT="2026-02-05T06:29:42.39" personId="{461338C5-5194-4BEE-B277-39AB7236B9C9}" id="{015E6A41-3282-47A7-A84B-7075684212E3}">
    <text>Calculation of tension-bending coupling terms in local hGAST cross section system wrt pitch axis (pa)
(involved coordinates are expressed in hGAST local twisted system)</text>
  </threadedComment>
  <threadedComment ref="DE5" dT="2026-02-05T06:31:57.23" personId="{461338C5-5194-4BEE-B277-39AB7236B9C9}" id="{CC5558A4-7182-478B-BF07-4808D781C0B9}">
    <text xml:space="preserve">Calculation of tension-bending coupling terms in local hGAST cross section system wrt pitch axis (pa)
(involved coordinates are expressed in hGAST local twisted system)
</text>
  </threadedComment>
  <threadedComment ref="DF5" dT="2026-02-05T06:32:34.39" personId="{461338C5-5194-4BEE-B277-39AB7236B9C9}" id="{E953328E-9C19-428A-9C4B-E7F5D8DD8803}">
    <text xml:space="preserve">Calculation of shear-torsion coupling terms in local hGAST cross section system wrt pitch axis (pa)
(involved coordinates are expressed in hGAST local twisted system)
</text>
  </threadedComment>
  <threadedComment ref="DG5" dT="2026-02-05T06:32:40.88" personId="{461338C5-5194-4BEE-B277-39AB7236B9C9}" id="{6397567E-041F-4C46-9D9D-83E40B2AD17A}">
    <text xml:space="preserve">Calculation of shear-torsion coupling terms in local hGAST cross section system wrt pitch axis (pa)
(involved coordinates are expressed in hGAST local twisted system)
</text>
  </threadedComment>
  <threadedComment ref="DI5" dT="2026-02-05T06:46:57.74" personId="{461338C5-5194-4BEE-B277-39AB7236B9C9}" id="{BBCB3395-1B43-477E-97D7-459E27F67541}">
    <text xml:space="preserve">* Blade fixed coo: 
Rotation of axes by (-) twist angle, passive rotation  
* Note:
**positive sign of twist angle around Y axis (right hand rule - Z axis rotates toward X axis)
</text>
  </threadedComment>
  <threadedComment ref="DL5" dT="2025-12-18T09:42:35.32" personId="{D2782271-A691-4DEB-826C-06FDD59E89C5}" id="{8A6A91DD-7EBD-401C-8654-B35047118641}">
    <text xml:space="preserve">* curved length of pitch axis 
* NOT span
</text>
  </threadedComment>
  <threadedComment ref="DS5" dT="2026-02-05T06:59:53.60" personId="{461338C5-5194-4BEE-B277-39AB7236B9C9}" id="{67632454-0785-4BB7-B15E-44BD80EC42DE}">
    <text>Rotation of axes (passive rotation) about Y axis:
Ry = |  c    0   - s   |    
        |  0    1     0   |      s : sinθ
        |  s     0     c   |     c: cosθ
[ I ] =  | Ixx    0    -Ixz |
           |   0     Ip    0   |
           | -Ixz   0    Izz  |
[ I ]’ = Ry * [ I ] * Ry^T</text>
  </threadedComment>
  <threadedComment ref="DT5" dT="2026-02-05T07:05:57.06" personId="{461338C5-5194-4BEE-B277-39AB7236B9C9}" id="{ECB47400-1924-43AC-9BB8-D26500031DA3}">
    <text xml:space="preserve">Rotation of axes (passive rotation) about Y axis:
Ry = |  c    0   - s   |    
        |  0    1     0   |      s : sinθ
        |  s     0     c   |     c: cosθ
[ I ] =  | Ixx    0    -Ixz |
           |   0     Ip    0   |
           | -Ixz   0    Izz  |
[ I ]’ = Ry * [ I ] * Ry^T
</text>
  </threadedComment>
  <threadedComment ref="DU5" dT="2026-02-05T07:06:49.68" personId="{461338C5-5194-4BEE-B277-39AB7236B9C9}" id="{CB736C6D-E6FB-4DB6-A1E6-FA170B5D4244}">
    <text xml:space="preserve">Rotation of axes  about Y axis:
[ I ]’ = Ry * [ I ] * Ry^T
I_xz = + $ x * z dm
</text>
  </threadedComment>
  <threadedComment ref="DW5" dT="2026-02-05T07:10:31.50" personId="{461338C5-5194-4BEE-B277-39AB7236B9C9}" id="{ACA94FC9-0D55-407F-9413-1AE2D671D800}">
    <text>K:  stiffness matrix
T:  rotation matrix
T = | Ry    0   |
       | 0     Ry  |
K’ = T * K * T^T
- EAx'  = - EAx * cosθ  -  EAz * sinθ
+ EAx' =  EAx * cosθ  +  EAz * sinθ
Identical result with “Geometric method” (see column  FH), 
since same formula</text>
  </threadedComment>
  <threadedComment ref="DX5" dT="2026-02-05T08:57:11.38" personId="{461338C5-5194-4BEE-B277-39AB7236B9C9}" id="{71BB50C5-D226-481F-8A76-F4CC6953E0DE}">
    <text>K:  stiffness matrix
T:  rotation matrix
T = | Ry    0   |
       | 0     Ry  |
K’ = T * K * T^T
EAz' = - EAx * sinθ  +  EAz * cosθ
Identical result with “Geometric method” (see column  FI), 
since same formula</text>
  </threadedComment>
  <threadedComment ref="DY5" dT="2026-02-05T09:36:05.98" personId="{461338C5-5194-4BEE-B277-39AB7236B9C9}" id="{75F6459E-360A-4C43-8E1C-7DC10D92D0F5}">
    <text xml:space="preserve">See inertias rationale (columns DS-DU)
</text>
  </threadedComment>
  <threadedComment ref="DZ5" dT="2026-02-05T09:36:12.26" personId="{461338C5-5194-4BEE-B277-39AB7236B9C9}" id="{EB44272A-A0C8-4275-8F75-62177A4B3F99}">
    <text>See inertias rationale (columns DS-DU)</text>
  </threadedComment>
  <threadedComment ref="EA5" dT="2026-02-05T09:37:04.38" personId="{461338C5-5194-4BEE-B277-39AB7236B9C9}" id="{80F0794E-8837-4BE0-B327-1499D23FE21E}">
    <text xml:space="preserve">See inertias rationale (columns DS-DU)
EI_xz = + $ E * x * z  dA
</text>
  </threadedComment>
  <threadedComment ref="EC5" dT="2026-02-05T09:38:46.97" personId="{461338C5-5194-4BEE-B277-39AB7236B9C9}" id="{5E36BDAC-AD35-43B0-8D10-AD3C661A5754}">
    <text xml:space="preserve">Derived from stiffness matrix K rotation
Ry = |  c     - s   |     s : sinθ
        |  s        c   |     c: cosθ
[GA] = | GAx     GAxz |
            | GAxz     GAz  |
[GA’] =  Ry *  [GA] * Ry^T
</text>
  </threadedComment>
  <threadedComment ref="ED5" dT="2026-02-05T10:04:28.08" personId="{461338C5-5194-4BEE-B277-39AB7236B9C9}" id="{16DB357E-D48C-421E-9AD8-118046B34648}">
    <text xml:space="preserve">Derived from stiffness matrix K rotation
Ry = |  c     - s   |     s : sinθ
        |  s        c   |     c: cosθ
[GA] = | GAx     GAxz |
            | GAxz     GAz  |
[GA’] =  Ry *  [GA] * Ry^T
</text>
  </threadedComment>
  <threadedComment ref="EE5" dT="2026-02-05T10:04:36.51" personId="{461338C5-5194-4BEE-B277-39AB7236B9C9}" id="{FA3FA166-1274-48B6-9D12-2CEEADEA5987}">
    <text xml:space="preserve">Derived from stiffness matrix K rotation
Ry = |  c     - s   |     s : sinθ
        |  s        c   |     c: cosθ
[GA] = | GAx     GAxz |
            | GAxz     GAz  |
[GA’] =  Ry *  [GA] * Ry^T
</text>
  </threadedComment>
  <threadedComment ref="EF5" dT="2026-02-05T09:05:04.85" personId="{461338C5-5194-4BEE-B277-39AB7236B9C9}" id="{72C3E95C-4080-456C-ABB0-A2D1AC2CE0CC}">
    <text xml:space="preserve">K:  stiffness matrix
T:  rotation matrix
T = | Ry    0   |
       | 0     Ry  |
K’ = T * K * T^T
GAxX' = GAxX * cosθ  +  GAzZ * sinθ
Similar result with “Geometric method” (see column  FJ), 
due to differnce in formulas. 
Here both k_x, k_z shear factors are used. 
</text>
  </threadedComment>
  <threadedComment ref="EG5" dT="2026-02-05T09:06:44.67" personId="{461338C5-5194-4BEE-B277-39AB7236B9C9}" id="{DD285470-6DB0-4B8B-96FB-A86D250FE360}">
    <text xml:space="preserve">K:  stiffness matrix
T:  rotation matrix
T = | Ry    0   |
       | 0     Ry  |
K’ = T * K * T^T
- GAzZ' = GAxX * sinθ  -  GAzZ * cosθ
+ GAzZ' = - GAxX * sinθ  +  GAzZ * cosθ
Similar result with “Geometric method” (see column  FK), 
due to difference in formula.
Here both k_x, k_z shear factors are used. 
</text>
  </threadedComment>
  <threadedComment ref="FH5" dT="2026-02-05T07:10:31.50" personId="{461338C5-5194-4BEE-B277-39AB7236B9C9}" id="{DC36AFCD-98DA-4A32-A1B3-BCE4C282F5A5}">
    <text>EAx'  = EA * z’ = EA * ( x*sinθ + z *cosθ )
Identical result with Methods 1 and 2</text>
  </threadedComment>
  <threadedComment ref="FI5" dT="2026-02-05T08:57:11.38" personId="{461338C5-5194-4BEE-B277-39AB7236B9C9}" id="{A1A21384-E030-40E6-8C6C-5EBD2E409A8C}">
    <text xml:space="preserve">EAz'  = EA * x’ = EA * ( x*cosθ - z *sinθ )
Identical result with Methods 1 and 2
</text>
  </threadedComment>
  <threadedComment ref="FJ5" dT="2026-02-05T15:03:10.28" personId="{461338C5-5194-4BEE-B277-39AB7236B9C9}" id="{80A14CD7-7383-4CE1-A716-A8E0E44DB462}">
    <text xml:space="preserve">GAxX'  = GAx * z’ = k_x * GA * ( x*sinθ + z *cosθ )
Similar - NOT identical result with Methods 1 and 2, since ONLY shear factor k_x appears in this formula
</text>
  </threadedComment>
  <threadedComment ref="FK5" dT="2026-02-05T15:04:17.26" personId="{461338C5-5194-4BEE-B277-39AB7236B9C9}" id="{3873BDFD-29EE-4623-A5D6-678BA1DA1BF2}">
    <text>GAzZ'  = GAz * x’ = k_z * GA * ( x*cosθ - z *sinθ) 
Similar - NOT identical result with Methods 1 and 2, since ONLY shear factor k_z appears in this formula</text>
  </threadedComment>
  <threadedComment ref="BV18" dT="2025-12-18T08:22:47.44" personId="{D2782271-A691-4DEB-826C-06FDD59E89C5}" id="{55E80226-55E9-42CA-A08B-0BB495C6BE0C}">
    <text>Twist angle of figure below (play with values to observe if sign of rotation is right)</text>
  </threadedComment>
  <threadedComment ref="BX33" dT="2025-12-18T07:21:38.52" personId="{D2782271-A691-4DEB-826C-06FDD59E89C5}" id="{A801370F-6A20-4A0D-B8FD-8A1763AAB4EA}">
    <text xml:space="preserve">HAWC2: sign is positive around the z-axis, which is opposite to traditional notation for etc. a pitch angle (counter-clockwise)
hGAST: counter-clockwise means that is measured from z to x axis, making it positive around y axis 
</text>
  </threadedComment>
  <threadedComment ref="BX33" dT="2025-12-18T07:45:37.12" personId="{D2782271-A691-4DEB-826C-06FDD59E89C5}" id="{355D52F9-E423-44CF-8004-C1830B6E8C4C}" parentId="{A801370F-6A20-4A0D-B8FD-8A1763AAB4EA}">
    <text>Ry(θ) = |  cosθ     -sinθ |
              |  sinθ    cosθ |</text>
  </threadedComment>
</ThreadedComments>
</file>

<file path=xl/threadedComments/threadedComment3.xml><?xml version="1.0" encoding="utf-8"?>
<ThreadedComments xmlns="http://schemas.microsoft.com/office/spreadsheetml/2018/threadedcomments" xmlns:x="http://schemas.openxmlformats.org/spreadsheetml/2006/main">
  <threadedComment ref="BY2" dT="2025-12-17T18:27:30.95" personId="{D2782271-A691-4DEB-826C-06FDD59E89C5}" id="{4B1374F0-5FFB-4061-A831-006CB8A5766D}">
    <text xml:space="preserve">X: (-) towards LE of airfoil
    (+) towards TE of airfoil
X_hgast = - X_hawc2
Z: (+) towards upper (suction) side 
    (-) towards lower (pressure) side 
Z_hgast = Y_hawc2
</text>
  </threadedComment>
  <threadedComment ref="CG2" dT="2025-12-18T07:21:38.52" personId="{D2782271-A691-4DEB-826C-06FDD59E89C5}" id="{DD369E39-E5D5-45D9-BA8E-7AC776963864}">
    <text xml:space="preserve">Assuming twist angle with traditional sign (so negative around y axis)
</text>
  </threadedComment>
  <threadedComment ref="CG2" dT="2025-12-18T07:45:37.12" personId="{D2782271-A691-4DEB-826C-06FDD59E89C5}" id="{DFDDE704-97D5-4FD3-AB32-BE61845ACFA6}" parentId="{DD369E39-E5D5-45D9-BA8E-7AC776963864}">
    <text>Ry(θ) = |  cosθ     sinθ |
              |  - sinθ    cosθ |</text>
  </threadedComment>
  <threadedComment ref="DO2" dT="2026-01-10T10:20:58.55" personId="{D2782271-A691-4DEB-826C-06FDD59E89C5}" id="{2C5A0FEC-8DA4-4725-9D21-835FDF08253D}">
    <text>1 : Steiner
0 : no Steiner</text>
  </threadedComment>
  <threadedComment ref="GA2" dT="2026-02-04T11:03:00.86" personId="{461338C5-5194-4BEE-B277-39AB7236B9C9}" id="{7B5DABA7-5429-4272-BB2A-7576BB1E1BE3}">
    <text>* x,z coordinates involved in coupling terms  are expressed wrt to Blade fixed coordinate system
* Calculating properties of twisted cross sections wrt to untwisted coordinate system</text>
  </threadedComment>
  <threadedComment ref="N3" dT="2025-12-17T15:59:23.46" personId="{D2782271-A691-4DEB-826C-06FDD59E89C5}" id="{4438C960-F4D3-40AA-8BD6-77AB0B965206}">
    <text>How2HAWC2 p.82
Aerodynamic blade layout file</text>
  </threadedComment>
  <threadedComment ref="S3" dT="2025-12-17T16:06:09.15" personId="{D2782271-A691-4DEB-826C-06FDD59E89C5}" id="{10D92B04-E707-4631-9262-6EABA4B88871}">
    <text xml:space="preserve">How2HAWC2 p.23
definition of the centerline of the main body is described (position of the half chord, when the main body is a blade 
</text>
  </threadedComment>
  <threadedComment ref="BQ3" dT="2025-12-17T18:27:30.95" personId="{D2782271-A691-4DEB-826C-06FDD59E89C5}" id="{955B0E8A-C8A8-49FC-A7A2-F830B6B5AAD4}">
    <text xml:space="preserve">X: (+) towards LE of airfoil
    (-) towards TE of airfoil
Y: (+) towards upper (suction) side 
    (-)towards lower (pressure) side 
</text>
  </threadedComment>
  <threadedComment ref="CE3" dT="2026-01-29T23:16:16.17" personId="{D2782271-A691-4DEB-826C-06FDD59E89C5}" id="{7B8F1423-0F13-4A87-8BB5-BDF171B0AE77}">
    <text xml:space="preserve">Apply rotation of axes in order to correspond to the Reference Blade Coordinate System (REF BLADE COO)?
1 = yes
0 = no
</text>
  </threadedComment>
  <threadedComment ref="CE3" dT="2026-02-01T20:08:59.43" personId="{D2782271-A691-4DEB-826C-06FDD59E89C5}" id="{535C5635-3106-4F55-90DA-2A383DC55CBE}" parentId="{7B8F1423-0F13-4A87-8BB5-BDF171B0AE77}">
    <text>1: yes --&gt; global coo system
0: no --&gt; local coo system</text>
  </threadedComment>
  <threadedComment ref="EB3" dT="2026-01-29T23:16:16.17" personId="{D2782271-A691-4DEB-826C-06FDD59E89C5}" id="{82ECD477-980F-4350-B508-960C63F88F60}">
    <text xml:space="preserve">Apply rotation of axes in order to correspond to the Reference Blade Coordinate System (REF BLADE COO)?
1 = yes
0 = no
</text>
  </threadedComment>
  <threadedComment ref="EB3" dT="2026-02-01T20:08:59.43" personId="{D2782271-A691-4DEB-826C-06FDD59E89C5}" id="{82DAE827-D4B5-4593-8CD4-8BD581106DDF}" parentId="{82ECD477-980F-4350-B508-960C63F88F60}">
    <text>1: yes --&gt; global coo system
0: no --&gt; local coo system</text>
  </threadedComment>
  <threadedComment ref="S4" dT="2025-12-17T16:13:10.50" personId="{D2782271-A691-4DEB-826C-06FDD59E89C5}" id="{5E2C6D40-1485-439C-BA83-3CAB0E47C3B8}">
    <text xml:space="preserve">For a straight blade this angle is the aerodynamic twist. Note that the sign is positive around the z-axis, which is opposite to traditional notation for etc. a pitch angle </text>
  </threadedComment>
  <threadedComment ref="U4" dT="2025-12-17T16:22:52.64" personId="{D2782271-A691-4DEB-826C-06FDD59E89C5}" id="{6EEBC874-78B2-4B9E-92B2-EFC35DD562C9}">
    <text>Processed, not provided</text>
  </threadedComment>
  <threadedComment ref="W4" dT="2025-12-17T16:27:40.42" personId="{D2782271-A691-4DEB-826C-06FDD59E89C5}" id="{8CF2052D-596D-4902-84FB-33A9DD9EC88A}">
    <text xml:space="preserve">Based on curved length r [m], 
in order to determine x, y, z, θt c/2 positions of structural properties </text>
  </threadedComment>
  <threadedComment ref="AC4" dT="2025-12-17T16:27:40.42" personId="{D2782271-A691-4DEB-826C-06FDD59E89C5}" id="{EB593706-C137-4669-B4EC-AE03D730874D}">
    <text>Based on curved length r [m], 
in order to determine local chord</text>
  </threadedComment>
  <threadedComment ref="AF4" dT="2025-12-17T16:27:40.42" personId="{D2782271-A691-4DEB-826C-06FDD59E89C5}" id="{F24EDC05-F38B-4567-BCF1-B91098C0D07F}">
    <text xml:space="preserve">Based on span, 
in order to determine pitch axis locations as percentage of local chord </text>
  </threadedComment>
  <threadedComment ref="FC4" dT="2026-02-05T14:32:53.22" personId="{461338C5-5194-4BEE-B277-39AB7236B9C9}" id="{454398A9-72F3-4C61-9E1C-A918BBAC9DF7}">
    <text>Calculations of coupling terms in HAWC2 local system wrt to pitch axis, to be used in Method 2</text>
  </threadedComment>
  <threadedComment ref="GA4" dT="2026-02-05T14:33:34.43" personId="{461338C5-5194-4BEE-B277-39AB7236B9C9}" id="{6A6FC463-2AD4-4DF4-8DD7-A881CE2F22AE}">
    <text xml:space="preserve">
</text>
  </threadedComment>
  <threadedComment ref="HM4" dT="2025-12-17T16:27:40.42" personId="{D2782271-A691-4DEB-826C-06FDD59E89C5}" id="{529FBE7A-CB9D-47EA-9BBD-3898506855AC}">
    <text>Based on curved length r [m], 
in order to determine the structural properties on the selected blade grid positions</text>
  </threadedComment>
  <threadedComment ref="AB5" dT="2025-12-17T16:13:10.50" personId="{D2782271-A691-4DEB-826C-06FDD59E89C5}" id="{A76248A2-FC63-43B4-9D79-5FABB254D556}">
    <text xml:space="preserve">For a straight blade this angle is the aerodynamic twist. Note that the sign is positive around the z-axis, which is opposite to traditional notation for etc. a pitch angle </text>
  </threadedComment>
  <threadedComment ref="BN5" dT="2025-12-17T18:34:11.63" personId="{D2782271-A691-4DEB-826C-06FDD59E89C5}" id="{3C6308A2-0805-477E-9605-E58146C44115}">
    <text>0 = pitch axis --&gt; LE --&gt; x_c/2
c/2 offset measured from pitch axis</text>
  </threadedComment>
  <threadedComment ref="CN5" dT="2025-12-18T10:27:52.30" personId="{D2782271-A691-4DEB-826C-06FDD59E89C5}" id="{C3909052-1C71-402F-BEB8-9CD5FAE2BA68}">
    <text>@ principal bending axes</text>
  </threadedComment>
  <threadedComment ref="CO5" dT="2025-12-18T10:28:40.27" personId="{D2782271-A691-4DEB-826C-06FDD59E89C5}" id="{07ECE03B-D1ED-4F8B-A18C-16B58C218D70}">
    <text xml:space="preserve"> @ principal bending axes</text>
  </threadedComment>
  <threadedComment ref="CP5" dT="2025-12-18T10:27:52.30" personId="{D2782271-A691-4DEB-826C-06FDD59E89C5}" id="{E01A1829-FBF0-44C7-88C3-7218FCF0DF80}">
    <text>@ principal bending axes</text>
  </threadedComment>
  <threadedComment ref="CQ5" dT="2025-12-18T10:28:40.27" personId="{D2782271-A691-4DEB-826C-06FDD59E89C5}" id="{94FF0F67-28DA-4BF7-9B8C-78C2FDE29B23}">
    <text xml:space="preserve"> @ principal bending axes</text>
  </threadedComment>
  <threadedComment ref="CR5" dT="2026-02-05T10:07:28.10" personId="{461338C5-5194-4BEE-B277-39AB7236B9C9}" id="{25231AA4-9326-490E-B3F6-300C92C6E151}">
    <text xml:space="preserve">(-) EI_xy
@ principal bending axes 
EI_xy = 0
</text>
  </threadedComment>
  <threadedComment ref="CT5" dT="2026-02-05T10:07:57.18" personId="{461338C5-5194-4BEE-B277-39AB7236B9C9}" id="{3B7B26CF-F707-4317-9081-C196A37A4972}">
    <text>@ principal axes</text>
  </threadedComment>
  <threadedComment ref="CU5" dT="2026-02-05T10:08:35.85" personId="{461338C5-5194-4BEE-B277-39AB7236B9C9}" id="{D9051C94-08A6-45C3-BB79-51327003D5D0}">
    <text>@ principal axes</text>
  </threadedComment>
  <threadedComment ref="CV5" dT="2026-02-05T10:09:06.84" personId="{461338C5-5194-4BEE-B277-39AB7236B9C9}" id="{A12DA612-F116-4B05-8C53-03305EC48DA6}">
    <text>(+) GA_xy
@ principal axes</text>
  </threadedComment>
  <threadedComment ref="CW5" dT="2026-02-05T10:09:48.23" personId="{461338C5-5194-4BEE-B277-39AB7236B9C9}" id="{727F27C4-A737-4ABC-83EA-E1DB1DD04B0D}">
    <text>@ elastic center 
EAx = 0</text>
  </threadedComment>
  <threadedComment ref="CX5" dT="2026-02-05T10:10:15.21" personId="{461338C5-5194-4BEE-B277-39AB7236B9C9}" id="{810DAADD-AAA9-4088-BCDE-63E5025DA048}">
    <text xml:space="preserve">(-) EAz
@ elastic center 
EAz = 0
</text>
  </threadedComment>
  <threadedComment ref="CY5" dT="2026-02-05T10:10:50.94" personId="{461338C5-5194-4BEE-B277-39AB7236B9C9}" id="{C67B2567-B46B-4DE2-B432-FACDD410B65D}">
    <text>(-) GAxX 
Wrt elastic center
@ principal axes</text>
  </threadedComment>
  <threadedComment ref="CZ5" dT="2026-02-05T10:11:35.07" personId="{461338C5-5194-4BEE-B277-39AB7236B9C9}" id="{8E18870D-007A-4433-8C68-73F9526D1750}">
    <text xml:space="preserve">(+) GAyY 
Wrt elastic center
@ principal axes
</text>
  </threadedComment>
  <threadedComment ref="DA5" dT="2026-02-05T10:15:39.13" personId="{461338C5-5194-4BEE-B277-39AB7236B9C9}" id="{87A697AD-6129-48E8-BFB9-95F00040F020}">
    <text xml:space="preserve">@ elastic center (elastic axis = ea),
 * Rotation of axes by -θz   
 * axes parallel to local c2_def axes
Rotation of axes (passive rotation) about Z axis:
Rz = |  c      s   |    s : sin(-θz)
        | - s     c   |    c: cos(-θz)
[ I ] =  | Ixx    -Ixy |
           | -Ixy    Iyy  |
[ I ]’ = Rz * [ I ] * Rz^T
</text>
  </threadedComment>
  <threadedComment ref="DB5" dT="2026-02-05T10:15:44.72" personId="{461338C5-5194-4BEE-B277-39AB7236B9C9}" id="{B2ED9975-CE74-4259-86C4-E2161254AF56}">
    <text xml:space="preserve">@ elastic center (elastic axis = ea),
 * Rotation of axes by -θz   
 * axes parallel to local c2_def axes
Rotation of axes (passive rotation) about Z axis:
Rz = |  c      s   |    s : sin(-θz)
        | - s     c   |    c: cos(-θz)
[ I ] =  | Ixx    -Ixy |
           | -Ixy    Iyy  |
[ I ]’ = Rz * [ I ] * Rz^T
</text>
  </threadedComment>
  <threadedComment ref="DC5" dT="2026-02-05T10:15:49.58" personId="{461338C5-5194-4BEE-B277-39AB7236B9C9}" id="{A054C778-C75B-4806-9A1D-B0EF95C47B9F}">
    <text>Ixy = + $ x * y dm</text>
  </threadedComment>
  <threadedComment ref="DD5" dT="2026-02-05T10:24:34.86" personId="{461338C5-5194-4BEE-B277-39AB7236B9C9}" id="{44EAC3F8-F648-415F-BDF0-F20F3CB9CDC8}">
    <text xml:space="preserve">@ elastic center (elastic axis = ea),
 * Rotation of axes by -θz   
 * axes parallel to local c2_def axes
Rotation of axes (passive rotation) about Z axis:
Rz = |  c      s   |    s : sin(-θz)
        | - s     c   |    c: cos(-θz)
[ I ] =  | Ixx    -Ixy |
           | -Ixy    Iyy  |
[ I ]’ = Rz * [ I ] * Rz^T
</text>
  </threadedComment>
  <threadedComment ref="DD5" dT="2026-02-05T10:28:06.43" personId="{461338C5-5194-4BEE-B277-39AB7236B9C9}" id="{3DC64EC4-6D7C-48AE-95AE-D3F95A570F9C}" parentId="{44EAC3F8-F648-415F-BDF0-F20F3CB9CDC8}">
    <text>Note: 
In the formula, to subtract EIxy, simply add  (-) EIxy  (column CR)
- EIxy = + ( - EIxy )</text>
  </threadedComment>
  <threadedComment ref="DE5" dT="2026-02-05T10:29:33.17" personId="{461338C5-5194-4BEE-B277-39AB7236B9C9}" id="{F0E57E84-6FB4-46F8-AB7B-5FF48EEA2E0E}">
    <text xml:space="preserve">@ elastic center (elastic axis = ea),
 * Rotation of axes by -θz   
 * axes parallel to local c2_def axes
Rotation of axes (passive rotation) about Z axis:
Rz = |  c      s   |    s : sin(-θz)
        | - s     c   |    c: cos(-θz)
[ I ] =  | Ixx    -Ixy |
           | -Ixy    Iyy  |
[ I ]’ = Rz * [ I ] * Rz^T
</text>
  </threadedComment>
  <threadedComment ref="DE5" dT="2026-02-05T10:31:02.23" personId="{461338C5-5194-4BEE-B277-39AB7236B9C9}" id="{76333107-4CC6-44EB-9521-256AB3A5D5C8}" parentId="{F0E57E84-6FB4-46F8-AB7B-5FF48EEA2E0E}">
    <text xml:space="preserve">Note:
In the formula, to add EIxy, simply subtract (-)EIxy (column CR)
+EIxy  = - ( - EIxy) </text>
  </threadedComment>
  <threadedComment ref="DF5" dT="2026-02-05T10:35:50.10" personId="{461338C5-5194-4BEE-B277-39AB7236B9C9}" id="{E4563658-07E3-4931-9F36-B91EAE2CA3F9}">
    <text xml:space="preserve">EIxy = + $ E * x * y dA
Note:
In the formula, to add EIxy, simply subtract (-)EIxy (column CR)
+EIxy  = - ( - EIxy) 
</text>
  </threadedComment>
  <threadedComment ref="DG5" dT="2026-02-05T06:12:52.03" personId="{461338C5-5194-4BEE-B277-39AB7236B9C9}" id="{146808AD-AB25-4909-8BBF-9F5087FE7A01}">
    <text xml:space="preserve">@ elastic center (elastic axis = ea),
 * Rotation of axes by -θz   
 * axes parallel to local c2_def axes
Rotation of axes (passive rotation) about Z axis:
Rz = |  c      s   |    s : sin(-θz)
        | - s     c   |    c: cos(-θz)
[ GA ] =  | GAx    GAxy |
               | GAxy    GAy  |
[ GA ]’ = Rz * [ GA] * Rz^T
</text>
  </threadedComment>
  <threadedComment ref="DH5" dT="2026-02-05T06:13:01.09" personId="{461338C5-5194-4BEE-B277-39AB7236B9C9}" id="{443D932D-B7D3-47D7-A606-69AE5A0E9DCB}">
    <text xml:space="preserve">@ elastic center (elastic axis = ea),
 * Rotation of axes by -θz   
 * axes parallel to local c2_def axes
Rotation of axes (passive rotation) about Z axis:
Rz = |  c      s   |    s : sin(-θz)
        | - s     c   |    c: cos(-θz)
[ GA ] =  | GAx    GAxy |
               | GAxy    GAy  |
[ GA ]’ = Rz * [ GA] * Rz^T
</text>
  </threadedComment>
  <threadedComment ref="DI5" dT="2026-02-05T06:13:10.04" personId="{461338C5-5194-4BEE-B277-39AB7236B9C9}" id="{351155EA-934A-4736-A2CA-C94267412DDD}">
    <text xml:space="preserve">@ elastic center (elastic axis = ea),
 * Rotation of axes by -θz   
 * axes parallel to local c2_def axes
Rotation of axes (passive rotation) about Z axis:
Rz = |  c      s   |    s : sin(-θz)
        | - s     c   |    c: cos(-θz)
[ GA ] =  | GAx    GAxy |
               | GAxy    GAy  |
[ GA ]’ = Rz * [ GA] * Rz^T
</text>
  </threadedComment>
  <threadedComment ref="DJ5" dT="2026-02-05T10:49:43.68" personId="{461338C5-5194-4BEE-B277-39AB7236B9C9}" id="{05B78474-0AD7-4984-828E-2C32842CB207}">
    <text>@ elastic center (elastic axis = ea),
 * Rotation of axes by -θz   
 * axes parallel to local c2_def axes</text>
  </threadedComment>
  <threadedComment ref="DJ5" dT="2026-02-05T10:52:04.11" personId="{461338C5-5194-4BEE-B277-39AB7236B9C9}" id="{05E5A608-69B7-4F09-9B92-BB247E8C3C91}" parentId="{05B78474-0AD7-4984-828E-2C32842CB207}">
    <text xml:space="preserve">K:  stiffness matrix
T:  rotation matrix
T = | Rz    0   |
       | 0     Rz  |
K’ = T * K * T^T
(+) c2_GAxX = 
- [-GAxX*cos(-θz) + GAyY*sin(-θz) ]
</text>
  </threadedComment>
  <threadedComment ref="DK5" dT="2026-02-05T10:55:21.46" personId="{461338C5-5194-4BEE-B277-39AB7236B9C9}" id="{79E73FA2-13D2-4DF1-A3F0-35AB6012A01C}">
    <text>@ elastic center (elastic axis = ea),
 * Rotation of axes by -θz   
 * axes parallel to local c2_def axes</text>
  </threadedComment>
  <threadedComment ref="DK5" dT="2026-02-05T10:55:24.91" personId="{461338C5-5194-4BEE-B277-39AB7236B9C9}" id="{0C3CA1E2-504D-477F-BF6A-121E21248153}" parentId="{79E73FA2-13D2-4DF1-A3F0-35AB6012A01C}">
    <text xml:space="preserve">K:  stiffness matrix
T:  rotation matrix
T = | Rz    0   |
       | 0     Rz  |
K’ = T * K * T^T
c2_GAyY = GAxX*sin(-θz) + GAyY*cos(-θz)
</text>
  </threadedComment>
  <threadedComment ref="DL5" dT="2026-02-05T10:56:15.75" personId="{461338C5-5194-4BEE-B277-39AB7236B9C9}" id="{FA7095B5-A97D-45E3-909F-868E9BCDB8F3}">
    <text xml:space="preserve">c2_GAyY = GAy * (x_sh - xe)
x_sh  = c2_GAyY / c2_GAy + xe
</text>
  </threadedComment>
  <threadedComment ref="DM5" dT="2026-02-05T10:56:52.89" personId="{461338C5-5194-4BEE-B277-39AB7236B9C9}" id="{A6A56559-20E8-449B-A978-2E04E954BE59}">
    <text xml:space="preserve">c2_GAxX =  GAx * (y_sh - ye)
y_sh  =  c2_GAxX / c2_GAx + ye
</text>
  </threadedComment>
  <threadedComment ref="DN5" dT="2026-02-05T06:15:42.17" personId="{461338C5-5194-4BEE-B277-39AB7236B9C9}" id="{C1DA94CF-37E7-4574-88F7-889CD8DF57D8}">
    <text>Steiner theorem applied IF selected: 
Properties @ pitch axis
Axes remain parallel to c2_def local axes</text>
  </threadedComment>
  <threadedComment ref="DO5" dT="2026-02-05T06:15:54.08" personId="{461338C5-5194-4BEE-B277-39AB7236B9C9}" id="{295E3538-FD66-4936-8581-B62001FA7A39}">
    <text xml:space="preserve">Steiner theorem applied IF selected: 
Properties @ pitch axis
Axes remain parallel to c2_def local axes
</text>
  </threadedComment>
  <threadedComment ref="DP5" dT="2026-02-05T06:16:00.26" personId="{461338C5-5194-4BEE-B277-39AB7236B9C9}" id="{C427F095-68D3-41FF-A9D9-44D628BC5E56}">
    <text xml:space="preserve">Steiner theorem applied IF selected: 
Properties @ pitch axis
Axes remain parallel to c2_def local axes
</text>
  </threadedComment>
  <threadedComment ref="DQ5" dT="2026-02-05T06:16:05.86" personId="{461338C5-5194-4BEE-B277-39AB7236B9C9}" id="{E39DCE26-73D9-4503-9071-0E97A0F54C88}">
    <text xml:space="preserve">Steiner theorem applied IF selected: 
Properties @ pitch axis
Axes remain parallel to c2_def local axes
</text>
  </threadedComment>
  <threadedComment ref="DR5" dT="2026-02-05T06:16:11.50" personId="{461338C5-5194-4BEE-B277-39AB7236B9C9}" id="{F5D9DEF4-AD15-4205-BC98-D34E135A3119}">
    <text xml:space="preserve">Steiner theorem applied IF selected: 
Properties @ pitch axis
Axes remain parallel to c2_def local axes
</text>
  </threadedComment>
  <threadedComment ref="DS5" dT="2026-02-05T06:16:16.82" personId="{461338C5-5194-4BEE-B277-39AB7236B9C9}" id="{BA99C284-7BC3-412F-9911-CC7DD7153BF2}">
    <text xml:space="preserve">Steiner theorem applied IF selected: 
Properties @ pitch axis
Axes remain parallel to c2_def local axes
</text>
  </threadedComment>
  <threadedComment ref="DT5" dT="2026-02-05T06:21:01.61" personId="{461338C5-5194-4BEE-B277-39AB7236B9C9}" id="{CFA260AE-1435-4949-9A23-E8A2948A868E}">
    <text>Reversing X axis results in opposite sign of cross product inertia 
HAWC2  ---&gt; hGAST
 X axis   ---&gt;  - X axis
 Y axis   ---&gt;   Z axis</text>
  </threadedComment>
  <threadedComment ref="DU5" dT="2026-02-05T06:23:28.02" personId="{461338C5-5194-4BEE-B277-39AB7236B9C9}" id="{7C324353-9E7D-4AEE-AD15-5F7C18EF80B6}">
    <text xml:space="preserve">Reversing X axis results in opposite sign of cross product inertia 
HAWC2 _____ hGAST
 X axis  ______ - X axis
 Y axis  ______  Z axis
</text>
  </threadedComment>
  <threadedComment ref="DV5" dT="2026-02-05T06:27:01.04" personId="{461338C5-5194-4BEE-B277-39AB7236B9C9}" id="{27488794-E741-4DD6-8050-EFFFB5BC18E3}">
    <text xml:space="preserve">Reversing X axis results in opposite sign of shear coupling term.
e.g. 
HAWC2: Shear_force_x ---&gt; u 
hGAST:   Shear_force_x ---&gt; - u 
HAWC2 _____ hGAST
 X axis  ______ - X axis
 Y axis  ______  Z axis
</text>
  </threadedComment>
  <threadedComment ref="DW5" dT="2026-02-05T06:29:42.39" personId="{461338C5-5194-4BEE-B277-39AB7236B9C9}" id="{75D6ABAB-1030-4137-8429-C54C68930728}">
    <text>Calculation of tension-bending coupling terms in local hGAST cross section system wrt pitch axis (pa)
(involved coordinates are expressed in hGAST local twisted system)</text>
  </threadedComment>
  <threadedComment ref="DX5" dT="2026-02-05T06:31:57.23" personId="{461338C5-5194-4BEE-B277-39AB7236B9C9}" id="{8BCEA32E-4E09-4C2D-90B7-276A4C68C37C}">
    <text xml:space="preserve">Calculation of tension-bending coupling terms in local hGAST cross section system wrt pitch axis (pa)
(involved coordinates are expressed in hGAST local twisted system)
</text>
  </threadedComment>
  <threadedComment ref="DY5" dT="2026-02-05T06:32:34.39" personId="{461338C5-5194-4BEE-B277-39AB7236B9C9}" id="{5F313242-1B47-4475-AA59-EA822B4221C1}">
    <text xml:space="preserve">Calculation of shear-torsion coupling terms in local hGAST cross section system wrt pitch axis (pa)
(involved coordinates are expressed in hGAST local twisted system)
</text>
  </threadedComment>
  <threadedComment ref="DZ5" dT="2026-02-05T06:32:40.88" personId="{461338C5-5194-4BEE-B277-39AB7236B9C9}" id="{924F7CE8-AF5C-4AA7-B628-01CBA83BC205}">
    <text xml:space="preserve">Calculation of shear-torsion coupling terms in local hGAST cross section system wrt pitch axis (pa)
(involved coordinates are expressed in hGAST local twisted system)
</text>
  </threadedComment>
  <threadedComment ref="EB5" dT="2026-02-05T06:47:34.29" personId="{461338C5-5194-4BEE-B277-39AB7236B9C9}" id="{63665DA4-15D9-4D58-8613-10128282D799}">
    <text xml:space="preserve">* Blade fixed coo: 
Rotation of axes by (-) twist angle, passive rotation 
* Note:
**positive sign of twist angle around Y axis (right hand rule - Z axis rotates toward X axis)
</text>
  </threadedComment>
  <threadedComment ref="EE5" dT="2025-12-18T09:42:35.32" personId="{D2782271-A691-4DEB-826C-06FDD59E89C5}" id="{4B91742D-005F-40E0-8EE0-F7D6BC431A7F}">
    <text xml:space="preserve">* curved length of pitch axis 
* NOT span =  projection of curved length on spanwise direction
</text>
  </threadedComment>
  <threadedComment ref="EL5" dT="2026-02-05T06:59:53.60" personId="{461338C5-5194-4BEE-B277-39AB7236B9C9}" id="{5649A7B9-CBE2-4601-BAF7-7F892D17CDEF}">
    <text>Rotation of axes (passive rotation) about Y axis:
Ry = |  c    0   - s   |    
        |  0    1     0   |      s : sinθ
        |  s     0     c   |     c: cosθ
[ I ] =  | Ixx    0    -Ixz |
           |   0     Ip    0   |
           | -Ixz   0    Izz  |
[ I ]’ = Ry * [ I ] * Ry^T</text>
  </threadedComment>
  <threadedComment ref="EM5" dT="2026-02-05T07:05:57.06" personId="{461338C5-5194-4BEE-B277-39AB7236B9C9}" id="{BF0B910F-C048-473F-A2E5-436522B9189F}">
    <text xml:space="preserve">Rotation of axes (passive rotation) about Y axis:
Ry = |  c    0   - s   |    
        |  0    1     0   |      s : sinθ
        |  s     0     c   |     c: cosθ
[ I ] =  | Ixx    0    -Ixz |
           |   0     Ip    0   |
           | -Ixz   0    Izz  |
[ I ]’ = Ry * [ I ] * Ry^T
</text>
  </threadedComment>
  <threadedComment ref="EN5" dT="2026-02-05T07:06:49.68" personId="{461338C5-5194-4BEE-B277-39AB7236B9C9}" id="{A3FCEDBD-9047-4068-B115-9156405E3B46}">
    <text xml:space="preserve">Rotation of axes  about Y axis:
[ I ]’ = Ry * [ I ] * Ry^T
I_xz = + $ x * z dm
</text>
  </threadedComment>
  <threadedComment ref="EP5" dT="2026-02-05T07:10:31.50" personId="{461338C5-5194-4BEE-B277-39AB7236B9C9}" id="{DD352F40-769A-4C71-B07E-547F8AC35B8F}">
    <text>K:  stiffness matrix
T:  rotation matrix
T = | Ry    0   |
       | 0     Ry  |
K’ = T * K * T^T
- EAx'  = - EAx * cosθ  -  EAz * sinθ
+ EAx' =  EAx * cosθ  +  EAz * sinθ
Identical result with “Direct method” (see column  GA), 
since same formula</text>
  </threadedComment>
  <threadedComment ref="EQ5" dT="2026-02-05T08:57:11.38" personId="{461338C5-5194-4BEE-B277-39AB7236B9C9}" id="{78268BFF-3F14-4AE7-BC79-03ECDA241185}">
    <text>K:  stiffness matrix
T:  rotation matrix
T = | Ry    0   |
       | 0     Ry  |
K’ = T * K * T^T
EAz' = - EAx * sinθ  +  EAz * cosθ
Identical result with “Direct method” (see column  GB), 
since same formula</text>
  </threadedComment>
  <threadedComment ref="ER5" dT="2026-02-05T09:36:05.98" personId="{461338C5-5194-4BEE-B277-39AB7236B9C9}" id="{A7218BC5-7B4C-4315-9AC0-85328C2DBAD3}">
    <text xml:space="preserve">See inertias rationale (columns DS-DU)
</text>
  </threadedComment>
  <threadedComment ref="ES5" dT="2026-02-05T09:36:12.26" personId="{461338C5-5194-4BEE-B277-39AB7236B9C9}" id="{88890AE2-881E-4DF2-AA3A-A7F5F779805E}">
    <text>See inertias rationale (columns DS-DU)</text>
  </threadedComment>
  <threadedComment ref="ET5" dT="2026-02-05T09:37:04.38" personId="{461338C5-5194-4BEE-B277-39AB7236B9C9}" id="{5F4A093B-371F-4FF2-836C-A4275776F2E3}">
    <text xml:space="preserve">See inertias rationale (columns DS-DU)
EI_xz = + $ E * x * z  dA
</text>
  </threadedComment>
  <threadedComment ref="EV5" dT="2026-02-05T09:38:46.97" personId="{461338C5-5194-4BEE-B277-39AB7236B9C9}" id="{1A4581F8-6459-4A9D-800D-70A74D32A7AF}">
    <text xml:space="preserve">Derived from stiffness matrix K rotation
Ry = |  c     - s   |     s : sinθ
        |  s        c   |     c: cosθ
[GA] = | GAx     GAxz |
            | GAxz     GAz  |
[GA’] =  Ry *  [GA] * Ry^T
</text>
  </threadedComment>
  <threadedComment ref="EW5" dT="2026-02-05T10:04:28.08" personId="{461338C5-5194-4BEE-B277-39AB7236B9C9}" id="{6E28ADDB-6C78-47A7-9023-349BCDE949EB}">
    <text xml:space="preserve">Derived from stiffness matrix K rotation
Ry = |  c     - s   |     s : sinθ
        |  s        c   |     c: cosθ
[GA] = | GAx     GAxz |
            | GAxz     GAz  |
[GA’] =  Ry *  [GA] * Ry^T
</text>
  </threadedComment>
  <threadedComment ref="EX5" dT="2026-02-05T10:04:36.51" personId="{461338C5-5194-4BEE-B277-39AB7236B9C9}" id="{90D53603-FC2A-43CD-8960-836E75A9A89C}">
    <text xml:space="preserve">Derived from stiffness matrix K rotation
Ry = |  c     - s   |     s : sinθ
        |  s        c   |     c: cosθ
[GA] = | GAx     GAxz |
            | GAxz     GAz  |
[GA’] =  Ry *  [GA] * Ry^T
</text>
  </threadedComment>
  <threadedComment ref="EY5" dT="2026-02-05T09:05:04.85" personId="{461338C5-5194-4BEE-B277-39AB7236B9C9}" id="{B01A5D36-3780-4B68-AA02-A9EF9F5DF02F}">
    <text xml:space="preserve">K:  stiffness matrix
T:  rotation matrix
T = | Ry    0   |
       | 0     Ry  |
K’ = T * K * T^T
GAxX' = GAxX * cosθ  +  GAzZ * sinθ
Similar result with “Direct method” (see column  GC), 
due to differnce in formulas. 
Here both k_x, k_z shear factors are used. 
</text>
  </threadedComment>
  <threadedComment ref="EZ5" dT="2026-02-05T09:06:44.67" personId="{461338C5-5194-4BEE-B277-39AB7236B9C9}" id="{91FB2768-D158-4BCD-BB36-F60AE11BCC9B}">
    <text xml:space="preserve">K:  stiffness matrix
T:  rotation matrix
T = | Ry    0   |
       | 0     Ry  |
K’ = T * K * T^T
- GAzZ' = GAxX * sinθ  -  GAzZ * cosθ
+ GAzZ' = - GAxX * sinθ  +  GAzZ * cosθ
Similar result with “Direct method” (see column  GD), 
due to difference in formula.
Here both k_x, k_z shear factors are used. 
</text>
  </threadedComment>
  <threadedComment ref="GA5" dT="2026-02-05T07:10:31.50" personId="{461338C5-5194-4BEE-B277-39AB7236B9C9}" id="{8E94B67B-9305-4DCB-BCBD-A16DDA680A08}">
    <text>EAx'  = EA * z’ = EA * ( x*sinθ + z *cosθ )
Identical result with Methods 1 and 2</text>
  </threadedComment>
  <threadedComment ref="GB5" dT="2026-02-05T08:57:11.38" personId="{461338C5-5194-4BEE-B277-39AB7236B9C9}" id="{55CE6F89-0F14-4FB4-9412-DC94097B9DF2}">
    <text xml:space="preserve">EAz'  = EA * x’ = EA * ( x*cosθ - z *sinθ )
Identical result with Methods 1 and 2
</text>
  </threadedComment>
  <threadedComment ref="GC5" dT="2026-02-05T15:03:10.28" personId="{461338C5-5194-4BEE-B277-39AB7236B9C9}" id="{47FC3A4C-1DFD-4001-B53E-0767EB6725DC}">
    <text xml:space="preserve">GAxX'  = GAx * z’ = k_x * GA * ( x*sinθ + z *cosθ )
Similar - NOT identical result with Methods 1 and 2, since ONLY shear factor k_x appears in this formula
</text>
  </threadedComment>
  <threadedComment ref="GD5" dT="2026-02-05T15:04:17.26" personId="{461338C5-5194-4BEE-B277-39AB7236B9C9}" id="{D12E8CB4-A636-42E7-9C0F-10F29971F751}">
    <text>GAzZ'  = GAz * x’ = k_z * GA * ( x*cosθ - z *sinθ) 
Similar - NOT identical result with Methods 1 and 2, since ONLY shear factor k_z appears in this formula</text>
  </threadedComment>
  <threadedComment ref="CE18" dT="2025-12-18T08:22:47.44" personId="{D2782271-A691-4DEB-826C-06FDD59E89C5}" id="{D9BF1459-826F-4F47-9B6B-AB29F0605CD3}">
    <text>Twist angle of figure below (play with values to observe if sign of rotation is right)</text>
  </threadedComment>
  <threadedComment ref="CG33" dT="2025-12-18T07:21:38.52" personId="{D2782271-A691-4DEB-826C-06FDD59E89C5}" id="{EE4052EC-3228-4A87-9114-BA7A5204E810}">
    <text xml:space="preserve">HAWC2: sign is positive around the z-axis, which is opposite to traditional notation for etc. a pitch angle (counter-clockwise)
hGAST: counter-clockwise means that is measured from z to x axis, making it positive around y axis 
</text>
  </threadedComment>
  <threadedComment ref="CG33" dT="2025-12-18T07:45:37.12" personId="{D2782271-A691-4DEB-826C-06FDD59E89C5}" id="{9962B1AD-02F9-4D3D-913C-23189924DAB8}" parentId="{EE4052EC-3228-4A87-9114-BA7A5204E810}">
    <text>Ry(θ) = |  cosθ     -sinθ |
              |  sinθ    cosθ |</text>
  </threadedComment>
</ThreadedComments>
</file>

<file path=xl/threadedComments/threadedComment4.xml><?xml version="1.0" encoding="utf-8"?>
<ThreadedComments xmlns="http://schemas.microsoft.com/office/spreadsheetml/2018/threadedcomments" xmlns:x="http://schemas.openxmlformats.org/spreadsheetml/2006/main">
  <threadedComment ref="D5" dT="2025-12-18T09:42:35.32" personId="{D2782271-A691-4DEB-826C-06FDD59E89C5}" id="{F19DA927-3295-4385-B2DC-4471A8D16D05}">
    <text xml:space="preserve">* curved length of pitch axis 
* NOT span
</text>
  </threadedComment>
  <threadedComment ref="AE5" dT="2025-12-18T09:42:35.32" personId="{D2782271-A691-4DEB-826C-06FDD59E89C5}" id="{6ABA5D30-DDB4-4E78-A5BF-CBE330962423}">
    <text xml:space="preserve">* curved length of pitch axis 
* NOT span
</text>
  </threadedComment>
</ThreadedComments>
</file>

<file path=xl/threadedComments/threadedComment5.xml><?xml version="1.0" encoding="utf-8"?>
<ThreadedComments xmlns="http://schemas.microsoft.com/office/spreadsheetml/2018/threadedcomments" xmlns:x="http://schemas.openxmlformats.org/spreadsheetml/2006/main">
  <threadedComment ref="CB2" dT="2025-12-17T18:27:30.95" personId="{D2782271-A691-4DEB-826C-06FDD59E89C5}" id="{4C2EB9FB-F195-4A5D-BB22-12737C631AD3}">
    <text xml:space="preserve">X: (+) towards LE of airfoil
    (-) towards TE of airfoil
Y: (+) towards upper (suction) side 
    (-)towards lower (pressure) side 
</text>
  </threadedComment>
  <threadedComment ref="CJ2" dT="2025-12-17T18:27:30.95" personId="{D2782271-A691-4DEB-826C-06FDD59E89C5}" id="{C10B1EDF-70A1-4BD6-BA15-135E4F232B83}">
    <text xml:space="preserve">X: (-) towards LE of airfoil
    (+) towards TE of airfoil
X_hgast = - X_hawc2
Z: (+) towards upper (suction) side 
    (-) towards lower (pressure) side 
Z_hgast = Y_hawc2
</text>
  </threadedComment>
  <threadedComment ref="CR2" dT="2025-12-18T07:21:38.52" personId="{D2782271-A691-4DEB-826C-06FDD59E89C5}" id="{98DACC4C-27D8-40DD-9B92-F61F87828370}">
    <text xml:space="preserve">Assuming twist angle with traditional sign (so negative around y axis)
</text>
  </threadedComment>
  <threadedComment ref="CR2" dT="2025-12-18T07:45:37.12" personId="{D2782271-A691-4DEB-826C-06FDD59E89C5}" id="{7E810C5B-BBB3-4E33-A8A2-32F33AD3A3ED}" parentId="{98DACC4C-27D8-40DD-9B92-F61F87828370}">
    <text>Ry(θ) = |  cosθ     sinθ |
              |  - sinθ    cosθ |</text>
  </threadedComment>
  <threadedComment ref="EP2" dT="2026-02-04T11:03:00.86" personId="{461338C5-5194-4BEE-B277-39AB7236B9C9}" id="{0CA022F1-4B52-4AFF-9D6F-AA1B50EFB256}">
    <text>* x,z coordinates involved in coupling terms  are expressed wrt to Blade fixed coordinate system
* Calculating properties of twisted cross sections wrt to untwisted coordinate system</text>
  </threadedComment>
  <threadedComment ref="CP3" dT="2026-01-29T23:16:16.17" personId="{D2782271-A691-4DEB-826C-06FDD59E89C5}" id="{AB521802-CC3C-4804-B8AF-5C7B667C8FCB}">
    <text xml:space="preserve">Apply rotation of axes in order to correspond to the Reference Blade Coordinate System (REF BLADE COO)?
1 = yes
0 = no
</text>
  </threadedComment>
  <threadedComment ref="CP3" dT="2026-02-01T20:08:59.43" personId="{D2782271-A691-4DEB-826C-06FDD59E89C5}" id="{FB87B831-2513-42F8-A508-365BA19135B1}" parentId="{AB521802-CC3C-4804-B8AF-5C7B667C8FCB}">
    <text>1: yes --&gt; global coo system
0: no --&gt; local coo system</text>
  </threadedComment>
  <threadedComment ref="DO3" dT="2026-01-29T23:16:16.17" personId="{D2782271-A691-4DEB-826C-06FDD59E89C5}" id="{30B9EECB-B8C0-4488-8167-D5903F39A418}">
    <text xml:space="preserve">Apply rotation of axes in order to correspond to the Reference Blade Coordinate System (REF BLADE COO)?
1 = yes
0 = no
</text>
  </threadedComment>
  <threadedComment ref="DO3" dT="2026-02-01T20:08:59.43" personId="{D2782271-A691-4DEB-826C-06FDD59E89C5}" id="{28C0333F-B652-4098-8C75-BE8A9C660052}" parentId="{30B9EECB-B8C0-4488-8167-D5903F39A418}">
    <text>1: yes --&gt; global coo system
0: no --&gt; local coo system</text>
  </threadedComment>
  <threadedComment ref="K4" dT="2025-12-17T16:27:40.42" personId="{D2782271-A691-4DEB-826C-06FDD59E89C5}" id="{38D3B6F4-B37F-4BBE-9E9C-9AC48DFC0B66}">
    <text xml:space="preserve">Based on curved length r [m], 
in order to determine x, y, z, θt c/2 positions of structural properties </text>
  </threadedComment>
  <threadedComment ref="Q4" dT="2025-12-17T16:27:40.42" personId="{D2782271-A691-4DEB-826C-06FDD59E89C5}" id="{5599D6E7-8962-47F1-B963-51B2CA8AC824}">
    <text>Based on curved length r [m], 
in order to determine local chord</text>
  </threadedComment>
  <threadedComment ref="T4" dT="2025-12-17T16:27:40.42" personId="{D2782271-A691-4DEB-826C-06FDD59E89C5}" id="{A4F93482-D92D-438F-98B8-1F50A43F115F}">
    <text xml:space="preserve">Based on span, 
in order to determine pitch axis locations as percentage of local chord </text>
  </threadedComment>
  <threadedComment ref="EP4" dT="2026-02-05T14:33:34.43" personId="{461338C5-5194-4BEE-B277-39AB7236B9C9}" id="{4D4B6678-4A97-44D9-A990-8C0CD6549021}">
    <text xml:space="preserve">
</text>
  </threadedComment>
  <threadedComment ref="GB4" dT="2025-12-17T16:27:40.42" personId="{D2782271-A691-4DEB-826C-06FDD59E89C5}" id="{F672FA8D-F1A7-471D-ACFF-A215A0621508}">
    <text>Based on curved length r [m], 
in order to determine the structural properties on the selected blade grid positions</text>
  </threadedComment>
  <threadedComment ref="P5" dT="2025-12-17T16:13:10.50" personId="{D2782271-A691-4DEB-826C-06FDD59E89C5}" id="{4180A309-2559-4B70-896E-9943C9C103B4}">
    <text xml:space="preserve">For a straight blade this angle is the aerodynamic twist. Note that the sign is positive around the z-axis, which is opposite to traditional notation for etc. a pitch angle </text>
  </threadedComment>
  <threadedComment ref="BZ5" dT="2025-12-17T18:34:11.63" personId="{D2782271-A691-4DEB-826C-06FDD59E89C5}" id="{2C87A8EC-C66D-4534-9813-E965DCDFCAD5}">
    <text>0 = pitch axis --&gt; LE --&gt; x_c/2
c/2 offset measured from pitch axis</text>
  </threadedComment>
  <threadedComment ref="DA5" dT="2026-02-05T06:12:52.03" personId="{461338C5-5194-4BEE-B277-39AB7236B9C9}" id="{EA7D1A0B-EB8E-45F2-A432-7386AD4CC9ED}">
    <text>Shear edge term</text>
  </threadedComment>
  <threadedComment ref="DB5" dT="2026-02-05T06:13:01.09" personId="{461338C5-5194-4BEE-B277-39AB7236B9C9}" id="{DFC3C0D0-AEB4-4F94-97D8-A95972DF6D4C}">
    <text>Shear flap term</text>
  </threadedComment>
  <threadedComment ref="DC5" dT="2026-02-05T06:13:10.04" personId="{461338C5-5194-4BEE-B277-39AB7236B9C9}" id="{9DA49D7B-1AAA-4748-AD85-68EBA97A67E7}">
    <text>Shear flap-edge term</text>
  </threadedComment>
  <threadedComment ref="DD5" dT="2026-02-05T06:59:53.60" personId="{461338C5-5194-4BEE-B277-39AB7236B9C9}" id="{1FFE27DC-E4C9-41DF-A669-23CCE79AB4A6}">
    <text xml:space="preserve">Flapwise inertia 
Axes correspondance: 
BeamDyn  ---&gt;  hGAST
           x     ---&gt;    y
           y     ---&gt;    x </text>
  </threadedComment>
  <threadedComment ref="DE5" dT="2026-02-05T07:05:57.06" personId="{461338C5-5194-4BEE-B277-39AB7236B9C9}" id="{AA5EA25F-FA96-48B7-A3F0-5BDA41322D7B}">
    <text xml:space="preserve">Edgewise inertia 
Axes correspondance: 
BeamDyn  ---&gt;  hGAST
           x     ---&gt;    y
           y     ---&gt;    x 
</text>
  </threadedComment>
  <threadedComment ref="DF5" dT="2026-02-05T07:06:49.68" personId="{461338C5-5194-4BEE-B277-39AB7236B9C9}" id="{4F320A84-1EEA-49ED-B089-251818B46140}">
    <text>Cross product inertia 
(+) i_cp = + $ x * y dm</text>
  </threadedComment>
  <threadedComment ref="DG5" dT="2026-02-05T09:36:05.98" personId="{461338C5-5194-4BEE-B277-39AB7236B9C9}" id="{94750C88-427F-45C3-8F87-0BECE364532B}">
    <text xml:space="preserve">See inertias rationale (columns DS-DU)
</text>
  </threadedComment>
  <threadedComment ref="DH5" dT="2026-02-05T09:36:12.26" personId="{461338C5-5194-4BEE-B277-39AB7236B9C9}" id="{DA00541B-5E2D-47A6-AEB2-BC9566B7EF00}">
    <text>See inertias rationale (columns DS-DU)</text>
  </threadedComment>
  <threadedComment ref="DI5" dT="2026-02-05T09:37:04.38" personId="{461338C5-5194-4BEE-B277-39AB7236B9C9}" id="{001B3D60-482E-48F0-A4DF-1D8B74FDC381}">
    <text xml:space="preserve">See inertias rationale (columns DS-DU)
EI_xz = + $ E * x * z  dA
</text>
  </threadedComment>
  <threadedComment ref="DJ5" dT="2026-02-05T06:29:42.39" personId="{461338C5-5194-4BEE-B277-39AB7236B9C9}" id="{0F1D05A9-3A9A-4B65-AD33-042C584FF651}">
    <text>Tension - flap bending coupling term</text>
  </threadedComment>
  <threadedComment ref="DK5" dT="2026-02-05T06:31:57.23" personId="{461338C5-5194-4BEE-B277-39AB7236B9C9}" id="{CF725CEE-B210-4B06-B588-5B2582F1F708}">
    <text>Tension - edge bending coupling term</text>
  </threadedComment>
  <threadedComment ref="DL5" dT="2026-02-05T06:32:34.39" personId="{461338C5-5194-4BEE-B277-39AB7236B9C9}" id="{DF82F761-754D-4842-A282-1DCF57CC6D19}">
    <text>Shear edge - torsion coupling term</text>
  </threadedComment>
  <threadedComment ref="DM5" dT="2026-02-05T06:32:40.88" personId="{461338C5-5194-4BEE-B277-39AB7236B9C9}" id="{454483D8-EA2E-4FAF-BB55-34B7FFCA614D}">
    <text>Shear flap - torsion coupling term</text>
  </threadedComment>
  <threadedComment ref="DO5" dT="2026-02-05T06:47:34.29" personId="{461338C5-5194-4BEE-B277-39AB7236B9C9}" id="{C9A4E03F-FE01-4750-B212-0AB5F607BCA5}">
    <text xml:space="preserve">* Blade fixed coo: 
Rotation of axes by (-) twist angle, passive rotation 
* Note:
**positive sign of twist angle around Y axis (right hand rule - Z axis rotates toward X axis)
</text>
  </threadedComment>
  <threadedComment ref="DR5" dT="2025-12-18T09:42:35.32" personId="{D2782271-A691-4DEB-826C-06FDD59E89C5}" id="{8FAC3D2E-595A-4256-885B-C0186D33B4AC}">
    <text xml:space="preserve">* curved length of pitch axis 
* NOT span =  projection of curved length on spanwise direction
</text>
  </threadedComment>
  <threadedComment ref="DY5" dT="2026-02-05T06:59:53.60" personId="{461338C5-5194-4BEE-B277-39AB7236B9C9}" id="{E0A13290-45E4-4349-A01F-89D76059FF49}">
    <text>Rotation of axes (passive rotation) about Y axis:
Ry = |  c    0   - s   |    
        |  0    1     0   |      s : sinθ
        |  s     0     c   |     c: cosθ
[ I ] =  | Ixx    0    -Ixz |
           |   0     Ip    0   |
           | -Ixz   0    Izz  |
[ I ]’ = Ry * [ I ] * Ry^T</text>
  </threadedComment>
  <threadedComment ref="DZ5" dT="2026-02-05T07:05:57.06" personId="{461338C5-5194-4BEE-B277-39AB7236B9C9}" id="{3349A3DA-C368-4732-85CF-012D7ACEF394}">
    <text xml:space="preserve">Rotation of axes (passive rotation) about Y axis:
Ry = |  c    0   - s   |    
        |  0    1     0   |      s : sinθ
        |  s     0     c   |     c: cosθ
[ I ] =  | Ixx    0    -Ixz |
           |   0     Ip    0   |
           | -Ixz   0    Izz  |
[ I ]’ = Ry * [ I ] * Ry^T
</text>
  </threadedComment>
  <threadedComment ref="EA5" dT="2026-02-05T07:06:49.68" personId="{461338C5-5194-4BEE-B277-39AB7236B9C9}" id="{EC7A8FE4-3464-451A-BF34-721293FBC09A}">
    <text xml:space="preserve">Rotation of axes  about Y axis:
[ I ]’ = Ry * [ I ] * Ry^T
I_xz = + $ x * z dA
</text>
  </threadedComment>
  <threadedComment ref="EC5" dT="2026-02-05T07:10:31.50" personId="{461338C5-5194-4BEE-B277-39AB7236B9C9}" id="{597BED57-08C5-44CB-A48A-B3AA86E090F9}">
    <text>K:  stiffness matrix
T:  rotation matrix
T = | Ry    0   |
       | 0     Ry  |
K’ = T * K * T^T
- EAx'  = - EAx * cosθ  -  EAz * sinθ
+ EAx' =  EAx * cosθ  +  EAz * sinθ
Identical result with “Direct method” (see column  GA), 
since same formula</text>
  </threadedComment>
  <threadedComment ref="ED5" dT="2026-02-05T08:57:11.38" personId="{461338C5-5194-4BEE-B277-39AB7236B9C9}" id="{0F5DEA01-A8EB-4CC8-AFCA-D3428879A977}">
    <text>K:  stiffness matrix
T:  rotation matrix
T = | Ry    0   |
       | 0     Ry  |
K’ = T * K * T^T
EAz' = - EAx * sinθ  +  EAz * cosθ
Identical result with “Direct method” (see column  GB), 
since same formula</text>
  </threadedComment>
  <threadedComment ref="EE5" dT="2026-02-05T09:36:05.98" personId="{461338C5-5194-4BEE-B277-39AB7236B9C9}" id="{AD620CA4-4AEE-4B34-A7BA-9B747DEC7CD2}">
    <text xml:space="preserve">See inertias rationale (columns DS-DU)
</text>
  </threadedComment>
  <threadedComment ref="EF5" dT="2026-02-05T09:36:12.26" personId="{461338C5-5194-4BEE-B277-39AB7236B9C9}" id="{1A9A5DF5-5F75-4074-AF9C-903BBA7E9CDE}">
    <text>See inertias rationale (columns DS-DU)</text>
  </threadedComment>
  <threadedComment ref="EG5" dT="2026-02-05T09:37:04.38" personId="{461338C5-5194-4BEE-B277-39AB7236B9C9}" id="{71850A08-E5F5-4072-9561-15535161AF61}">
    <text xml:space="preserve">See inertias rationale (columns DS-DU)
EI_xz = + $ E * x * z  dA
</text>
  </threadedComment>
  <threadedComment ref="EI5" dT="2026-02-05T09:38:46.97" personId="{461338C5-5194-4BEE-B277-39AB7236B9C9}" id="{CB770ECB-C835-4E70-881E-382FA1446F33}">
    <text xml:space="preserve">Derived from stiffness matrix K rotation
Ry = |  c     - s   |     s : sinθ
        |  s        c   |     c: cosθ
[GA] = | GAx     GAxz |
            | GAxz     GAz  |
[GA’] =  Ry *  [GA] * Ry^T
</text>
  </threadedComment>
  <threadedComment ref="EJ5" dT="2026-02-05T10:04:28.08" personId="{461338C5-5194-4BEE-B277-39AB7236B9C9}" id="{FB02CBD2-9316-4FD4-AC56-105572A352A4}">
    <text xml:space="preserve">Derived from stiffness matrix K rotation
Ry = |  c     - s   |     s : sinθ
        |  s        c   |     c: cosθ
[GA] = | GAx     GAxz |
            | GAxz     GAz  |
[GA’] =  Ry *  [GA] * Ry^T
</text>
  </threadedComment>
  <threadedComment ref="EK5" dT="2026-02-05T10:04:36.51" personId="{461338C5-5194-4BEE-B277-39AB7236B9C9}" id="{EB09516B-44FA-4B4D-97E5-70E7E718F2D8}">
    <text xml:space="preserve">Derived from stiffness matrix K rotation
Ry = |  c     - s   |     s : sinθ
        |  s        c   |     c: cosθ
[GA] = | GAx     GAxz |
            | GAxz     GAz  |
[GA’] =  Ry *  [GA] * Ry^T
</text>
  </threadedComment>
  <threadedComment ref="EL5" dT="2026-02-05T09:05:04.85" personId="{461338C5-5194-4BEE-B277-39AB7236B9C9}" id="{63222A6E-FE3D-4DA9-BEE6-4F5718C950F5}">
    <text xml:space="preserve">K:  stiffness matrix
T:  rotation matrix
T = | Ry    0   |
       | 0     Ry  |
K’ = T * K * T^T
GAxX' = GAxX * cosθ  +  GAzZ * sinθ
Similar result with “Direct method” (see column  GC), 
due to differnce in formulas. 
Here both k_x, k_z shear factors are used. 
</text>
  </threadedComment>
  <threadedComment ref="EM5" dT="2026-02-05T09:06:44.67" personId="{461338C5-5194-4BEE-B277-39AB7236B9C9}" id="{5F585CA7-B339-401A-967D-FB3D4CEC149B}">
    <text xml:space="preserve">K:  stiffness matrix
T:  rotation matrix
T = | Ry    0   |
       | 0     Ry  |
K’ = T * K * T^T
- GAzZ' = GAxX * sinθ  -  GAzZ * cosθ
+ GAzZ' = - GAxX * sinθ  +  GAzZ * cosθ
Similar result with “Direct method” (see column  GD), 
due to difference in formula.
Here both k_x, k_z shear factors are used. 
</text>
  </threadedComment>
  <threadedComment ref="EP5" dT="2026-02-05T07:10:31.50" personId="{461338C5-5194-4BEE-B277-39AB7236B9C9}" id="{ACD12C2D-C27C-4DDB-B5D9-5B602AC72088}">
    <text>EAx'  = EA * z’ = EA * ( x*sinθ + z *cosθ )
Identical result with Methods 1 and 2</text>
  </threadedComment>
  <threadedComment ref="EQ5" dT="2026-02-05T08:57:11.38" personId="{461338C5-5194-4BEE-B277-39AB7236B9C9}" id="{B2D8F1F5-7E09-460D-A6D9-7416F414CC82}">
    <text xml:space="preserve">EAz'  = EA * x’ = EA * ( x*cosθ - z *sinθ )
Identical result with Methods 1 and 2
</text>
  </threadedComment>
  <threadedComment ref="ER5" dT="2026-02-05T15:03:10.28" personId="{461338C5-5194-4BEE-B277-39AB7236B9C9}" id="{1D6B8AA6-0AEF-4F68-9702-8FAE0709EA17}">
    <text xml:space="preserve">GAxX'  = GAx * z’ = k_x * GA * ( x*sinθ + z *cosθ )
Similar - NOT identical result with Methods 1 and 2, since ONLY shear factor k_x appears in this formula
</text>
  </threadedComment>
  <threadedComment ref="ES5" dT="2026-02-05T15:04:17.26" personId="{461338C5-5194-4BEE-B277-39AB7236B9C9}" id="{14B6EB17-F503-4EB3-AEB0-CE38F057D76D}">
    <text>GAzZ'  = GAz * x’ = k_z * GA * ( x*cosθ - z *sinθ) 
Similar - NOT identical result with Methods 1 and 2, since ONLY shear factor k_z appears in this formula</text>
  </threadedComment>
  <threadedComment ref="CP18" dT="2025-12-18T08:22:47.44" personId="{D2782271-A691-4DEB-826C-06FDD59E89C5}" id="{1C337D88-BFF4-4A78-94BC-AD728FDC9C30}">
    <text>Twist angle of figure below (play with values to observe if sign of rotation is right)</text>
  </threadedComment>
  <threadedComment ref="CR33" dT="2025-12-18T07:21:38.52" personId="{D2782271-A691-4DEB-826C-06FDD59E89C5}" id="{3619695E-4049-487A-8D7A-3848D2E09A44}">
    <text xml:space="preserve">HAWC2: sign is positive around the z-axis, which is opposite to traditional notation for etc. a pitch angle (counter-clockwise)
hGAST: counter-clockwise means that is measured from z to x axis, making it positive around y axis 
</text>
  </threadedComment>
  <threadedComment ref="CR33" dT="2025-12-18T07:45:37.12" personId="{D2782271-A691-4DEB-826C-06FDD59E89C5}" id="{E5BB1A52-92C7-46B7-9ECC-1470856F956F}" parentId="{3619695E-4049-487A-8D7A-3848D2E09A44}">
    <text>Ry(θ) = |  cosθ     -sinθ |
              |  sinθ    cosθ |</text>
  </threadedComment>
</ThreadedComments>
</file>

<file path=xl/threadedComments/threadedComment6.xml><?xml version="1.0" encoding="utf-8"?>
<ThreadedComments xmlns="http://schemas.microsoft.com/office/spreadsheetml/2018/threadedcomments" xmlns:x="http://schemas.openxmlformats.org/spreadsheetml/2006/main">
  <threadedComment ref="BA8" dT="2026-02-10T09:19:49.09" personId="{461338C5-5194-4BEE-B277-39AB7236B9C9}" id="{722A8DFD-4B4D-4ED8-A2B4-3F297E75B27F}">
    <text>https://github.com/IEAWindSystems/IEA-15-240-RWT/blob/master/HAWC2/IEA-15-240-RWT/IEA_15MW_RWT_WTG_bodies_noFPM.htc</text>
    <extLst>
      <x:ext xmlns:xltc2="http://schemas.microsoft.com/office/spreadsheetml/2020/threadedcomments2" uri="{F7C98A9C-CBB3-438F-8F68-D28B6AF4A901}">
        <xltc2:checksum>2530314171</xltc2:checksum>
        <xltc2:hyperlink startIndex="0" length="115" url="https://github.com/IEAWindSystems/IEA-15-240-RWT/blob/master/HAWC2/IEA-15-240-RWT/IEA_15MW_RWT_WTG_bodies_noFPM.htc"/>
      </x:ext>
    </extLst>
  </threadedComment>
  <threadedComment ref="B19" dT="2026-02-16T08:24:14.90" personId="{461338C5-5194-4BEE-B277-39AB7236B9C9}" id="{BA5D40F5-F6AA-4AB8-9095-76C59DA69609}">
    <text>bodies_noFPM.htc</text>
  </threadedComment>
  <threadedComment ref="AX22" dT="2026-02-10T06:20:44.50" personId="{461338C5-5194-4BEE-B277-39AB7236B9C9}" id="{3F2C0602-8E9E-411D-83BF-EBF3C44EFAD8}">
    <text>TT: Tower Top point</text>
  </threadedComment>
  <threadedComment ref="AX24" dT="2026-02-10T06:13:32.91" personId="{461338C5-5194-4BEE-B277-39AB7236B9C9}" id="{95701806-C68B-447E-A440-40E5D4CD1096}">
    <text>Modeling bedplate as part of tower?
Extra part is derived from the subtraction of H* = shaft-extension projection on tower axis
 from Hnose</text>
  </threadedComment>
  <threadedComment ref="W38" dT="2026-02-10T07:19:36.31" personId="{461338C5-5194-4BEE-B277-39AB7236B9C9}" id="{C550E7E7-079C-4DC8-BF2E-D69F3D4CBD02}">
    <text>Bedplate modeling</text>
  </threadedComment>
</ThreadedComment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github.com/IEAWindSystems/IEA-15-240-RWT/blob/master/HAWC2/IEA-15-240-RWT/IEA_15MW_RWT_Blade_st_FPM.st" TargetMode="External"/><Relationship Id="rId1" Type="http://schemas.openxmlformats.org/officeDocument/2006/relationships/hyperlink" Target="https://github.com/IEAWindSystems/IEA-15-240-RWT/blob/master/HAWC2/IEA-15-240-RWT/IEA_15MW_RWT_Blade_st_noFPM.st"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hyperlink" Target="https://github.com/IEAWindSystems/IEA-15-240-RWT/blob/master/HAWC2/IEA-15-240-RWT/IEA_15MW_RWT_ae.dat" TargetMode="External"/><Relationship Id="rId7" Type="http://schemas.openxmlformats.org/officeDocument/2006/relationships/comments" Target="../comments2.xml"/><Relationship Id="rId2" Type="http://schemas.openxmlformats.org/officeDocument/2006/relationships/hyperlink" Target="https://github.com/IEAWindSystems/IEA-15-240-RWT/blob/master/HAWC2/IEA-15-240-RWT/IEA_15MW_RWT_Blade_st_noFPM.st" TargetMode="External"/><Relationship Id="rId1" Type="http://schemas.openxmlformats.org/officeDocument/2006/relationships/hyperlink" Target="https://github.com/IEAWindSystems/IEA-15-240-RWT/tree/master/Documentation"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hyperlink" Target="https://github.com/IEAWindSystems/IEA-15-240-RWT/blob/master/HAWC2/IEA-15-240-RWT/IEA_15MW_RWT_WTG_bodies_noFPM.htc" TargetMode="External"/></Relationships>
</file>

<file path=xl/worksheets/_rels/sheet4.xml.rels><?xml version="1.0" encoding="UTF-8" standalone="yes"?>
<Relationships xmlns="http://schemas.openxmlformats.org/package/2006/relationships"><Relationship Id="rId8" Type="http://schemas.microsoft.com/office/2017/10/relationships/threadedComment" Target="../threadedComments/threadedComment3.xml"/><Relationship Id="rId3" Type="http://schemas.openxmlformats.org/officeDocument/2006/relationships/hyperlink" Target="https://github.com/IEAWindSystems/IEA-15-240-RWT/blob/master/HAWC2/IEA-15-240-RWT/IEA_15MW_RWT_WTG_bodies_noFPM.htc" TargetMode="External"/><Relationship Id="rId7" Type="http://schemas.openxmlformats.org/officeDocument/2006/relationships/comments" Target="../comments3.xml"/><Relationship Id="rId2" Type="http://schemas.openxmlformats.org/officeDocument/2006/relationships/hyperlink" Target="https://github.com/IEAWindSystems/IEA-15-240-RWT/blob/master/HAWC2/IEA-15-240-RWT/IEA_15MW_RWT_ae.dat" TargetMode="External"/><Relationship Id="rId1" Type="http://schemas.openxmlformats.org/officeDocument/2006/relationships/hyperlink" Target="https://github.com/IEAWindSystems/IEA-15-240-RWT/tree/master/Documentation" TargetMode="External"/><Relationship Id="rId6" Type="http://schemas.openxmlformats.org/officeDocument/2006/relationships/vmlDrawing" Target="../drawings/vmlDrawing3.vml"/><Relationship Id="rId5" Type="http://schemas.openxmlformats.org/officeDocument/2006/relationships/drawing" Target="../drawings/drawing4.xml"/><Relationship Id="rId4" Type="http://schemas.openxmlformats.org/officeDocument/2006/relationships/hyperlink" Target="https://github.com/IEAWindSystems/IEA-15-240-RWT/blob/master/HAWC2/IEA-15-240-RWT/IEA_15MW_RWT_Blade_st_FPM.s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https://www.nrel.gov/docs/libraries/wind-docs/beamdyn_manual.pdf?sfvrsn=b5f0a6e3_3" TargetMode="External"/><Relationship Id="rId1" Type="http://schemas.openxmlformats.org/officeDocument/2006/relationships/hyperlink" Target="https://github.com/IEAWindSystems/IEA-15-240-RWT/tree/master/Documentation"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nrel.gov/docs/libraries/wind-docs/beamdyn_manual.pdf?sfvrsn=b5f0a6e3_3" TargetMode="External"/><Relationship Id="rId7" Type="http://schemas.microsoft.com/office/2017/10/relationships/threadedComment" Target="../threadedComments/threadedComment5.xml"/><Relationship Id="rId2" Type="http://schemas.openxmlformats.org/officeDocument/2006/relationships/hyperlink" Target="https://github.com/IEAWindSystems/IEA-15-240-RWT/tree/master/Documentation" TargetMode="External"/><Relationship Id="rId1" Type="http://schemas.openxmlformats.org/officeDocument/2006/relationships/hyperlink" Target="https://github.com/IEAWindSystems/IEA-15-240-RWT/tree/master/Documentation" TargetMode="External"/><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hyperlink" Target="https://github.com/IEAWindSystems/IEA-15-240-RWT/blob/master/HAWC2/IEA-15-240-RWT/IEA_15MW_RWT_Dummy_st.dat" TargetMode="External"/><Relationship Id="rId2" Type="http://schemas.openxmlformats.org/officeDocument/2006/relationships/hyperlink" Target="https://github.com/IEAWindSystems/IEA-15-240-RWT/blob/master/HAWC2/IEA-15-240-RWT-UMaineSemi/data/IEA_15MW_RWT_UMaineSemi_Tower_st.dat" TargetMode="External"/><Relationship Id="rId1" Type="http://schemas.openxmlformats.org/officeDocument/2006/relationships/hyperlink" Target="https://github.com/IEAWindSystems/IEA-15-240-RWT/blob/master/HAWC2/IEA-15-240-RWT/IEA_15MW_RWT_Shaft_st.dat"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36C86-473B-4DD4-85D0-735D99F0FBF0}">
  <dimension ref="B2:G15"/>
  <sheetViews>
    <sheetView zoomScaleNormal="100" workbookViewId="0">
      <selection activeCell="C22" sqref="C22"/>
    </sheetView>
  </sheetViews>
  <sheetFormatPr defaultRowHeight="14.4" x14ac:dyDescent="0.3"/>
  <cols>
    <col min="2" max="2" width="22.44140625" bestFit="1" customWidth="1"/>
    <col min="3" max="3" width="55.88671875" bestFit="1" customWidth="1"/>
    <col min="4" max="4" width="68.44140625" bestFit="1" customWidth="1"/>
    <col min="5" max="5" width="3.44140625" customWidth="1"/>
    <col min="6" max="6" width="12.6640625" bestFit="1" customWidth="1"/>
    <col min="7" max="7" width="20.88671875" bestFit="1" customWidth="1"/>
  </cols>
  <sheetData>
    <row r="2" spans="2:7" x14ac:dyDescent="0.3">
      <c r="B2" s="352" t="s">
        <v>672</v>
      </c>
      <c r="C2" s="352" t="s">
        <v>674</v>
      </c>
      <c r="D2" s="352" t="s">
        <v>673</v>
      </c>
      <c r="F2" s="425" t="s">
        <v>688</v>
      </c>
      <c r="G2" s="425"/>
    </row>
    <row r="3" spans="2:7" x14ac:dyDescent="0.3">
      <c r="B3" s="361" t="s">
        <v>94</v>
      </c>
      <c r="C3" s="351" t="s">
        <v>687</v>
      </c>
      <c r="D3" s="351" t="s">
        <v>690</v>
      </c>
      <c r="F3" s="351" t="s">
        <v>212</v>
      </c>
      <c r="G3" s="351" t="s">
        <v>689</v>
      </c>
    </row>
    <row r="4" spans="2:7" x14ac:dyDescent="0.3">
      <c r="B4" s="361" t="s">
        <v>675</v>
      </c>
      <c r="C4" s="362" t="s">
        <v>726</v>
      </c>
      <c r="D4" s="351" t="s">
        <v>694</v>
      </c>
      <c r="F4" s="353">
        <v>2</v>
      </c>
      <c r="G4" s="351" t="s">
        <v>706</v>
      </c>
    </row>
    <row r="5" spans="2:7" x14ac:dyDescent="0.3">
      <c r="B5" s="361" t="s">
        <v>676</v>
      </c>
      <c r="C5" s="362" t="s">
        <v>728</v>
      </c>
      <c r="D5" s="351" t="s">
        <v>694</v>
      </c>
      <c r="F5" s="351"/>
      <c r="G5" s="351"/>
    </row>
    <row r="6" spans="2:7" x14ac:dyDescent="0.3">
      <c r="B6" s="361" t="s">
        <v>677</v>
      </c>
      <c r="C6" s="351" t="s">
        <v>691</v>
      </c>
      <c r="D6" s="351" t="s">
        <v>721</v>
      </c>
      <c r="F6" s="351"/>
      <c r="G6" s="351"/>
    </row>
    <row r="7" spans="2:7" x14ac:dyDescent="0.3">
      <c r="B7" s="361" t="s">
        <v>678</v>
      </c>
      <c r="C7" s="351" t="s">
        <v>692</v>
      </c>
      <c r="D7" s="351" t="s">
        <v>693</v>
      </c>
      <c r="F7" s="353" t="s">
        <v>707</v>
      </c>
      <c r="G7" s="351" t="s">
        <v>708</v>
      </c>
    </row>
    <row r="8" spans="2:7" x14ac:dyDescent="0.3">
      <c r="B8" s="361" t="s">
        <v>679</v>
      </c>
      <c r="C8" s="362" t="s">
        <v>727</v>
      </c>
      <c r="D8" s="351" t="s">
        <v>695</v>
      </c>
      <c r="F8" s="351"/>
      <c r="G8" s="351"/>
    </row>
    <row r="9" spans="2:7" x14ac:dyDescent="0.3">
      <c r="B9" s="361" t="s">
        <v>680</v>
      </c>
      <c r="C9" s="351" t="s">
        <v>700</v>
      </c>
      <c r="D9" s="362" t="s">
        <v>722</v>
      </c>
      <c r="F9" s="351" t="s">
        <v>696</v>
      </c>
      <c r="G9" s="351" t="s">
        <v>697</v>
      </c>
    </row>
    <row r="10" spans="2:7" x14ac:dyDescent="0.3">
      <c r="B10" s="361" t="s">
        <v>681</v>
      </c>
      <c r="C10" s="351" t="s">
        <v>700</v>
      </c>
      <c r="D10" s="362" t="s">
        <v>723</v>
      </c>
      <c r="F10" s="351"/>
      <c r="G10" s="351"/>
    </row>
    <row r="11" spans="2:7" x14ac:dyDescent="0.3">
      <c r="B11" s="361" t="s">
        <v>683</v>
      </c>
      <c r="C11" s="351" t="s">
        <v>720</v>
      </c>
      <c r="D11" s="351" t="s">
        <v>709</v>
      </c>
      <c r="F11" s="351" t="s">
        <v>705</v>
      </c>
      <c r="G11" s="351" t="s">
        <v>250</v>
      </c>
    </row>
    <row r="12" spans="2:7" x14ac:dyDescent="0.3">
      <c r="B12" s="361" t="s">
        <v>682</v>
      </c>
      <c r="C12" s="351" t="s">
        <v>724</v>
      </c>
      <c r="D12" s="351" t="s">
        <v>709</v>
      </c>
      <c r="F12" s="351"/>
      <c r="G12" s="351"/>
    </row>
    <row r="13" spans="2:7" x14ac:dyDescent="0.3">
      <c r="B13" s="361" t="s">
        <v>685</v>
      </c>
      <c r="C13" s="362" t="s">
        <v>729</v>
      </c>
      <c r="D13" s="351" t="s">
        <v>703</v>
      </c>
      <c r="F13" s="351"/>
      <c r="G13" s="351"/>
    </row>
    <row r="14" spans="2:7" x14ac:dyDescent="0.3">
      <c r="B14" s="361" t="s">
        <v>684</v>
      </c>
      <c r="C14" s="351" t="s">
        <v>704</v>
      </c>
      <c r="D14" s="361" t="s">
        <v>725</v>
      </c>
      <c r="F14" s="351"/>
      <c r="G14" s="351"/>
    </row>
    <row r="15" spans="2:7" x14ac:dyDescent="0.3">
      <c r="B15" s="361" t="s">
        <v>686</v>
      </c>
      <c r="C15" s="351" t="s">
        <v>698</v>
      </c>
      <c r="D15" s="351" t="s">
        <v>699</v>
      </c>
      <c r="F15" s="351" t="s">
        <v>701</v>
      </c>
      <c r="G15" s="351" t="s">
        <v>702</v>
      </c>
    </row>
  </sheetData>
  <mergeCells count="1">
    <mergeCell ref="F2: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118"/>
  <sheetViews>
    <sheetView tabSelected="1" topLeftCell="C1" zoomScale="55" zoomScaleNormal="55" workbookViewId="0">
      <selection activeCell="AB6" sqref="AB6"/>
    </sheetView>
  </sheetViews>
  <sheetFormatPr defaultRowHeight="14.4" x14ac:dyDescent="0.3"/>
  <cols>
    <col min="1" max="2" width="10.44140625" customWidth="1"/>
    <col min="3" max="3" width="11.6640625" customWidth="1"/>
    <col min="4" max="4" width="11.33203125" customWidth="1"/>
    <col min="5" max="5" width="14.33203125" bestFit="1" customWidth="1"/>
    <col min="6" max="6" width="10.44140625" customWidth="1"/>
    <col min="7" max="8" width="15.44140625" bestFit="1" customWidth="1"/>
    <col min="9" max="9" width="16.21875" bestFit="1" customWidth="1"/>
    <col min="10" max="10" width="16.5546875" bestFit="1" customWidth="1"/>
    <col min="11" max="12" width="15.44140625" bestFit="1" customWidth="1"/>
    <col min="13" max="13" width="15.6640625" bestFit="1" customWidth="1"/>
    <col min="14" max="15" width="13.44140625" bestFit="1" customWidth="1"/>
    <col min="16" max="16" width="15.44140625" bestFit="1" customWidth="1"/>
    <col min="17" max="17" width="16.109375" bestFit="1" customWidth="1"/>
    <col min="18" max="18" width="18.21875" bestFit="1" customWidth="1"/>
    <col min="19" max="19" width="16.5546875" bestFit="1" customWidth="1"/>
    <col min="20" max="20" width="15" bestFit="1" customWidth="1"/>
    <col min="21" max="21" width="14.88671875" bestFit="1" customWidth="1"/>
    <col min="22" max="22" width="15.5546875" bestFit="1" customWidth="1"/>
    <col min="23" max="23" width="21.109375" bestFit="1" customWidth="1"/>
    <col min="24" max="24" width="14.77734375" bestFit="1" customWidth="1"/>
    <col min="25" max="25" width="15" bestFit="1" customWidth="1"/>
    <col min="26" max="26" width="14.88671875" bestFit="1" customWidth="1"/>
    <col min="27" max="27" width="16" bestFit="1" customWidth="1"/>
    <col min="28" max="28" width="11.88671875" bestFit="1" customWidth="1"/>
    <col min="29" max="29" width="20.6640625" bestFit="1" customWidth="1"/>
    <col min="30" max="30" width="19.6640625" bestFit="1" customWidth="1"/>
    <col min="31" max="31" width="19.5546875" bestFit="1" customWidth="1"/>
    <col min="32" max="32" width="16.6640625" bestFit="1" customWidth="1"/>
    <col min="33" max="33" width="19.33203125" bestFit="1" customWidth="1"/>
    <col min="34" max="34" width="16.77734375" bestFit="1" customWidth="1"/>
    <col min="36" max="36" width="11.109375" bestFit="1" customWidth="1"/>
    <col min="37" max="37" width="12" customWidth="1"/>
    <col min="38" max="38" width="10.88671875" customWidth="1"/>
    <col min="39" max="39" width="12.44140625" customWidth="1"/>
    <col min="40" max="41" width="13.6640625" bestFit="1" customWidth="1"/>
    <col min="42" max="42" width="15.109375" bestFit="1" customWidth="1"/>
    <col min="43" max="44" width="14" bestFit="1" customWidth="1"/>
    <col min="45" max="45" width="11.44140625" bestFit="1" customWidth="1"/>
    <col min="46" max="46" width="14.21875" bestFit="1" customWidth="1"/>
    <col min="47" max="49" width="11.44140625" bestFit="1" customWidth="1"/>
    <col min="50" max="50" width="11.5546875" bestFit="1" customWidth="1"/>
    <col min="51" max="54" width="11.44140625" bestFit="1" customWidth="1"/>
    <col min="55" max="55" width="12.88671875" bestFit="1" customWidth="1"/>
    <col min="56" max="56" width="11.44140625" bestFit="1" customWidth="1"/>
    <col min="57" max="57" width="14.21875" bestFit="1" customWidth="1"/>
    <col min="58" max="58" width="15.6640625" bestFit="1" customWidth="1"/>
    <col min="59" max="60" width="11.44140625" bestFit="1" customWidth="1"/>
    <col min="61" max="61" width="13.21875" bestFit="1" customWidth="1"/>
    <col min="62" max="64" width="11.44140625" bestFit="1" customWidth="1"/>
    <col min="65" max="65" width="12" bestFit="1" customWidth="1"/>
    <col min="70" max="70" width="14.6640625" bestFit="1" customWidth="1"/>
    <col min="74" max="74" width="13.109375" bestFit="1" customWidth="1"/>
    <col min="79" max="79" width="12" bestFit="1" customWidth="1"/>
    <col min="81" max="81" width="12.88671875" bestFit="1" customWidth="1"/>
    <col min="82" max="82" width="12.6640625" bestFit="1" customWidth="1"/>
    <col min="85" max="85" width="11.33203125" bestFit="1" customWidth="1"/>
    <col min="89" max="91" width="15.109375" bestFit="1" customWidth="1"/>
  </cols>
  <sheetData>
    <row r="1" spans="1:65" x14ac:dyDescent="0.3">
      <c r="A1" s="385" t="s">
        <v>0</v>
      </c>
      <c r="B1" s="386"/>
      <c r="C1" s="386"/>
      <c r="D1" s="386"/>
      <c r="E1" s="386"/>
      <c r="F1" s="386"/>
      <c r="G1" s="386"/>
      <c r="H1" s="386"/>
      <c r="I1" s="386"/>
      <c r="J1" s="386"/>
      <c r="K1" s="386"/>
      <c r="L1" s="386"/>
      <c r="M1" s="386"/>
      <c r="N1" s="386"/>
      <c r="O1" s="386"/>
      <c r="P1" s="386"/>
      <c r="Q1" s="386"/>
      <c r="R1" s="386"/>
      <c r="S1" s="386"/>
      <c r="T1" s="387"/>
      <c r="V1" s="385" t="s">
        <v>0</v>
      </c>
      <c r="W1" s="386"/>
      <c r="X1" s="386"/>
      <c r="Y1" s="386"/>
      <c r="Z1" s="386"/>
      <c r="AA1" s="386"/>
      <c r="AB1" s="386"/>
      <c r="AC1" s="386"/>
      <c r="AD1" s="386"/>
      <c r="AE1" s="386"/>
      <c r="AF1" s="386"/>
      <c r="AG1" s="386"/>
      <c r="AH1" s="387"/>
      <c r="AJ1" s="385" t="s">
        <v>0</v>
      </c>
      <c r="AK1" s="386"/>
      <c r="AL1" s="386"/>
      <c r="AM1" s="386"/>
      <c r="AN1" s="386"/>
      <c r="AO1" s="386"/>
      <c r="AP1" s="386"/>
      <c r="AQ1" s="386"/>
      <c r="AR1" s="386"/>
      <c r="AS1" s="386"/>
      <c r="AT1" s="386"/>
      <c r="AU1" s="386"/>
      <c r="AV1" s="386"/>
      <c r="AW1" s="386"/>
      <c r="AX1" s="386"/>
      <c r="AY1" s="386"/>
      <c r="AZ1" s="386"/>
      <c r="BA1" s="386"/>
      <c r="BB1" s="386"/>
      <c r="BC1" s="386"/>
      <c r="BD1" s="386"/>
      <c r="BE1" s="386"/>
      <c r="BF1" s="386"/>
      <c r="BG1" s="386"/>
      <c r="BH1" s="386"/>
      <c r="BI1" s="386"/>
      <c r="BJ1" s="386"/>
      <c r="BK1" s="386"/>
      <c r="BL1" s="386"/>
      <c r="BM1" s="387"/>
    </row>
    <row r="2" spans="1:65" x14ac:dyDescent="0.3">
      <c r="A2" s="2" t="s">
        <v>2</v>
      </c>
      <c r="B2" s="416" t="s">
        <v>3</v>
      </c>
      <c r="C2" s="416"/>
      <c r="D2" s="416"/>
      <c r="E2" s="416"/>
      <c r="F2" s="416"/>
      <c r="G2" s="416"/>
      <c r="H2" s="416"/>
      <c r="I2" s="416"/>
      <c r="J2" s="416"/>
      <c r="K2" s="416"/>
      <c r="L2" s="416"/>
      <c r="M2" s="416"/>
      <c r="N2" s="416"/>
      <c r="O2" s="416"/>
      <c r="P2" s="416"/>
      <c r="Q2" s="416"/>
      <c r="R2" s="416"/>
      <c r="S2" s="416"/>
      <c r="T2" s="433"/>
      <c r="V2" s="2"/>
      <c r="AH2" s="3"/>
      <c r="AJ2" s="2" t="s">
        <v>2</v>
      </c>
      <c r="AK2" s="416" t="s">
        <v>56</v>
      </c>
      <c r="AL2" s="416"/>
      <c r="AM2" s="416"/>
      <c r="AN2" s="416"/>
      <c r="AO2" s="416"/>
      <c r="AP2" s="416"/>
      <c r="AQ2" s="416"/>
      <c r="AR2" s="416"/>
      <c r="AS2" s="416"/>
      <c r="AT2" s="416"/>
      <c r="AU2" s="416"/>
      <c r="AV2" s="416"/>
      <c r="AW2" s="416"/>
      <c r="AX2" s="416"/>
      <c r="AY2" s="416"/>
      <c r="AZ2" s="416"/>
      <c r="BA2" s="416"/>
      <c r="BB2" s="416"/>
      <c r="BC2" s="416"/>
      <c r="BM2" s="3"/>
    </row>
    <row r="3" spans="1:65" x14ac:dyDescent="0.3">
      <c r="A3" s="2" t="s">
        <v>1</v>
      </c>
      <c r="B3" s="69" t="s">
        <v>63</v>
      </c>
      <c r="C3" t="s">
        <v>62</v>
      </c>
      <c r="D3" s="413" t="s">
        <v>23</v>
      </c>
      <c r="E3" s="413"/>
      <c r="F3" s="413"/>
      <c r="G3" s="413"/>
      <c r="H3" s="413"/>
      <c r="I3" s="413"/>
      <c r="J3" s="413"/>
      <c r="K3" s="413"/>
      <c r="L3" s="413"/>
      <c r="M3" s="413"/>
      <c r="N3" s="413"/>
      <c r="O3" s="413"/>
      <c r="P3" s="413"/>
      <c r="Q3" s="413"/>
      <c r="R3" s="413"/>
      <c r="S3" s="413"/>
      <c r="T3" s="432"/>
      <c r="V3" s="2" t="s">
        <v>33</v>
      </c>
      <c r="W3" s="71" t="s">
        <v>61</v>
      </c>
      <c r="X3" s="409" t="s">
        <v>60</v>
      </c>
      <c r="Y3" s="409"/>
      <c r="Z3" s="409"/>
      <c r="AA3" s="409"/>
      <c r="AB3" s="409"/>
      <c r="AC3" s="409"/>
      <c r="AD3" s="409"/>
      <c r="AE3" s="409"/>
      <c r="AF3" s="409"/>
      <c r="AG3" s="409"/>
      <c r="AH3" s="431"/>
      <c r="AJ3" s="2" t="s">
        <v>1</v>
      </c>
      <c r="AK3" s="69" t="s">
        <v>58</v>
      </c>
      <c r="AL3" t="s">
        <v>59</v>
      </c>
      <c r="AM3" t="s">
        <v>57</v>
      </c>
      <c r="AS3" t="s">
        <v>288</v>
      </c>
      <c r="AT3" t="s">
        <v>289</v>
      </c>
      <c r="AX3" t="s">
        <v>290</v>
      </c>
      <c r="AY3" t="s">
        <v>291</v>
      </c>
      <c r="BC3" t="s">
        <v>292</v>
      </c>
      <c r="BD3" t="s">
        <v>297</v>
      </c>
      <c r="BE3" t="s">
        <v>298</v>
      </c>
      <c r="BF3" t="s">
        <v>299</v>
      </c>
      <c r="BH3" t="s">
        <v>293</v>
      </c>
      <c r="BI3" t="s">
        <v>294</v>
      </c>
      <c r="BK3" t="s">
        <v>295</v>
      </c>
      <c r="BM3" s="3" t="s">
        <v>296</v>
      </c>
    </row>
    <row r="4" spans="1:65" x14ac:dyDescent="0.3">
      <c r="A4" s="2"/>
      <c r="T4" s="3"/>
      <c r="V4" s="2" t="s">
        <v>32</v>
      </c>
      <c r="W4" t="s">
        <v>168</v>
      </c>
      <c r="X4" t="s">
        <v>305</v>
      </c>
      <c r="Y4" t="s">
        <v>305</v>
      </c>
      <c r="AA4" t="s">
        <v>305</v>
      </c>
      <c r="AB4" t="s">
        <v>305</v>
      </c>
      <c r="AC4" t="s">
        <v>305</v>
      </c>
      <c r="AD4" t="s">
        <v>305</v>
      </c>
      <c r="AF4" t="s">
        <v>305</v>
      </c>
      <c r="AG4" t="s">
        <v>419</v>
      </c>
      <c r="AH4" s="3" t="s">
        <v>419</v>
      </c>
      <c r="AJ4" s="2" t="s">
        <v>32</v>
      </c>
      <c r="AS4" t="s">
        <v>64</v>
      </c>
      <c r="AT4" t="s">
        <v>248</v>
      </c>
      <c r="AX4" t="s">
        <v>438</v>
      </c>
      <c r="AY4" t="s">
        <v>65</v>
      </c>
      <c r="BC4" t="s">
        <v>66</v>
      </c>
      <c r="BD4" t="s">
        <v>67</v>
      </c>
      <c r="BE4" t="s">
        <v>68</v>
      </c>
      <c r="BF4" t="s">
        <v>439</v>
      </c>
      <c r="BH4" t="s">
        <v>69</v>
      </c>
      <c r="BI4" t="s">
        <v>440</v>
      </c>
      <c r="BK4" t="s">
        <v>70</v>
      </c>
      <c r="BM4" s="3" t="s">
        <v>71</v>
      </c>
    </row>
    <row r="5" spans="1:65" x14ac:dyDescent="0.3">
      <c r="A5" s="10" t="s">
        <v>4</v>
      </c>
      <c r="B5" s="11" t="s">
        <v>5</v>
      </c>
      <c r="C5" s="11" t="s">
        <v>6</v>
      </c>
      <c r="D5" s="11" t="s">
        <v>7</v>
      </c>
      <c r="E5" s="11" t="s">
        <v>8</v>
      </c>
      <c r="F5" s="11" t="s">
        <v>9</v>
      </c>
      <c r="G5" s="11" t="s">
        <v>10</v>
      </c>
      <c r="H5" s="11" t="s">
        <v>11</v>
      </c>
      <c r="I5" s="11" t="s">
        <v>12</v>
      </c>
      <c r="J5" s="11" t="s">
        <v>13</v>
      </c>
      <c r="K5" s="11" t="s">
        <v>14</v>
      </c>
      <c r="L5" s="11" t="s">
        <v>15</v>
      </c>
      <c r="M5" s="11" t="s">
        <v>16</v>
      </c>
      <c r="N5" s="11" t="s">
        <v>17</v>
      </c>
      <c r="O5" s="11" t="s">
        <v>18</v>
      </c>
      <c r="P5" s="11" t="s">
        <v>19</v>
      </c>
      <c r="Q5" s="11" t="s">
        <v>20</v>
      </c>
      <c r="R5" s="11" t="s">
        <v>21</v>
      </c>
      <c r="S5" s="11" t="s">
        <v>22</v>
      </c>
      <c r="T5" s="4" t="s">
        <v>100</v>
      </c>
      <c r="V5" s="15" t="s">
        <v>303</v>
      </c>
      <c r="W5" s="12" t="s">
        <v>304</v>
      </c>
      <c r="X5" s="12" t="s">
        <v>24</v>
      </c>
      <c r="Y5" s="12" t="s">
        <v>25</v>
      </c>
      <c r="Z5" s="12" t="s">
        <v>26</v>
      </c>
      <c r="AA5" s="12" t="s">
        <v>437</v>
      </c>
      <c r="AB5" s="16" t="s">
        <v>166</v>
      </c>
      <c r="AC5" s="12" t="s">
        <v>29</v>
      </c>
      <c r="AD5" s="12" t="s">
        <v>30</v>
      </c>
      <c r="AE5" s="12" t="s">
        <v>72</v>
      </c>
      <c r="AF5" s="12" t="s">
        <v>31</v>
      </c>
      <c r="AG5" s="12" t="s">
        <v>27</v>
      </c>
      <c r="AH5" s="16" t="s">
        <v>28</v>
      </c>
      <c r="AJ5" s="10" t="s">
        <v>34</v>
      </c>
      <c r="AK5" s="11" t="s">
        <v>5</v>
      </c>
      <c r="AL5" s="11" t="s">
        <v>6</v>
      </c>
      <c r="AM5" s="11" t="s">
        <v>7</v>
      </c>
      <c r="AN5" s="11" t="s">
        <v>8</v>
      </c>
      <c r="AO5" s="11" t="s">
        <v>9</v>
      </c>
      <c r="AP5" s="11" t="s">
        <v>20</v>
      </c>
      <c r="AQ5" s="11" t="s">
        <v>21</v>
      </c>
      <c r="AR5" s="11" t="s">
        <v>22</v>
      </c>
      <c r="AS5" s="11" t="s">
        <v>35</v>
      </c>
      <c r="AT5" s="11" t="s">
        <v>36</v>
      </c>
      <c r="AU5" s="11" t="s">
        <v>37</v>
      </c>
      <c r="AV5" s="11" t="s">
        <v>38</v>
      </c>
      <c r="AW5" s="11" t="s">
        <v>39</v>
      </c>
      <c r="AX5" s="11" t="s">
        <v>40</v>
      </c>
      <c r="AY5" s="11" t="s">
        <v>41</v>
      </c>
      <c r="AZ5" s="11" t="s">
        <v>42</v>
      </c>
      <c r="BA5" s="11" t="s">
        <v>43</v>
      </c>
      <c r="BB5" s="11" t="s">
        <v>44</v>
      </c>
      <c r="BC5" s="11" t="s">
        <v>45</v>
      </c>
      <c r="BD5" s="11" t="s">
        <v>46</v>
      </c>
      <c r="BE5" s="11" t="s">
        <v>47</v>
      </c>
      <c r="BF5" s="11" t="s">
        <v>48</v>
      </c>
      <c r="BG5" s="11" t="s">
        <v>49</v>
      </c>
      <c r="BH5" s="11" t="s">
        <v>50</v>
      </c>
      <c r="BI5" s="11" t="s">
        <v>51</v>
      </c>
      <c r="BJ5" s="11" t="s">
        <v>52</v>
      </c>
      <c r="BK5" s="11" t="s">
        <v>53</v>
      </c>
      <c r="BL5" s="11" t="s">
        <v>54</v>
      </c>
      <c r="BM5" s="25" t="s">
        <v>55</v>
      </c>
    </row>
    <row r="6" spans="1:65" x14ac:dyDescent="0.3">
      <c r="A6" s="6">
        <v>0</v>
      </c>
      <c r="B6" s="8">
        <v>3126.5243837779999</v>
      </c>
      <c r="C6" s="8">
        <v>1.1619906487403001E-4</v>
      </c>
      <c r="D6" s="8">
        <v>-1.4234568226507001E-4</v>
      </c>
      <c r="E6" s="8">
        <v>1.8027984364014</v>
      </c>
      <c r="F6" s="8">
        <v>1.802131327271</v>
      </c>
      <c r="G6" s="8">
        <v>-1.5017739806245001E-3</v>
      </c>
      <c r="H6" s="8">
        <v>5.7162450257616003E-3</v>
      </c>
      <c r="I6" s="8">
        <v>18877163007.299999</v>
      </c>
      <c r="J6" s="8">
        <v>3914265789.9699998</v>
      </c>
      <c r="K6" s="8">
        <v>7.9258187145035004</v>
      </c>
      <c r="L6" s="8">
        <v>7.9176780857065001</v>
      </c>
      <c r="M6" s="8">
        <v>22.331654602926999</v>
      </c>
      <c r="N6" s="86">
        <v>0.71414345461539996</v>
      </c>
      <c r="O6" s="86">
        <v>0.71547347315632004</v>
      </c>
      <c r="P6" s="8">
        <v>2.4063481923599999</v>
      </c>
      <c r="Q6" s="86">
        <v>-6.0000870619165001</v>
      </c>
      <c r="R6" s="8">
        <v>1.9957381077268999E-4</v>
      </c>
      <c r="S6" s="8">
        <v>-4.7667659657247999E-4</v>
      </c>
      <c r="T6" s="4">
        <v>1</v>
      </c>
      <c r="V6" s="17">
        <f>V67*(H6-S6)</f>
        <v>41657262.129331529</v>
      </c>
      <c r="W6" s="13">
        <f>W67*(G6-R6)</f>
        <v>-11465540.228704493</v>
      </c>
      <c r="X6" s="63">
        <f t="shared" ref="X6:X31" si="0">N6*$J6*$P6</f>
        <v>6726578906.8092747</v>
      </c>
      <c r="Y6" s="13">
        <f t="shared" ref="Y6:Y31" si="1">O6*$J6*$P6</f>
        <v>6739106466.3705902</v>
      </c>
      <c r="Z6" s="13">
        <f t="shared" ref="Z6:Z31" si="2">I6*P6</f>
        <v>45425027079.501411</v>
      </c>
      <c r="AA6" s="89">
        <f xml:space="preserve"> - V6*COS(Q6*PI()/180) + W6*SIN(Q6*PI()/180)</f>
        <v>-40230560.044845968</v>
      </c>
      <c r="AB6" s="89">
        <f t="shared" ref="AB6:AB31" si="3">V6*SIN($Q6*PI()/180) + W6*COS($Q6*PI()/180)</f>
        <v>-15757161.525031183</v>
      </c>
      <c r="AC6" s="13">
        <f t="shared" ref="AC6:AC31" si="4">$I6*K6</f>
        <v>149616971839.99152</v>
      </c>
      <c r="AD6" s="13">
        <f t="shared" ref="AD6:AD31" si="5">$I6*L6</f>
        <v>149463299863.20862</v>
      </c>
      <c r="AE6" s="13">
        <f t="shared" ref="AE6:AE31" si="6">J6*M6</f>
        <v>87412031645.663239</v>
      </c>
      <c r="AF6" s="14">
        <v>0</v>
      </c>
      <c r="AG6" s="14">
        <f t="shared" ref="AG6:AG31" si="7">$Z6*(R6-R6)</f>
        <v>0</v>
      </c>
      <c r="AH6" s="18">
        <f t="shared" ref="AH6:AH31" si="8">$Z6*(S6-S6)</f>
        <v>0</v>
      </c>
      <c r="AJ6" s="6">
        <v>0</v>
      </c>
      <c r="AK6" s="158">
        <v>3126.5243837779999</v>
      </c>
      <c r="AL6" s="158">
        <v>1.1619906487403001E-4</v>
      </c>
      <c r="AM6" s="158">
        <v>-1.4234568226507001E-4</v>
      </c>
      <c r="AN6" s="158">
        <v>1.8027984364014</v>
      </c>
      <c r="AO6" s="158">
        <v>1.802131327271</v>
      </c>
      <c r="AP6" s="158">
        <v>-6.0000870286029002</v>
      </c>
      <c r="AQ6" s="158">
        <v>1.9957381077268999E-4</v>
      </c>
      <c r="AR6" s="158">
        <v>-4.7667659657247999E-4</v>
      </c>
      <c r="AS6" s="8">
        <v>6726980630.0528002</v>
      </c>
      <c r="AT6" s="8">
        <v>-2207086.3839242999</v>
      </c>
      <c r="AU6" s="8">
        <v>0</v>
      </c>
      <c r="AV6" s="8">
        <v>0</v>
      </c>
      <c r="AW6" s="8">
        <v>0</v>
      </c>
      <c r="AX6" s="8">
        <v>-40229939.372056</v>
      </c>
      <c r="AY6" s="8">
        <v>6738704743.1269999</v>
      </c>
      <c r="AZ6" s="8">
        <v>0</v>
      </c>
      <c r="BA6" s="8">
        <v>0</v>
      </c>
      <c r="BB6" s="8">
        <v>0</v>
      </c>
      <c r="BC6" s="8">
        <v>-15751145.000197999</v>
      </c>
      <c r="BD6" s="8">
        <v>46038157334.468002</v>
      </c>
      <c r="BE6" s="8">
        <v>0</v>
      </c>
      <c r="BF6" s="8">
        <v>0</v>
      </c>
      <c r="BG6" s="8">
        <v>0</v>
      </c>
      <c r="BH6" s="8">
        <v>149616971840.26999</v>
      </c>
      <c r="BI6" s="8">
        <v>3.7733711178778999E-3</v>
      </c>
      <c r="BJ6" s="8">
        <v>0</v>
      </c>
      <c r="BK6" s="8">
        <v>149463299862.92999</v>
      </c>
      <c r="BL6" s="8">
        <v>0</v>
      </c>
      <c r="BM6" s="23">
        <v>87412309114.908005</v>
      </c>
    </row>
    <row r="7" spans="1:65" x14ac:dyDescent="0.3">
      <c r="A7" s="6">
        <v>1.1717944874363</v>
      </c>
      <c r="B7" s="8">
        <v>2963.7820251019998</v>
      </c>
      <c r="C7" s="8">
        <v>1.6504997003002E-5</v>
      </c>
      <c r="D7" s="8">
        <v>-3.0532715741939998E-5</v>
      </c>
      <c r="E7" s="8">
        <v>1.8062496945733</v>
      </c>
      <c r="F7" s="8">
        <v>1.8053424307540999</v>
      </c>
      <c r="G7" s="8">
        <v>-1.2883452367747001E-3</v>
      </c>
      <c r="H7" s="8">
        <v>2.6252487588407001E-3</v>
      </c>
      <c r="I7" s="8">
        <v>18584497206.146</v>
      </c>
      <c r="J7" s="8">
        <v>3842328240.2879</v>
      </c>
      <c r="K7" s="8">
        <v>7.6975356900275003</v>
      </c>
      <c r="L7" s="8">
        <v>7.6477502668168</v>
      </c>
      <c r="M7" s="8">
        <v>21.654595521179999</v>
      </c>
      <c r="N7" s="86">
        <v>0.71552541141582005</v>
      </c>
      <c r="O7" s="86">
        <v>0.71494667385298005</v>
      </c>
      <c r="P7" s="8">
        <v>2.3231771709697999</v>
      </c>
      <c r="Q7" s="86">
        <v>12.238818738009</v>
      </c>
      <c r="R7" s="8">
        <v>8.7271317069391994E-5</v>
      </c>
      <c r="S7" s="8">
        <v>-4.9605486786873001E-5</v>
      </c>
      <c r="T7" s="4">
        <v>2</v>
      </c>
      <c r="V7" s="17">
        <f t="shared" ref="V7:V31" si="9">V68*(H7-S7)</f>
        <v>17084424.614483185</v>
      </c>
      <c r="W7" s="13">
        <f t="shared" ref="W7:W31" si="10">W68*(G7-R7)</f>
        <v>-8779089.1725256611</v>
      </c>
      <c r="X7" s="63">
        <f t="shared" si="0"/>
        <v>6387072651.9375973</v>
      </c>
      <c r="Y7" s="13">
        <f t="shared" si="1"/>
        <v>6381906603.6026392</v>
      </c>
      <c r="Z7" s="13">
        <f t="shared" si="2"/>
        <v>43175079643.270416</v>
      </c>
      <c r="AA7" s="89">
        <f t="shared" ref="AA7:AA31" si="11" xml:space="preserve"> - V7*COS(Q7*PI()/180) + W7*SIN(Q7*PI()/180)</f>
        <v>-18557190.696079735</v>
      </c>
      <c r="AB7" s="89">
        <f t="shared" si="3"/>
        <v>-4957887.1080781892</v>
      </c>
      <c r="AC7" s="13">
        <f t="shared" si="4"/>
        <v>143054830525.52521</v>
      </c>
      <c r="AD7" s="13">
        <f t="shared" si="5"/>
        <v>142129593466.95914</v>
      </c>
      <c r="AE7" s="13">
        <f t="shared" si="6"/>
        <v>83204063903.041794</v>
      </c>
      <c r="AF7" s="14">
        <v>0</v>
      </c>
      <c r="AG7" s="14">
        <f t="shared" si="7"/>
        <v>0</v>
      </c>
      <c r="AH7" s="18">
        <f t="shared" si="8"/>
        <v>0</v>
      </c>
      <c r="AJ7" s="6">
        <v>1.1717944874363</v>
      </c>
      <c r="AK7" s="158">
        <v>2963.7820251019998</v>
      </c>
      <c r="AL7" s="158">
        <v>1.6504997003002E-5</v>
      </c>
      <c r="AM7" s="158">
        <v>-3.0532715741939998E-5</v>
      </c>
      <c r="AN7" s="158">
        <v>1.8062496945733</v>
      </c>
      <c r="AO7" s="158">
        <v>1.8053424307540999</v>
      </c>
      <c r="AP7" s="158">
        <v>12.238818736143999</v>
      </c>
      <c r="AQ7" s="158">
        <v>8.7271317069391994E-5</v>
      </c>
      <c r="AR7" s="158">
        <v>-4.9605486786873001E-5</v>
      </c>
      <c r="AS7" s="8">
        <v>6386637420.4778996</v>
      </c>
      <c r="AT7" s="8">
        <v>1434921.7501519001</v>
      </c>
      <c r="AU7" s="8">
        <v>0</v>
      </c>
      <c r="AV7" s="8">
        <v>0</v>
      </c>
      <c r="AW7" s="8">
        <v>0</v>
      </c>
      <c r="AX7" s="8">
        <v>-18558603.313329998</v>
      </c>
      <c r="AY7" s="8">
        <v>6382341835.0623999</v>
      </c>
      <c r="AZ7" s="8">
        <v>0</v>
      </c>
      <c r="BA7" s="8">
        <v>0</v>
      </c>
      <c r="BB7" s="8">
        <v>0</v>
      </c>
      <c r="BC7" s="8">
        <v>-4965278.5836115004</v>
      </c>
      <c r="BD7" s="8">
        <v>43737323418.711998</v>
      </c>
      <c r="BE7" s="8">
        <v>0</v>
      </c>
      <c r="BF7" s="8">
        <v>0</v>
      </c>
      <c r="BG7" s="8">
        <v>0</v>
      </c>
      <c r="BH7" s="8">
        <v>143054830525.54999</v>
      </c>
      <c r="BI7" s="8">
        <v>1.4962520636278001E-3</v>
      </c>
      <c r="BJ7" s="8">
        <v>0</v>
      </c>
      <c r="BK7" s="8">
        <v>142129593466.92999</v>
      </c>
      <c r="BL7" s="8">
        <v>0</v>
      </c>
      <c r="BM7" s="23">
        <v>83204121687.897003</v>
      </c>
    </row>
    <row r="8" spans="1:65" x14ac:dyDescent="0.3">
      <c r="A8" s="6">
        <v>2.3435889748725001</v>
      </c>
      <c r="B8" s="8">
        <v>2803.2193647291001</v>
      </c>
      <c r="C8" s="8">
        <v>-4.1240989229068001E-4</v>
      </c>
      <c r="D8" s="8">
        <v>2.1601408420058002E-3</v>
      </c>
      <c r="E8" s="8">
        <v>1.8084172619229999</v>
      </c>
      <c r="F8" s="8">
        <v>1.807824455315</v>
      </c>
      <c r="G8" s="8">
        <v>-3.3057121274966E-4</v>
      </c>
      <c r="H8" s="8">
        <v>2.1861866790546E-3</v>
      </c>
      <c r="I8" s="8">
        <v>18291831404.991001</v>
      </c>
      <c r="J8" s="8">
        <v>3770390690.6058002</v>
      </c>
      <c r="K8" s="8">
        <v>7.4777003047649</v>
      </c>
      <c r="L8" s="8">
        <v>7.3682492335985996</v>
      </c>
      <c r="M8" s="8">
        <v>20.934015873842998</v>
      </c>
      <c r="N8" s="86">
        <v>0.71729254626801997</v>
      </c>
      <c r="O8" s="86">
        <v>0.71309083907285997</v>
      </c>
      <c r="P8" s="8">
        <v>2.2400061495796</v>
      </c>
      <c r="Q8" s="86">
        <v>14.368450664061999</v>
      </c>
      <c r="R8" s="8">
        <v>-7.1633936969608004E-5</v>
      </c>
      <c r="S8" s="8">
        <v>2.2637009814930999E-3</v>
      </c>
      <c r="T8" s="4">
        <v>3</v>
      </c>
      <c r="V8" s="17">
        <f t="shared" si="9"/>
        <v>-469566.98031029984</v>
      </c>
      <c r="W8" s="13">
        <f t="shared" si="10"/>
        <v>-1559521.1452691229</v>
      </c>
      <c r="X8" s="63">
        <f t="shared" si="0"/>
        <v>6058036462.4861584</v>
      </c>
      <c r="Y8" s="13">
        <f t="shared" si="1"/>
        <v>6022550111.0310869</v>
      </c>
      <c r="Z8" s="13">
        <f t="shared" si="2"/>
        <v>40973814834.253098</v>
      </c>
      <c r="AA8" s="89">
        <f t="shared" si="11"/>
        <v>67873.579797344515</v>
      </c>
      <c r="AB8" s="89">
        <f t="shared" si="3"/>
        <v>-1627265.3528864749</v>
      </c>
      <c r="AC8" s="13">
        <f t="shared" si="4"/>
        <v>136780833271.80937</v>
      </c>
      <c r="AD8" s="13">
        <f t="shared" si="5"/>
        <v>134778772730.93974</v>
      </c>
      <c r="AE8" s="13">
        <f t="shared" si="6"/>
        <v>78929418567.731689</v>
      </c>
      <c r="AF8" s="14">
        <v>0</v>
      </c>
      <c r="AG8" s="14">
        <f t="shared" si="7"/>
        <v>0</v>
      </c>
      <c r="AH8" s="18">
        <f t="shared" si="8"/>
        <v>0</v>
      </c>
      <c r="AJ8" s="6">
        <v>2.3435889748725001</v>
      </c>
      <c r="AK8" s="158">
        <v>2803.2193647291001</v>
      </c>
      <c r="AL8" s="158">
        <v>-4.1240989229068001E-4</v>
      </c>
      <c r="AM8" s="158">
        <v>2.1601408420058002E-3</v>
      </c>
      <c r="AN8" s="158">
        <v>1.8084172619229999</v>
      </c>
      <c r="AO8" s="158">
        <v>1.807824455315</v>
      </c>
      <c r="AP8" s="158">
        <v>14.368450572776</v>
      </c>
      <c r="AQ8" s="158">
        <v>-7.1633936969608004E-5</v>
      </c>
      <c r="AR8" s="158">
        <v>2.2637009814930999E-3</v>
      </c>
      <c r="AS8" s="8">
        <v>6057828519.5988998</v>
      </c>
      <c r="AT8" s="8">
        <v>2708485.569435</v>
      </c>
      <c r="AU8" s="8">
        <v>0</v>
      </c>
      <c r="AV8" s="8">
        <v>0</v>
      </c>
      <c r="AW8" s="8">
        <v>0</v>
      </c>
      <c r="AX8" s="8">
        <v>64891.036515248998</v>
      </c>
      <c r="AY8" s="8">
        <v>6022758053.9181995</v>
      </c>
      <c r="AZ8" s="8">
        <v>0</v>
      </c>
      <c r="BA8" s="8">
        <v>0</v>
      </c>
      <c r="BB8" s="8">
        <v>0</v>
      </c>
      <c r="BC8" s="8">
        <v>-1626557.3100258999</v>
      </c>
      <c r="BD8" s="8">
        <v>41541387998.32</v>
      </c>
      <c r="BE8" s="8">
        <v>-1.4550609053445E-8</v>
      </c>
      <c r="BF8" s="8">
        <v>3.2467247393847002E-9</v>
      </c>
      <c r="BG8" s="8">
        <v>0</v>
      </c>
      <c r="BH8" s="8">
        <v>136780833274.12</v>
      </c>
      <c r="BI8" s="8">
        <v>2.4676218369895002E-4</v>
      </c>
      <c r="BJ8" s="8">
        <v>0</v>
      </c>
      <c r="BK8" s="8">
        <v>134778772728.63</v>
      </c>
      <c r="BL8" s="8">
        <v>0</v>
      </c>
      <c r="BM8" s="23">
        <v>78929419007.725006</v>
      </c>
    </row>
    <row r="9" spans="1:65" x14ac:dyDescent="0.3">
      <c r="A9" s="6">
        <v>3.5153834623088001</v>
      </c>
      <c r="B9" s="8">
        <v>2590.6425534783002</v>
      </c>
      <c r="C9" s="8">
        <v>2.0387901806477999E-2</v>
      </c>
      <c r="D9" s="8">
        <v>6.6774389702729002E-3</v>
      </c>
      <c r="E9" s="8">
        <v>1.7470076497758</v>
      </c>
      <c r="F9" s="8">
        <v>1.7954731607526999</v>
      </c>
      <c r="G9" s="8">
        <v>2.2315105224700999E-2</v>
      </c>
      <c r="H9" s="8">
        <v>6.7721135766021998E-3</v>
      </c>
      <c r="I9" s="8">
        <v>17999165603.837002</v>
      </c>
      <c r="J9" s="8">
        <v>3698453140.9238</v>
      </c>
      <c r="K9" s="8">
        <v>6.6112418752347999</v>
      </c>
      <c r="L9" s="8">
        <v>6.8602849871215996</v>
      </c>
      <c r="M9" s="8">
        <v>18.903839694967999</v>
      </c>
      <c r="N9" s="86">
        <v>0.72180968140428003</v>
      </c>
      <c r="O9" s="86">
        <v>0.67678235005381004</v>
      </c>
      <c r="P9" s="8">
        <v>2.1568351281894</v>
      </c>
      <c r="Q9" s="86">
        <v>-18.270906132823999</v>
      </c>
      <c r="R9" s="8">
        <v>2.1511267226755001E-2</v>
      </c>
      <c r="S9" s="8">
        <v>6.8865104083793999E-3</v>
      </c>
      <c r="T9" s="4">
        <v>4</v>
      </c>
      <c r="V9" s="17">
        <f t="shared" si="9"/>
        <v>-658257.02484010556</v>
      </c>
      <c r="W9" s="13">
        <f t="shared" si="10"/>
        <v>4342613.7956954725</v>
      </c>
      <c r="X9" s="63">
        <f t="shared" si="0"/>
        <v>5757842375.7919512</v>
      </c>
      <c r="Y9" s="13">
        <f t="shared" si="1"/>
        <v>5398661440.4321337</v>
      </c>
      <c r="Z9" s="13">
        <f t="shared" si="2"/>
        <v>38821232652.454018</v>
      </c>
      <c r="AA9" s="89">
        <f t="shared" si="11"/>
        <v>-736383.3465043559</v>
      </c>
      <c r="AB9" s="89">
        <f t="shared" si="3"/>
        <v>4330050.3988183588</v>
      </c>
      <c r="AC9" s="13">
        <f t="shared" si="4"/>
        <v>118996837359.37305</v>
      </c>
      <c r="AD9" s="13">
        <f t="shared" si="5"/>
        <v>123479405572.71846</v>
      </c>
      <c r="AE9" s="13">
        <f t="shared" si="6"/>
        <v>69914965295.374405</v>
      </c>
      <c r="AF9" s="14">
        <v>0</v>
      </c>
      <c r="AG9" s="14">
        <f t="shared" si="7"/>
        <v>0</v>
      </c>
      <c r="AH9" s="18">
        <f t="shared" si="8"/>
        <v>0</v>
      </c>
      <c r="AJ9" s="6">
        <v>3.5153834623088001</v>
      </c>
      <c r="AK9" s="158">
        <v>2590.6425534783002</v>
      </c>
      <c r="AL9" s="158">
        <v>2.0387901806477999E-2</v>
      </c>
      <c r="AM9" s="158">
        <v>6.6774389702729002E-3</v>
      </c>
      <c r="AN9" s="158">
        <v>1.7470076497758</v>
      </c>
      <c r="AO9" s="158">
        <v>1.7954731607526999</v>
      </c>
      <c r="AP9" s="158">
        <v>-18.270906132865001</v>
      </c>
      <c r="AQ9" s="158">
        <v>2.1511267226755001E-2</v>
      </c>
      <c r="AR9" s="158">
        <v>6.8865104083793999E-3</v>
      </c>
      <c r="AS9" s="8">
        <v>5723816001.3711996</v>
      </c>
      <c r="AT9" s="8">
        <v>105184746.20904</v>
      </c>
      <c r="AU9" s="8">
        <v>0</v>
      </c>
      <c r="AV9" s="8">
        <v>0</v>
      </c>
      <c r="AW9" s="8">
        <v>0</v>
      </c>
      <c r="AX9" s="8">
        <v>-736631.02056929003</v>
      </c>
      <c r="AY9" s="8">
        <v>5432687814.8528004</v>
      </c>
      <c r="AZ9" s="8">
        <v>0</v>
      </c>
      <c r="BA9" s="8">
        <v>0</v>
      </c>
      <c r="BB9" s="8">
        <v>0</v>
      </c>
      <c r="BC9" s="8">
        <v>4326597.1550596999</v>
      </c>
      <c r="BD9" s="8">
        <v>38662607778.833</v>
      </c>
      <c r="BE9" s="8">
        <v>0</v>
      </c>
      <c r="BF9" s="8">
        <v>0</v>
      </c>
      <c r="BG9" s="8">
        <v>0</v>
      </c>
      <c r="BH9" s="8">
        <v>118996837359.38</v>
      </c>
      <c r="BI9" s="8">
        <v>-3.7510226955861999E-4</v>
      </c>
      <c r="BJ9" s="8">
        <v>0</v>
      </c>
      <c r="BK9" s="8">
        <v>123479405572.72</v>
      </c>
      <c r="BL9" s="8">
        <v>0</v>
      </c>
      <c r="BM9" s="23">
        <v>69914968858.709</v>
      </c>
    </row>
    <row r="10" spans="1:65" x14ac:dyDescent="0.3">
      <c r="A10" s="6">
        <v>4.6871779497450996</v>
      </c>
      <c r="B10" s="8">
        <v>2388.5133297172001</v>
      </c>
      <c r="C10" s="8">
        <v>4.2572706198329001E-2</v>
      </c>
      <c r="D10" s="8">
        <v>8.5154764113535009E-3</v>
      </c>
      <c r="E10" s="8">
        <v>1.6836285794532</v>
      </c>
      <c r="F10" s="8">
        <v>1.7818600092512</v>
      </c>
      <c r="G10" s="8">
        <v>5.0843880199560001E-2</v>
      </c>
      <c r="H10" s="8">
        <v>8.6167369736692995E-3</v>
      </c>
      <c r="I10" s="8">
        <v>17778651518.264999</v>
      </c>
      <c r="J10" s="8">
        <v>3632992540.6615</v>
      </c>
      <c r="K10" s="8">
        <v>5.8347272030228998</v>
      </c>
      <c r="L10" s="8">
        <v>6.3227219076000996</v>
      </c>
      <c r="M10" s="8">
        <v>16.919383897532001</v>
      </c>
      <c r="N10" s="86">
        <v>0.72922422976652002</v>
      </c>
      <c r="O10" s="86">
        <v>0.64000623276116997</v>
      </c>
      <c r="P10" s="8">
        <v>2.0641301293494001</v>
      </c>
      <c r="Q10" s="86">
        <v>-14.547717279821001</v>
      </c>
      <c r="R10" s="8">
        <v>4.5156431031018997E-2</v>
      </c>
      <c r="S10" s="8">
        <v>8.8398776580544004E-3</v>
      </c>
      <c r="T10" s="4">
        <v>5</v>
      </c>
      <c r="V10" s="17">
        <f t="shared" si="9"/>
        <v>-1219256.2056514539</v>
      </c>
      <c r="W10" s="13">
        <f t="shared" si="10"/>
        <v>27321071.423357621</v>
      </c>
      <c r="X10" s="63">
        <f t="shared" si="0"/>
        <v>5468430157.6896486</v>
      </c>
      <c r="Y10" s="13">
        <f t="shared" si="1"/>
        <v>4799387131.5289183</v>
      </c>
      <c r="Z10" s="13">
        <f t="shared" si="2"/>
        <v>36697450258.054245</v>
      </c>
      <c r="AA10" s="89">
        <f t="shared" si="11"/>
        <v>-5682511.1092110313</v>
      </c>
      <c r="AB10" s="89">
        <f t="shared" si="3"/>
        <v>26751384.953099556</v>
      </c>
      <c r="AC10" s="13">
        <f t="shared" si="4"/>
        <v>103733581646.68517</v>
      </c>
      <c r="AD10" s="13">
        <f t="shared" si="5"/>
        <v>112409469442.12189</v>
      </c>
      <c r="AE10" s="13">
        <f t="shared" si="6"/>
        <v>61467995492.322052</v>
      </c>
      <c r="AF10" s="14">
        <v>0</v>
      </c>
      <c r="AG10" s="14">
        <f t="shared" si="7"/>
        <v>0</v>
      </c>
      <c r="AH10" s="18">
        <f t="shared" si="8"/>
        <v>0</v>
      </c>
      <c r="AJ10" s="6">
        <v>4.6871779497450996</v>
      </c>
      <c r="AK10" s="158">
        <v>2388.5133297172001</v>
      </c>
      <c r="AL10" s="158">
        <v>4.2572706198329001E-2</v>
      </c>
      <c r="AM10" s="158">
        <v>8.5154764113535009E-3</v>
      </c>
      <c r="AN10" s="158">
        <v>1.6836285794532</v>
      </c>
      <c r="AO10" s="158">
        <v>1.7818600092512</v>
      </c>
      <c r="AP10" s="158">
        <v>-14.54771727983</v>
      </c>
      <c r="AQ10" s="158">
        <v>4.5156431031018997E-2</v>
      </c>
      <c r="AR10" s="158">
        <v>8.8398776580544004E-3</v>
      </c>
      <c r="AS10" s="8">
        <v>5429070386.4212999</v>
      </c>
      <c r="AT10" s="8">
        <v>157429949.13314</v>
      </c>
      <c r="AU10" s="8">
        <v>0</v>
      </c>
      <c r="AV10" s="8">
        <v>0</v>
      </c>
      <c r="AW10" s="8">
        <v>0</v>
      </c>
      <c r="AX10" s="8">
        <v>-5707919.8554956</v>
      </c>
      <c r="AY10" s="8">
        <v>4838746902.7973003</v>
      </c>
      <c r="AZ10" s="8">
        <v>0</v>
      </c>
      <c r="BA10" s="8">
        <v>0</v>
      </c>
      <c r="BB10" s="8">
        <v>0</v>
      </c>
      <c r="BC10" s="8">
        <v>26718106.300646</v>
      </c>
      <c r="BD10" s="8">
        <v>36029912070.844002</v>
      </c>
      <c r="BE10" s="8">
        <v>0</v>
      </c>
      <c r="BF10" s="8">
        <v>0</v>
      </c>
      <c r="BG10" s="8">
        <v>0</v>
      </c>
      <c r="BH10" s="8">
        <v>103733581646.69</v>
      </c>
      <c r="BI10" s="8">
        <v>1.1268719146502999E-3</v>
      </c>
      <c r="BJ10" s="8">
        <v>0</v>
      </c>
      <c r="BK10" s="8">
        <v>112409469442.12</v>
      </c>
      <c r="BL10" s="8">
        <v>0</v>
      </c>
      <c r="BM10" s="23">
        <v>61468150997.336998</v>
      </c>
    </row>
    <row r="11" spans="1:65" x14ac:dyDescent="0.3">
      <c r="A11" s="6">
        <v>5.8589724371814</v>
      </c>
      <c r="B11" s="8">
        <v>2202.7745127275002</v>
      </c>
      <c r="C11" s="8">
        <v>6.5015869151321001E-2</v>
      </c>
      <c r="D11" s="8">
        <v>1.0016936673933E-2</v>
      </c>
      <c r="E11" s="8">
        <v>1.6236673541147999</v>
      </c>
      <c r="F11" s="8">
        <v>1.7716164090122</v>
      </c>
      <c r="G11" s="8">
        <v>8.5038131318739996E-2</v>
      </c>
      <c r="H11" s="8">
        <v>1.0073143385689E-2</v>
      </c>
      <c r="I11" s="8">
        <v>17558137857.800999</v>
      </c>
      <c r="J11" s="8">
        <v>3567531978.5605001</v>
      </c>
      <c r="K11" s="8">
        <v>5.1896090710160996</v>
      </c>
      <c r="L11" s="8">
        <v>5.8619440342204996</v>
      </c>
      <c r="M11" s="8">
        <v>15.154368569328</v>
      </c>
      <c r="N11" s="86">
        <v>0.73871736587526005</v>
      </c>
      <c r="O11" s="86">
        <v>0.60349432099158995</v>
      </c>
      <c r="P11" s="8">
        <v>1.9714250743363999</v>
      </c>
      <c r="Q11" s="86">
        <v>-14.738774081635</v>
      </c>
      <c r="R11" s="8">
        <v>6.9820296686592995E-2</v>
      </c>
      <c r="S11" s="8">
        <v>1.0313881486219E-2</v>
      </c>
      <c r="T11" s="4">
        <v>6</v>
      </c>
      <c r="V11" s="17">
        <f t="shared" si="9"/>
        <v>-1249220.6201539251</v>
      </c>
      <c r="W11" s="13">
        <f t="shared" si="10"/>
        <v>64688144.33794304</v>
      </c>
      <c r="X11" s="63">
        <f t="shared" si="0"/>
        <v>5195489354.7874584</v>
      </c>
      <c r="Y11" s="13">
        <f t="shared" si="1"/>
        <v>4244449183.4458151</v>
      </c>
      <c r="Z11" s="13">
        <f t="shared" si="2"/>
        <v>34614553231.524094</v>
      </c>
      <c r="AA11" s="89">
        <f t="shared" si="11"/>
        <v>-15249354.608629961</v>
      </c>
      <c r="AB11" s="89">
        <f t="shared" si="3"/>
        <v>62877450.282789186</v>
      </c>
      <c r="AC11" s="13">
        <f t="shared" si="4"/>
        <v>91119871496.995255</v>
      </c>
      <c r="AD11" s="13">
        <f t="shared" si="5"/>
        <v>102924821467.55766</v>
      </c>
      <c r="AE11" s="13">
        <f t="shared" si="6"/>
        <v>54063694485.969772</v>
      </c>
      <c r="AF11" s="14">
        <v>0</v>
      </c>
      <c r="AG11" s="14">
        <f t="shared" si="7"/>
        <v>0</v>
      </c>
      <c r="AH11" s="18">
        <f t="shared" si="8"/>
        <v>0</v>
      </c>
      <c r="AJ11" s="6">
        <v>5.8589724371814</v>
      </c>
      <c r="AK11" s="158">
        <v>2202.7745127275002</v>
      </c>
      <c r="AL11" s="158">
        <v>6.5015869151321001E-2</v>
      </c>
      <c r="AM11" s="158">
        <v>1.0016936673933E-2</v>
      </c>
      <c r="AN11" s="158">
        <v>1.6236673541147999</v>
      </c>
      <c r="AO11" s="158">
        <v>1.7716164090122</v>
      </c>
      <c r="AP11" s="158">
        <v>-14.738774081649</v>
      </c>
      <c r="AQ11" s="158">
        <v>6.9820296686592995E-2</v>
      </c>
      <c r="AR11" s="158">
        <v>1.0313881486219E-2</v>
      </c>
      <c r="AS11" s="8">
        <v>5136725009.7319002</v>
      </c>
      <c r="AT11" s="8">
        <v>228984725.56200999</v>
      </c>
      <c r="AU11" s="8">
        <v>0</v>
      </c>
      <c r="AV11" s="8">
        <v>0</v>
      </c>
      <c r="AW11" s="8">
        <v>0</v>
      </c>
      <c r="AX11" s="8">
        <v>-15307447.516295999</v>
      </c>
      <c r="AY11" s="8">
        <v>4303213528.5014</v>
      </c>
      <c r="AZ11" s="8">
        <v>0</v>
      </c>
      <c r="BA11" s="8">
        <v>0</v>
      </c>
      <c r="BB11" s="8">
        <v>0</v>
      </c>
      <c r="BC11" s="8">
        <v>62761171.732348002</v>
      </c>
      <c r="BD11" s="8">
        <v>33734996105.957001</v>
      </c>
      <c r="BE11" s="8">
        <v>-5.7643401880110002E-8</v>
      </c>
      <c r="BF11" s="8">
        <v>-1.5164164945313001E-8</v>
      </c>
      <c r="BG11" s="8">
        <v>0</v>
      </c>
      <c r="BH11" s="8">
        <v>91119871496.996994</v>
      </c>
      <c r="BI11" s="8">
        <v>-1.4816442524375E-3</v>
      </c>
      <c r="BJ11" s="8">
        <v>0</v>
      </c>
      <c r="BK11" s="8">
        <v>102924821467.56</v>
      </c>
      <c r="BL11" s="8">
        <v>0</v>
      </c>
      <c r="BM11" s="23">
        <v>54064677693.170998</v>
      </c>
    </row>
    <row r="12" spans="1:65" x14ac:dyDescent="0.3">
      <c r="A12" s="6">
        <v>8.7884586557721001</v>
      </c>
      <c r="B12" s="8">
        <v>1792.6097406368001</v>
      </c>
      <c r="C12" s="8">
        <v>0.11917137352814999</v>
      </c>
      <c r="D12" s="8">
        <v>1.4182574269289001E-2</v>
      </c>
      <c r="E12" s="8">
        <v>1.475654642821</v>
      </c>
      <c r="F12" s="8">
        <v>1.7474948930081999</v>
      </c>
      <c r="G12" s="8">
        <v>0.19966692739302</v>
      </c>
      <c r="H12" s="8">
        <v>1.4293299284639E-2</v>
      </c>
      <c r="I12" s="8">
        <v>16453754438.934999</v>
      </c>
      <c r="J12" s="8">
        <v>3268248641.8487</v>
      </c>
      <c r="K12" s="8">
        <v>4.0728047086321997</v>
      </c>
      <c r="L12" s="8">
        <v>5.0453438920893996</v>
      </c>
      <c r="M12" s="8">
        <v>11.738782465631999</v>
      </c>
      <c r="N12" s="86">
        <v>0.75251042581836003</v>
      </c>
      <c r="O12" s="86">
        <v>0.49841292008195998</v>
      </c>
      <c r="P12" s="8">
        <v>1.8506405105866</v>
      </c>
      <c r="Q12" s="86">
        <v>-18.275040073149</v>
      </c>
      <c r="R12" s="8">
        <v>0.13519898651862</v>
      </c>
      <c r="S12" s="8">
        <v>1.3344766133058E-2</v>
      </c>
      <c r="T12" s="4">
        <v>7</v>
      </c>
      <c r="V12" s="17">
        <f t="shared" si="9"/>
        <v>4302225.1362834843</v>
      </c>
      <c r="W12" s="13">
        <f t="shared" si="10"/>
        <v>195361395.57338637</v>
      </c>
      <c r="X12" s="63">
        <f t="shared" si="0"/>
        <v>4551448943.8275681</v>
      </c>
      <c r="Y12" s="13">
        <f t="shared" si="1"/>
        <v>3014577447.5217948</v>
      </c>
      <c r="Z12" s="13">
        <f t="shared" si="2"/>
        <v>30449984515.937202</v>
      </c>
      <c r="AA12" s="89">
        <f t="shared" si="11"/>
        <v>-65346427.163984612</v>
      </c>
      <c r="AB12" s="89">
        <f t="shared" si="3"/>
        <v>184158704.5958091</v>
      </c>
      <c r="AC12" s="13">
        <f t="shared" si="4"/>
        <v>67012928553.572426</v>
      </c>
      <c r="AD12" s="13">
        <f t="shared" si="5"/>
        <v>83014849460.41954</v>
      </c>
      <c r="AE12" s="13">
        <f t="shared" si="6"/>
        <v>38365259850.259117</v>
      </c>
      <c r="AF12" s="14">
        <v>0</v>
      </c>
      <c r="AG12" s="14">
        <f t="shared" si="7"/>
        <v>0</v>
      </c>
      <c r="AH12" s="18">
        <f t="shared" si="8"/>
        <v>0</v>
      </c>
      <c r="AJ12" s="6">
        <v>8.7884586557721001</v>
      </c>
      <c r="AK12" s="158">
        <v>1792.6097406368001</v>
      </c>
      <c r="AL12" s="158">
        <v>0.11917137352814999</v>
      </c>
      <c r="AM12" s="158">
        <v>1.4182574269289001E-2</v>
      </c>
      <c r="AN12" s="158">
        <v>1.475654642821</v>
      </c>
      <c r="AO12" s="158">
        <v>1.7474948930081999</v>
      </c>
      <c r="AP12" s="158">
        <v>-18.275040073189</v>
      </c>
      <c r="AQ12" s="158">
        <v>0.13519898651862</v>
      </c>
      <c r="AR12" s="158">
        <v>1.3344766133058E-2</v>
      </c>
      <c r="AS12" s="8">
        <v>4396050445.2171001</v>
      </c>
      <c r="AT12" s="8">
        <v>463334468.51393002</v>
      </c>
      <c r="AU12" s="8">
        <v>0</v>
      </c>
      <c r="AV12" s="8">
        <v>0</v>
      </c>
      <c r="AW12" s="8">
        <v>0</v>
      </c>
      <c r="AX12" s="8">
        <v>-64603261.722142003</v>
      </c>
      <c r="AY12" s="8">
        <v>3169975946.1321998</v>
      </c>
      <c r="AZ12" s="8">
        <v>0</v>
      </c>
      <c r="BA12" s="8">
        <v>0</v>
      </c>
      <c r="BB12" s="8">
        <v>0</v>
      </c>
      <c r="BC12" s="8">
        <v>183327388.78659001</v>
      </c>
      <c r="BD12" s="8">
        <v>29196543065.632</v>
      </c>
      <c r="BE12" s="8">
        <v>0</v>
      </c>
      <c r="BF12" s="8">
        <v>0</v>
      </c>
      <c r="BG12" s="8">
        <v>0</v>
      </c>
      <c r="BH12" s="8">
        <v>67012928553.578003</v>
      </c>
      <c r="BI12" s="8">
        <v>-1.6729146566778999E-5</v>
      </c>
      <c r="BJ12" s="8">
        <v>0</v>
      </c>
      <c r="BK12" s="8">
        <v>83014849460.414001</v>
      </c>
      <c r="BL12" s="8">
        <v>0</v>
      </c>
      <c r="BM12" s="23">
        <v>38377792142.102997</v>
      </c>
    </row>
    <row r="13" spans="1:65" x14ac:dyDescent="0.3">
      <c r="A13" s="6">
        <v>11.717944874363001</v>
      </c>
      <c r="B13" s="8">
        <v>1693.2123879916001</v>
      </c>
      <c r="C13" s="8">
        <v>0.13808749315221999</v>
      </c>
      <c r="D13" s="8">
        <v>2.1494918362575E-2</v>
      </c>
      <c r="E13" s="8">
        <v>1.2790561917640999</v>
      </c>
      <c r="F13" s="8">
        <v>1.6704355869822001</v>
      </c>
      <c r="G13" s="8">
        <v>0.34375471097574001</v>
      </c>
      <c r="H13" s="8">
        <v>2.7219286295125E-2</v>
      </c>
      <c r="I13" s="8">
        <v>15349370707.542999</v>
      </c>
      <c r="J13" s="8">
        <v>2968965228.4987001</v>
      </c>
      <c r="K13" s="8">
        <v>3.2803526121636999</v>
      </c>
      <c r="L13" s="8">
        <v>4.6798435222792998</v>
      </c>
      <c r="M13" s="8">
        <v>8.5590491456541997</v>
      </c>
      <c r="N13" s="86">
        <v>0.77741891395660001</v>
      </c>
      <c r="O13" s="86">
        <v>0.46952286601617998</v>
      </c>
      <c r="P13" s="8">
        <v>1.7298560095444</v>
      </c>
      <c r="Q13" s="86">
        <v>-16.870367779614998</v>
      </c>
      <c r="R13" s="8">
        <v>0.13663254552394999</v>
      </c>
      <c r="S13" s="8">
        <v>2.0776810364578999E-2</v>
      </c>
      <c r="T13" s="4">
        <v>8</v>
      </c>
      <c r="V13" s="17">
        <f t="shared" si="9"/>
        <v>25633851.682616852</v>
      </c>
      <c r="W13" s="13">
        <f t="shared" si="10"/>
        <v>502325982.0366503</v>
      </c>
      <c r="X13" s="63">
        <f t="shared" si="0"/>
        <v>3992732073.0293841</v>
      </c>
      <c r="Y13" s="13">
        <f t="shared" si="1"/>
        <v>2411414197.0414362</v>
      </c>
      <c r="Z13" s="13">
        <f t="shared" si="2"/>
        <v>26552201161.168037</v>
      </c>
      <c r="AA13" s="89">
        <f t="shared" si="11"/>
        <v>-170309340.17799062</v>
      </c>
      <c r="AB13" s="89">
        <f t="shared" si="3"/>
        <v>473268650.16532522</v>
      </c>
      <c r="AC13" s="13">
        <f t="shared" si="4"/>
        <v>50351348295.557655</v>
      </c>
      <c r="AD13" s="13">
        <f t="shared" si="5"/>
        <v>71832653076.758743</v>
      </c>
      <c r="AE13" s="13">
        <f t="shared" si="6"/>
        <v>25411519302.458824</v>
      </c>
      <c r="AF13" s="14">
        <v>0</v>
      </c>
      <c r="AG13" s="14">
        <f t="shared" si="7"/>
        <v>0</v>
      </c>
      <c r="AH13" s="18">
        <f t="shared" si="8"/>
        <v>0</v>
      </c>
      <c r="AJ13" s="6">
        <v>11.717944874363001</v>
      </c>
      <c r="AK13" s="158">
        <v>1693.2123879916001</v>
      </c>
      <c r="AL13" s="158">
        <v>0.13808749315221999</v>
      </c>
      <c r="AM13" s="158">
        <v>2.1494918362575E-2</v>
      </c>
      <c r="AN13" s="158">
        <v>1.2790561917640999</v>
      </c>
      <c r="AO13" s="158">
        <v>1.6704355869822001</v>
      </c>
      <c r="AP13" s="158">
        <v>-16.870367779616998</v>
      </c>
      <c r="AQ13" s="158">
        <v>0.13663254552394999</v>
      </c>
      <c r="AR13" s="158">
        <v>2.0776810364578999E-2</v>
      </c>
      <c r="AS13" s="8">
        <v>3915354081.8017998</v>
      </c>
      <c r="AT13" s="8">
        <v>341133181.04522002</v>
      </c>
      <c r="AU13" s="8">
        <v>0</v>
      </c>
      <c r="AV13" s="8">
        <v>0</v>
      </c>
      <c r="AW13" s="8">
        <v>0</v>
      </c>
      <c r="AX13" s="8">
        <v>-192506876.56560001</v>
      </c>
      <c r="AY13" s="8">
        <v>2488792188.2690001</v>
      </c>
      <c r="AZ13" s="8">
        <v>0</v>
      </c>
      <c r="BA13" s="8">
        <v>0</v>
      </c>
      <c r="BB13" s="8">
        <v>0</v>
      </c>
      <c r="BC13" s="8">
        <v>466038257.01082999</v>
      </c>
      <c r="BD13" s="8">
        <v>27318853266.752998</v>
      </c>
      <c r="BE13" s="8">
        <v>0</v>
      </c>
      <c r="BF13" s="8">
        <v>0</v>
      </c>
      <c r="BG13" s="8">
        <v>0</v>
      </c>
      <c r="BH13" s="8">
        <v>50351348295.558998</v>
      </c>
      <c r="BI13" s="8">
        <v>-9.6213958231522001E-4</v>
      </c>
      <c r="BJ13" s="8">
        <v>0</v>
      </c>
      <c r="BK13" s="8">
        <v>71832653076.757996</v>
      </c>
      <c r="BL13" s="8">
        <v>0</v>
      </c>
      <c r="BM13" s="23">
        <v>25515778796.923</v>
      </c>
    </row>
    <row r="14" spans="1:65" x14ac:dyDescent="0.3">
      <c r="A14" s="6">
        <v>17.576917311544001</v>
      </c>
      <c r="B14" s="8">
        <v>1050.5802977673</v>
      </c>
      <c r="C14" s="8">
        <v>0.11848603819704</v>
      </c>
      <c r="D14" s="8">
        <v>2.2979524367633002E-2</v>
      </c>
      <c r="E14" s="8">
        <v>0.95109579349446005</v>
      </c>
      <c r="F14" s="8">
        <v>1.682273542094</v>
      </c>
      <c r="G14" s="8">
        <v>0.80909660538540995</v>
      </c>
      <c r="H14" s="8">
        <v>4.2160514010207997E-2</v>
      </c>
      <c r="I14" s="8">
        <v>17434446986.485001</v>
      </c>
      <c r="J14" s="8">
        <v>2599167987.2296</v>
      </c>
      <c r="K14" s="8">
        <v>1.5423875185236999</v>
      </c>
      <c r="L14" s="8">
        <v>2.8782925154118999</v>
      </c>
      <c r="M14" s="8">
        <v>3.1069014874110001</v>
      </c>
      <c r="N14" s="86">
        <v>0.71844763171851</v>
      </c>
      <c r="O14" s="86">
        <v>0.28851894151419</v>
      </c>
      <c r="P14" s="8">
        <v>1.2418107015622</v>
      </c>
      <c r="Q14" s="86">
        <v>-12.148812486282001</v>
      </c>
      <c r="R14" s="8">
        <v>0.22787448935851001</v>
      </c>
      <c r="S14" s="8">
        <v>1.0923025522319999E-2</v>
      </c>
      <c r="T14" s="4">
        <v>9</v>
      </c>
      <c r="V14" s="17">
        <f t="shared" si="9"/>
        <v>72239923.505985722</v>
      </c>
      <c r="W14" s="13">
        <f t="shared" si="10"/>
        <v>544928867.98032522</v>
      </c>
      <c r="X14" s="63">
        <f t="shared" si="0"/>
        <v>2318915187.918016</v>
      </c>
      <c r="Y14" s="13">
        <f t="shared" si="1"/>
        <v>931245265.40498245</v>
      </c>
      <c r="Z14" s="13">
        <f t="shared" si="2"/>
        <v>21650282843.635921</v>
      </c>
      <c r="AA14" s="89">
        <f t="shared" si="11"/>
        <v>-185303156.41514933</v>
      </c>
      <c r="AB14" s="89">
        <f t="shared" si="3"/>
        <v>517521804.30301881</v>
      </c>
      <c r="AC14" s="13">
        <f t="shared" si="4"/>
        <v>26890673424.317596</v>
      </c>
      <c r="AD14" s="13">
        <f t="shared" si="5"/>
        <v>50181438271.545334</v>
      </c>
      <c r="AE14" s="13">
        <f t="shared" si="6"/>
        <v>8075358885.5546999</v>
      </c>
      <c r="AF14" s="14">
        <v>0</v>
      </c>
      <c r="AG14" s="14">
        <f t="shared" si="7"/>
        <v>0</v>
      </c>
      <c r="AH14" s="18">
        <f t="shared" si="8"/>
        <v>0</v>
      </c>
      <c r="AJ14" s="6">
        <v>17.576917311544001</v>
      </c>
      <c r="AK14" s="158">
        <v>1050.5802977673</v>
      </c>
      <c r="AL14" s="158">
        <v>0.11848603819704</v>
      </c>
      <c r="AM14" s="158">
        <v>2.2979524367633002E-2</v>
      </c>
      <c r="AN14" s="158">
        <v>0.95109579349446005</v>
      </c>
      <c r="AO14" s="158">
        <v>1.682273542094</v>
      </c>
      <c r="AP14" s="158">
        <v>-12.148812486237</v>
      </c>
      <c r="AQ14" s="158">
        <v>0.22787448935851001</v>
      </c>
      <c r="AR14" s="158">
        <v>1.0923025522319999E-2</v>
      </c>
      <c r="AS14" s="8">
        <v>2286720299.1329002</v>
      </c>
      <c r="AT14" s="8">
        <v>208900378.04317001</v>
      </c>
      <c r="AU14" s="8">
        <v>0</v>
      </c>
      <c r="AV14" s="8">
        <v>0</v>
      </c>
      <c r="AW14" s="8">
        <v>0</v>
      </c>
      <c r="AX14" s="8">
        <v>-232216148.35784</v>
      </c>
      <c r="AY14" s="8">
        <v>963440154.19000006</v>
      </c>
      <c r="AZ14" s="8">
        <v>0</v>
      </c>
      <c r="BA14" s="8">
        <v>0</v>
      </c>
      <c r="BB14" s="8">
        <v>0</v>
      </c>
      <c r="BC14" s="8">
        <v>509166232.71083999</v>
      </c>
      <c r="BD14" s="8">
        <v>22658899871.013</v>
      </c>
      <c r="BE14" s="8">
        <v>2.2983706701654999E-7</v>
      </c>
      <c r="BF14" s="8">
        <v>-9.2604416893464001E-7</v>
      </c>
      <c r="BG14" s="8">
        <v>0</v>
      </c>
      <c r="BH14" s="8">
        <v>26890673424.265999</v>
      </c>
      <c r="BI14" s="8">
        <v>0.24626657311828001</v>
      </c>
      <c r="BJ14" s="8">
        <v>0</v>
      </c>
      <c r="BK14" s="8">
        <v>50181438271.623001</v>
      </c>
      <c r="BL14" s="8">
        <v>0</v>
      </c>
      <c r="BM14" s="23">
        <v>8396818416.5444002</v>
      </c>
    </row>
    <row r="15" spans="1:65" x14ac:dyDescent="0.3">
      <c r="A15" s="6">
        <v>23.435889748725</v>
      </c>
      <c r="B15" s="8">
        <v>668.16759314398996</v>
      </c>
      <c r="C15" s="8">
        <v>0.13252069544806</v>
      </c>
      <c r="D15" s="8">
        <v>2.9877098214073E-2</v>
      </c>
      <c r="E15" s="8">
        <v>0.84089545466766003</v>
      </c>
      <c r="F15" s="8">
        <v>1.6630133016719</v>
      </c>
      <c r="G15" s="8">
        <v>0.99647378438977996</v>
      </c>
      <c r="H15" s="8">
        <v>6.1322628141932997E-2</v>
      </c>
      <c r="I15" s="8">
        <v>20627464245.229</v>
      </c>
      <c r="J15" s="8">
        <v>2038972588.3501999</v>
      </c>
      <c r="K15" s="8">
        <v>1.0184900793195</v>
      </c>
      <c r="L15" s="8">
        <v>1.7319463723676001</v>
      </c>
      <c r="M15" s="8">
        <v>1.3531493064761</v>
      </c>
      <c r="N15" s="86">
        <v>0.48898322668908001</v>
      </c>
      <c r="O15" s="86">
        <v>0.22937211197814</v>
      </c>
      <c r="P15" s="8">
        <v>0.97074181333450005</v>
      </c>
      <c r="Q15" s="86">
        <v>-13.153610229611999</v>
      </c>
      <c r="R15" s="8">
        <v>0.45997932987378998</v>
      </c>
      <c r="S15" s="8">
        <v>1.5249504175299E-2</v>
      </c>
      <c r="T15" s="4">
        <v>10</v>
      </c>
      <c r="V15" s="17">
        <f t="shared" si="9"/>
        <v>44465779.393047817</v>
      </c>
      <c r="W15" s="13">
        <f t="shared" si="10"/>
        <v>245037937.14212123</v>
      </c>
      <c r="X15" s="63">
        <f t="shared" si="0"/>
        <v>967852298.77010691</v>
      </c>
      <c r="Y15" s="13">
        <f t="shared" si="1"/>
        <v>453999879.20844334</v>
      </c>
      <c r="Z15" s="13">
        <f t="shared" si="2"/>
        <v>20023942045.906162</v>
      </c>
      <c r="AA15" s="89">
        <f t="shared" si="11"/>
        <v>-99060605.267695785</v>
      </c>
      <c r="AB15" s="89">
        <f t="shared" si="3"/>
        <v>228490246.31238663</v>
      </c>
      <c r="AC15" s="13">
        <f t="shared" si="4"/>
        <v>21008867695.283436</v>
      </c>
      <c r="AD15" s="13">
        <f t="shared" si="5"/>
        <v>35725661870.66674</v>
      </c>
      <c r="AE15" s="13">
        <f t="shared" si="6"/>
        <v>2759034343.8498516</v>
      </c>
      <c r="AF15" s="14">
        <v>0</v>
      </c>
      <c r="AG15" s="14">
        <f t="shared" si="7"/>
        <v>0</v>
      </c>
      <c r="AH15" s="18">
        <f t="shared" si="8"/>
        <v>0</v>
      </c>
      <c r="AJ15" s="6">
        <v>23.435889748725</v>
      </c>
      <c r="AK15" s="158">
        <v>668.16759314398996</v>
      </c>
      <c r="AL15" s="158">
        <v>0.13252069544806</v>
      </c>
      <c r="AM15" s="158">
        <v>2.9877098214073E-2</v>
      </c>
      <c r="AN15" s="158">
        <v>0.84089545466766003</v>
      </c>
      <c r="AO15" s="158">
        <v>1.6630133016719</v>
      </c>
      <c r="AP15" s="158">
        <v>-13.153610229614999</v>
      </c>
      <c r="AQ15" s="158">
        <v>0.45997932987378998</v>
      </c>
      <c r="AR15" s="158">
        <v>1.5249504175299E-2</v>
      </c>
      <c r="AS15" s="8">
        <v>959227031.09658003</v>
      </c>
      <c r="AT15" s="8">
        <v>66013024.632294998</v>
      </c>
      <c r="AU15" s="8">
        <v>0</v>
      </c>
      <c r="AV15" s="8">
        <v>0</v>
      </c>
      <c r="AW15" s="8">
        <v>0</v>
      </c>
      <c r="AX15" s="8">
        <v>-126348976.23006</v>
      </c>
      <c r="AY15" s="8">
        <v>462625146.88195997</v>
      </c>
      <c r="AZ15" s="8">
        <v>0</v>
      </c>
      <c r="BA15" s="8">
        <v>0</v>
      </c>
      <c r="BB15" s="8">
        <v>0</v>
      </c>
      <c r="BC15" s="8">
        <v>225812728.85479999</v>
      </c>
      <c r="BD15" s="8">
        <v>20430790087.723</v>
      </c>
      <c r="BE15" s="8">
        <v>0</v>
      </c>
      <c r="BF15" s="8">
        <v>0</v>
      </c>
      <c r="BG15" s="8">
        <v>0</v>
      </c>
      <c r="BH15" s="8">
        <v>21008867695.283001</v>
      </c>
      <c r="BI15" s="8">
        <v>-7.8043474127334998E-4</v>
      </c>
      <c r="BJ15" s="8">
        <v>0</v>
      </c>
      <c r="BK15" s="8">
        <v>35725661870.664001</v>
      </c>
      <c r="BL15" s="8">
        <v>0</v>
      </c>
      <c r="BM15" s="23">
        <v>2895729606.3357</v>
      </c>
    </row>
    <row r="16" spans="1:65" x14ac:dyDescent="0.3">
      <c r="A16" s="6">
        <v>29.294862185907</v>
      </c>
      <c r="B16" s="8">
        <v>530.99549681406995</v>
      </c>
      <c r="C16" s="8">
        <v>0.12241834581948</v>
      </c>
      <c r="D16" s="8">
        <v>3.4538376825966999E-2</v>
      </c>
      <c r="E16" s="8">
        <v>0.70879915681829997</v>
      </c>
      <c r="F16" s="8">
        <v>1.6437340653453001</v>
      </c>
      <c r="G16" s="8">
        <v>1.1424782362303001</v>
      </c>
      <c r="H16" s="8">
        <v>6.8895422633476006E-2</v>
      </c>
      <c r="I16" s="8">
        <v>24446843301.715</v>
      </c>
      <c r="J16" s="8">
        <v>1926679379.8345001</v>
      </c>
      <c r="K16" s="8">
        <v>0.63341055487173004</v>
      </c>
      <c r="L16" s="8">
        <v>1.2862599466313001</v>
      </c>
      <c r="M16" s="8">
        <v>0.52830648316414996</v>
      </c>
      <c r="N16" s="86">
        <v>0.2985754934771</v>
      </c>
      <c r="O16" s="86">
        <v>0.17316622331706</v>
      </c>
      <c r="P16" s="8">
        <v>0.83766197783187002</v>
      </c>
      <c r="Q16" s="86">
        <v>-4.9095480195555004</v>
      </c>
      <c r="R16" s="8">
        <v>0.56604333159358999</v>
      </c>
      <c r="S16" s="8">
        <v>1.7980335672748E-2</v>
      </c>
      <c r="T16" s="4">
        <v>11</v>
      </c>
      <c r="V16" s="17">
        <f t="shared" si="9"/>
        <v>24526930.913009066</v>
      </c>
      <c r="W16" s="13">
        <f t="shared" si="10"/>
        <v>161185352.22079304</v>
      </c>
      <c r="X16" s="63">
        <f t="shared" si="0"/>
        <v>481872798.2782535</v>
      </c>
      <c r="Y16" s="13">
        <f t="shared" si="1"/>
        <v>279474017.19179809</v>
      </c>
      <c r="Z16" s="13">
        <f t="shared" si="2"/>
        <v>20478191111.86039</v>
      </c>
      <c r="AA16" s="89">
        <f t="shared" si="11"/>
        <v>-38231661.89876546</v>
      </c>
      <c r="AB16" s="89">
        <f t="shared" si="3"/>
        <v>158494883.63670015</v>
      </c>
      <c r="AC16" s="13">
        <f t="shared" si="4"/>
        <v>15484888580.601536</v>
      </c>
      <c r="AD16" s="13">
        <f t="shared" si="5"/>
        <v>31444995360.567692</v>
      </c>
      <c r="AE16" s="13">
        <f t="shared" si="6"/>
        <v>1017877207.3452502</v>
      </c>
      <c r="AF16" s="14">
        <v>0</v>
      </c>
      <c r="AG16" s="14">
        <f t="shared" si="7"/>
        <v>0</v>
      </c>
      <c r="AH16" s="18">
        <f t="shared" si="8"/>
        <v>0</v>
      </c>
      <c r="AJ16" s="6">
        <v>29.294862185907</v>
      </c>
      <c r="AK16" s="158">
        <v>530.99549681406995</v>
      </c>
      <c r="AL16" s="158">
        <v>0.12241834581948</v>
      </c>
      <c r="AM16" s="158">
        <v>3.4538376825966999E-2</v>
      </c>
      <c r="AN16" s="158">
        <v>0.70879915681829997</v>
      </c>
      <c r="AO16" s="158">
        <v>1.6437340653453001</v>
      </c>
      <c r="AP16" s="158">
        <v>-4.9095480195548999</v>
      </c>
      <c r="AQ16" s="158">
        <v>0.56604333159358999</v>
      </c>
      <c r="AR16" s="158">
        <v>1.7980335672748E-2</v>
      </c>
      <c r="AS16" s="8">
        <v>481856239.92690998</v>
      </c>
      <c r="AT16" s="8">
        <v>-1830605.3521224</v>
      </c>
      <c r="AU16" s="8">
        <v>0</v>
      </c>
      <c r="AV16" s="8">
        <v>0</v>
      </c>
      <c r="AW16" s="8">
        <v>0</v>
      </c>
      <c r="AX16" s="8">
        <v>-49258531.385297999</v>
      </c>
      <c r="AY16" s="8">
        <v>279490575.54315001</v>
      </c>
      <c r="AZ16" s="8">
        <v>0</v>
      </c>
      <c r="BA16" s="8">
        <v>0</v>
      </c>
      <c r="BB16" s="8">
        <v>0</v>
      </c>
      <c r="BC16" s="8">
        <v>159482327.99043</v>
      </c>
      <c r="BD16" s="8">
        <v>20472143497.801998</v>
      </c>
      <c r="BE16" s="8">
        <v>5.9385958201080003E-8</v>
      </c>
      <c r="BF16" s="8">
        <v>5.1011417682768999E-9</v>
      </c>
      <c r="BG16" s="8">
        <v>0</v>
      </c>
      <c r="BH16" s="8">
        <v>15484888580.601</v>
      </c>
      <c r="BI16" s="8">
        <v>2.7511444987077002E-3</v>
      </c>
      <c r="BJ16" s="8">
        <v>0</v>
      </c>
      <c r="BK16" s="8">
        <v>31444995360.569</v>
      </c>
      <c r="BL16" s="8">
        <v>0</v>
      </c>
      <c r="BM16" s="23">
        <v>1113705030.322</v>
      </c>
    </row>
    <row r="17" spans="1:65" x14ac:dyDescent="0.3">
      <c r="A17" s="6">
        <v>35.153834623088002</v>
      </c>
      <c r="B17" s="8">
        <v>483.98492624652999</v>
      </c>
      <c r="C17" s="8">
        <v>0.11952283065642</v>
      </c>
      <c r="D17" s="8">
        <v>3.1485917349188E-2</v>
      </c>
      <c r="E17" s="8">
        <v>0.64792493319389999</v>
      </c>
      <c r="F17" s="8">
        <v>1.5640175675432</v>
      </c>
      <c r="G17" s="8">
        <v>1.1071872438265</v>
      </c>
      <c r="H17" s="8">
        <v>7.6334025971118005E-2</v>
      </c>
      <c r="I17" s="8">
        <v>29180099620.786999</v>
      </c>
      <c r="J17" s="8">
        <v>2061015768.6702001</v>
      </c>
      <c r="K17" s="8">
        <v>0.45725294900248997</v>
      </c>
      <c r="L17" s="8">
        <v>0.95396475370194</v>
      </c>
      <c r="M17" s="8">
        <v>0.30216229814392997</v>
      </c>
      <c r="N17" s="86">
        <v>0.22741958818401001</v>
      </c>
      <c r="O17" s="86">
        <v>0.14712779730271999</v>
      </c>
      <c r="P17" s="8">
        <v>0.74040889715264002</v>
      </c>
      <c r="Q17" s="86">
        <v>-1.8974686849566</v>
      </c>
      <c r="R17" s="8">
        <v>0.61827406910921001</v>
      </c>
      <c r="S17" s="8">
        <v>1.6299095397233E-2</v>
      </c>
      <c r="T17" s="4">
        <v>12</v>
      </c>
      <c r="V17" s="17">
        <f t="shared" si="9"/>
        <v>20833766.225557733</v>
      </c>
      <c r="W17" s="13">
        <f t="shared" si="10"/>
        <v>109775582.91384237</v>
      </c>
      <c r="X17" s="63">
        <f t="shared" si="0"/>
        <v>347041020.81529826</v>
      </c>
      <c r="Y17" s="13">
        <f t="shared" si="1"/>
        <v>224516196.57726672</v>
      </c>
      <c r="Z17" s="13">
        <f t="shared" si="2"/>
        <v>21605205379.031071</v>
      </c>
      <c r="AA17" s="89">
        <f t="shared" si="11"/>
        <v>-24457124.485481378</v>
      </c>
      <c r="AB17" s="89">
        <f t="shared" si="3"/>
        <v>109025563.42948537</v>
      </c>
      <c r="AC17" s="13">
        <f t="shared" si="4"/>
        <v>13342686603.791294</v>
      </c>
      <c r="AD17" s="13">
        <f t="shared" si="5"/>
        <v>27836786547.742142</v>
      </c>
      <c r="AE17" s="13">
        <f t="shared" si="6"/>
        <v>622761261.17226601</v>
      </c>
      <c r="AF17" s="14">
        <v>0</v>
      </c>
      <c r="AG17" s="14">
        <f t="shared" si="7"/>
        <v>0</v>
      </c>
      <c r="AH17" s="18">
        <f t="shared" si="8"/>
        <v>0</v>
      </c>
      <c r="AJ17" s="6">
        <v>35.153834623088002</v>
      </c>
      <c r="AK17" s="158">
        <v>483.98492624652999</v>
      </c>
      <c r="AL17" s="158">
        <v>0.11952283065642</v>
      </c>
      <c r="AM17" s="158">
        <v>3.1485917349188E-2</v>
      </c>
      <c r="AN17" s="158">
        <v>0.64792493319389999</v>
      </c>
      <c r="AO17" s="158">
        <v>1.5640175675432</v>
      </c>
      <c r="AP17" s="158">
        <v>-1.8974686849561</v>
      </c>
      <c r="AQ17" s="158">
        <v>0.61827406910921001</v>
      </c>
      <c r="AR17" s="158">
        <v>1.6299095397233E-2</v>
      </c>
      <c r="AS17" s="8">
        <v>347040917.62948</v>
      </c>
      <c r="AT17" s="8">
        <v>-112440.27749196001</v>
      </c>
      <c r="AU17" s="8">
        <v>0</v>
      </c>
      <c r="AV17" s="8">
        <v>0</v>
      </c>
      <c r="AW17" s="8">
        <v>0</v>
      </c>
      <c r="AX17" s="8">
        <v>-26495915.757043</v>
      </c>
      <c r="AY17" s="8">
        <v>224516299.76309001</v>
      </c>
      <c r="AZ17" s="8">
        <v>0</v>
      </c>
      <c r="BA17" s="8">
        <v>0</v>
      </c>
      <c r="BB17" s="8">
        <v>0</v>
      </c>
      <c r="BC17" s="8">
        <v>109271057.68071</v>
      </c>
      <c r="BD17" s="8">
        <v>21366358754.346001</v>
      </c>
      <c r="BE17" s="8">
        <v>0</v>
      </c>
      <c r="BF17" s="8">
        <v>0</v>
      </c>
      <c r="BG17" s="8">
        <v>0</v>
      </c>
      <c r="BH17" s="8">
        <v>13342686603.791</v>
      </c>
      <c r="BI17" s="8">
        <v>3.7919804025086999E-4</v>
      </c>
      <c r="BJ17" s="8">
        <v>0</v>
      </c>
      <c r="BK17" s="8">
        <v>27836786547.743999</v>
      </c>
      <c r="BL17" s="8">
        <v>0</v>
      </c>
      <c r="BM17" s="23">
        <v>677957551.57221997</v>
      </c>
    </row>
    <row r="18" spans="1:65" x14ac:dyDescent="0.3">
      <c r="A18" s="6">
        <v>41.012807060269999</v>
      </c>
      <c r="B18" s="8">
        <v>458.07338592515998</v>
      </c>
      <c r="C18" s="8">
        <v>0.12205296837672</v>
      </c>
      <c r="D18" s="8">
        <v>2.7378521555491E-2</v>
      </c>
      <c r="E18" s="8">
        <v>0.58025101853327998</v>
      </c>
      <c r="F18" s="8">
        <v>1.4462981024196999</v>
      </c>
      <c r="G18" s="8">
        <v>1.0490645351954</v>
      </c>
      <c r="H18" s="8">
        <v>7.1510424615571999E-2</v>
      </c>
      <c r="I18" s="8">
        <v>33821845262.070999</v>
      </c>
      <c r="J18" s="8">
        <v>2321852508.1573</v>
      </c>
      <c r="K18" s="8">
        <v>0.31523092557014998</v>
      </c>
      <c r="L18" s="8">
        <v>0.68686084898333999</v>
      </c>
      <c r="M18" s="8">
        <v>0.19745024157447999</v>
      </c>
      <c r="N18" s="86">
        <v>0.21171937534419999</v>
      </c>
      <c r="O18" s="86">
        <v>0.12255510088431</v>
      </c>
      <c r="P18" s="8">
        <v>0.65937440732869002</v>
      </c>
      <c r="Q18" s="86">
        <v>4.5397635877829003E-2</v>
      </c>
      <c r="R18" s="8">
        <v>0.60703829823569</v>
      </c>
      <c r="S18" s="8">
        <v>1.2927486739588E-2</v>
      </c>
      <c r="T18" s="4">
        <v>13</v>
      </c>
      <c r="V18" s="17">
        <f t="shared" si="9"/>
        <v>18988840.856441461</v>
      </c>
      <c r="W18" s="13">
        <f t="shared" si="10"/>
        <v>82936590.009633049</v>
      </c>
      <c r="X18" s="63">
        <f t="shared" si="0"/>
        <v>324136037.78844279</v>
      </c>
      <c r="Y18" s="13">
        <f t="shared" si="1"/>
        <v>187628197.68772462</v>
      </c>
      <c r="Z18" s="13">
        <f t="shared" si="2"/>
        <v>22301259174.440727</v>
      </c>
      <c r="AA18" s="89">
        <f t="shared" si="11"/>
        <v>-18923121.072729453</v>
      </c>
      <c r="AB18" s="89">
        <f t="shared" si="3"/>
        <v>82951609.558609828</v>
      </c>
      <c r="AC18" s="13">
        <f t="shared" si="4"/>
        <v>10661691586.453033</v>
      </c>
      <c r="AD18" s="13">
        <f t="shared" si="5"/>
        <v>23230901350.88924</v>
      </c>
      <c r="AE18" s="13">
        <f t="shared" si="6"/>
        <v>458450338.63597113</v>
      </c>
      <c r="AF18" s="14">
        <v>0</v>
      </c>
      <c r="AG18" s="14">
        <f t="shared" si="7"/>
        <v>0</v>
      </c>
      <c r="AH18" s="18">
        <f t="shared" si="8"/>
        <v>0</v>
      </c>
      <c r="AJ18" s="6">
        <v>41.012807060269999</v>
      </c>
      <c r="AK18" s="158">
        <v>458.07338592515998</v>
      </c>
      <c r="AL18" s="158">
        <v>0.12205296837672</v>
      </c>
      <c r="AM18" s="158">
        <v>2.7378521555491E-2</v>
      </c>
      <c r="AN18" s="158">
        <v>0.58025101853327998</v>
      </c>
      <c r="AO18" s="158">
        <v>1.4462981024196999</v>
      </c>
      <c r="AP18" s="158">
        <v>4.5397635877846003E-2</v>
      </c>
      <c r="AQ18" s="158">
        <v>0.60703829823569</v>
      </c>
      <c r="AR18" s="158">
        <v>1.2927486739588E-2</v>
      </c>
      <c r="AS18" s="8">
        <v>324075299.41096002</v>
      </c>
      <c r="AT18" s="8">
        <v>2878814.9596473998</v>
      </c>
      <c r="AU18" s="8">
        <v>0</v>
      </c>
      <c r="AV18" s="8">
        <v>0</v>
      </c>
      <c r="AW18" s="8">
        <v>0</v>
      </c>
      <c r="AX18" s="8">
        <v>-17599129.933897</v>
      </c>
      <c r="AY18" s="8">
        <v>187688936.06522</v>
      </c>
      <c r="AZ18" s="8">
        <v>0</v>
      </c>
      <c r="BA18" s="8">
        <v>0</v>
      </c>
      <c r="BB18" s="8">
        <v>0</v>
      </c>
      <c r="BC18" s="8">
        <v>82804479.010646001</v>
      </c>
      <c r="BD18" s="8">
        <v>21784935457.766998</v>
      </c>
      <c r="BE18" s="8">
        <v>0</v>
      </c>
      <c r="BF18" s="8">
        <v>0</v>
      </c>
      <c r="BG18" s="8">
        <v>0</v>
      </c>
      <c r="BH18" s="8">
        <v>10661691586.462999</v>
      </c>
      <c r="BI18" s="8">
        <v>1.5792836427879999E-4</v>
      </c>
      <c r="BJ18" s="8">
        <v>0</v>
      </c>
      <c r="BK18" s="8">
        <v>23230901350.879002</v>
      </c>
      <c r="BL18" s="8">
        <v>0</v>
      </c>
      <c r="BM18" s="23">
        <v>496080767.57770997</v>
      </c>
    </row>
    <row r="19" spans="1:65" x14ac:dyDescent="0.3">
      <c r="A19" s="6">
        <v>46.871779497451001</v>
      </c>
      <c r="B19" s="8">
        <v>433.85634454441998</v>
      </c>
      <c r="C19" s="8">
        <v>0.14176839656574</v>
      </c>
      <c r="D19" s="8">
        <v>2.1621345171398E-2</v>
      </c>
      <c r="E19" s="8">
        <v>0.52541425028079003</v>
      </c>
      <c r="F19" s="8">
        <v>1.35833554124</v>
      </c>
      <c r="G19" s="8">
        <v>1.0280162307706</v>
      </c>
      <c r="H19" s="8">
        <v>6.1017549220328003E-2</v>
      </c>
      <c r="I19" s="8">
        <v>38463590222.628998</v>
      </c>
      <c r="J19" s="8">
        <v>2582690188.5819998</v>
      </c>
      <c r="K19" s="8">
        <v>0.22193445123579</v>
      </c>
      <c r="L19" s="8">
        <v>0.52010816774721003</v>
      </c>
      <c r="M19" s="8">
        <v>0.14030178077243</v>
      </c>
      <c r="N19" s="86">
        <v>0.21262769564854</v>
      </c>
      <c r="O19" s="86">
        <v>0.10814844983242999</v>
      </c>
      <c r="P19" s="8">
        <v>0.57834003814201995</v>
      </c>
      <c r="Q19" s="86">
        <v>0.18855114171222001</v>
      </c>
      <c r="R19" s="8">
        <v>0.61925536670393999</v>
      </c>
      <c r="S19" s="8">
        <v>6.9875256146472997E-3</v>
      </c>
      <c r="T19" s="4">
        <v>14</v>
      </c>
      <c r="V19" s="17">
        <f t="shared" si="9"/>
        <v>17159725.160174295</v>
      </c>
      <c r="W19" s="13">
        <f t="shared" si="10"/>
        <v>66030660.2176769</v>
      </c>
      <c r="X19" s="63">
        <f t="shared" si="0"/>
        <v>317596278.27247268</v>
      </c>
      <c r="Y19" s="13">
        <f t="shared" si="1"/>
        <v>161538434.88240257</v>
      </c>
      <c r="Z19" s="13">
        <f t="shared" si="2"/>
        <v>22245034236.43428</v>
      </c>
      <c r="AA19" s="89">
        <f t="shared" si="11"/>
        <v>-16942336.414763868</v>
      </c>
      <c r="AB19" s="89">
        <f t="shared" si="3"/>
        <v>66086772.452314414</v>
      </c>
      <c r="AC19" s="13">
        <f t="shared" si="4"/>
        <v>8536395788.6174641</v>
      </c>
      <c r="AD19" s="13">
        <f t="shared" si="5"/>
        <v>20005227435.67107</v>
      </c>
      <c r="AE19" s="13">
        <f t="shared" si="6"/>
        <v>362356032.64153761</v>
      </c>
      <c r="AF19" s="14">
        <v>0</v>
      </c>
      <c r="AG19" s="14">
        <f t="shared" si="7"/>
        <v>0</v>
      </c>
      <c r="AH19" s="18">
        <f t="shared" si="8"/>
        <v>0</v>
      </c>
      <c r="AJ19" s="6">
        <v>46.871779497451001</v>
      </c>
      <c r="AK19" s="158">
        <v>433.85634454441998</v>
      </c>
      <c r="AL19" s="158">
        <v>0.14176839656574</v>
      </c>
      <c r="AM19" s="158">
        <v>2.1621345171398E-2</v>
      </c>
      <c r="AN19" s="158">
        <v>0.52541425028079003</v>
      </c>
      <c r="AO19" s="158">
        <v>1.35833554124</v>
      </c>
      <c r="AP19" s="158">
        <v>0.18855114171220999</v>
      </c>
      <c r="AQ19" s="158">
        <v>0.61925536670393999</v>
      </c>
      <c r="AR19" s="158">
        <v>6.9875256146472997E-3</v>
      </c>
      <c r="AS19" s="8">
        <v>317546307.64543998</v>
      </c>
      <c r="AT19" s="8">
        <v>2792097.9973331001</v>
      </c>
      <c r="AU19" s="8">
        <v>0</v>
      </c>
      <c r="AV19" s="8">
        <v>0</v>
      </c>
      <c r="AW19" s="8">
        <v>0</v>
      </c>
      <c r="AX19" s="8">
        <v>-15587999.253838001</v>
      </c>
      <c r="AY19" s="8">
        <v>161588405.50944</v>
      </c>
      <c r="AZ19" s="8">
        <v>0</v>
      </c>
      <c r="BA19" s="8">
        <v>0</v>
      </c>
      <c r="BB19" s="8">
        <v>0</v>
      </c>
      <c r="BC19" s="8">
        <v>65932289.154166996</v>
      </c>
      <c r="BD19" s="8">
        <v>21620511472.025002</v>
      </c>
      <c r="BE19" s="8">
        <v>-6.2767644720519998E-9</v>
      </c>
      <c r="BF19" s="8">
        <v>-1.9073383048949E-6</v>
      </c>
      <c r="BG19" s="8">
        <v>0</v>
      </c>
      <c r="BH19" s="8">
        <v>8536395788.6173</v>
      </c>
      <c r="BI19" s="8">
        <v>-3.9570127320442E-5</v>
      </c>
      <c r="BJ19" s="8">
        <v>0</v>
      </c>
      <c r="BK19" s="8">
        <v>20005227435.669998</v>
      </c>
      <c r="BL19" s="8">
        <v>0</v>
      </c>
      <c r="BM19" s="23">
        <v>390139396.20267999</v>
      </c>
    </row>
    <row r="20" spans="1:65" x14ac:dyDescent="0.3">
      <c r="A20" s="6">
        <v>52.730751934632003</v>
      </c>
      <c r="B20" s="8">
        <v>404.89479890714</v>
      </c>
      <c r="C20" s="8">
        <v>0.14376794096077999</v>
      </c>
      <c r="D20" s="8">
        <v>1.8447731654953E-2</v>
      </c>
      <c r="E20" s="8">
        <v>0.47196908393967002</v>
      </c>
      <c r="F20" s="8">
        <v>1.2736702180659001</v>
      </c>
      <c r="G20" s="8">
        <v>0.98614579900874999</v>
      </c>
      <c r="H20" s="8">
        <v>4.9961457421040002E-2</v>
      </c>
      <c r="I20" s="8">
        <v>42495231920.454002</v>
      </c>
      <c r="J20" s="8">
        <v>2825317561.1497998</v>
      </c>
      <c r="K20" s="8">
        <v>0.15410310724899001</v>
      </c>
      <c r="L20" s="8">
        <v>0.39427527118827999</v>
      </c>
      <c r="M20" s="8">
        <v>0.10056460683486</v>
      </c>
      <c r="N20" s="86">
        <v>0.21757878054776</v>
      </c>
      <c r="O20" s="86">
        <v>9.7061526261064998E-2</v>
      </c>
      <c r="P20" s="8">
        <v>0.50295860607033005</v>
      </c>
      <c r="Q20" s="86">
        <v>0.15230597543829</v>
      </c>
      <c r="R20" s="8">
        <v>0.60489829958667996</v>
      </c>
      <c r="S20" s="8">
        <v>3.9227962818346998E-3</v>
      </c>
      <c r="T20" s="4">
        <v>15</v>
      </c>
      <c r="V20" s="17">
        <f t="shared" si="9"/>
        <v>14234380.27953304</v>
      </c>
      <c r="W20" s="13">
        <f t="shared" si="10"/>
        <v>52584048.364769496</v>
      </c>
      <c r="X20" s="63">
        <f t="shared" si="0"/>
        <v>309183316.20123261</v>
      </c>
      <c r="Y20" s="13">
        <f t="shared" si="1"/>
        <v>137926154.79045644</v>
      </c>
      <c r="Z20" s="13">
        <f t="shared" si="2"/>
        <v>21373342611.346939</v>
      </c>
      <c r="AA20" s="89">
        <f t="shared" si="11"/>
        <v>-14094549.092647621</v>
      </c>
      <c r="AB20" s="89">
        <f t="shared" si="3"/>
        <v>52621700.944056556</v>
      </c>
      <c r="AC20" s="13">
        <f t="shared" si="4"/>
        <v>6548647282.2084265</v>
      </c>
      <c r="AD20" s="13">
        <f t="shared" si="5"/>
        <v>16754819089.645853</v>
      </c>
      <c r="AE20" s="13">
        <f t="shared" si="6"/>
        <v>284126949.72065514</v>
      </c>
      <c r="AF20" s="14">
        <v>0</v>
      </c>
      <c r="AG20" s="14">
        <f t="shared" si="7"/>
        <v>0</v>
      </c>
      <c r="AH20" s="18">
        <f t="shared" si="8"/>
        <v>0</v>
      </c>
      <c r="AJ20" s="6">
        <v>52.730751934632003</v>
      </c>
      <c r="AK20" s="158">
        <v>404.89479890714</v>
      </c>
      <c r="AL20" s="158">
        <v>0.14376794096077999</v>
      </c>
      <c r="AM20" s="158">
        <v>1.8447731654953E-2</v>
      </c>
      <c r="AN20" s="158">
        <v>0.47196908393967002</v>
      </c>
      <c r="AO20" s="158">
        <v>1.2736702180659001</v>
      </c>
      <c r="AP20" s="158">
        <v>0.15230597543829</v>
      </c>
      <c r="AQ20" s="158">
        <v>0.60489829958667996</v>
      </c>
      <c r="AR20" s="158">
        <v>3.9227962818346998E-3</v>
      </c>
      <c r="AS20" s="8">
        <v>309156273.36511999</v>
      </c>
      <c r="AT20" s="8">
        <v>2151870.8219368998</v>
      </c>
      <c r="AU20" s="8">
        <v>0</v>
      </c>
      <c r="AV20" s="8">
        <v>0</v>
      </c>
      <c r="AW20" s="8">
        <v>0</v>
      </c>
      <c r="AX20" s="8">
        <v>-13099121.47505</v>
      </c>
      <c r="AY20" s="8">
        <v>137953197.62656</v>
      </c>
      <c r="AZ20" s="8">
        <v>0</v>
      </c>
      <c r="BA20" s="8">
        <v>0</v>
      </c>
      <c r="BB20" s="8">
        <v>0</v>
      </c>
      <c r="BC20" s="8">
        <v>52514120.661606997</v>
      </c>
      <c r="BD20" s="8">
        <v>20778606816.737999</v>
      </c>
      <c r="BE20" s="8">
        <v>5.0701858734728999E-9</v>
      </c>
      <c r="BF20" s="8">
        <v>1.9073418939212E-6</v>
      </c>
      <c r="BG20" s="8">
        <v>0</v>
      </c>
      <c r="BH20" s="8">
        <v>6548647282.2084999</v>
      </c>
      <c r="BI20" s="8">
        <v>-2.9681478843748003E-4</v>
      </c>
      <c r="BJ20" s="8">
        <v>0</v>
      </c>
      <c r="BK20" s="8">
        <v>16754819089.646</v>
      </c>
      <c r="BL20" s="8">
        <v>0</v>
      </c>
      <c r="BM20" s="23">
        <v>304743971.56457001</v>
      </c>
    </row>
    <row r="21" spans="1:65" x14ac:dyDescent="0.3">
      <c r="A21" s="6">
        <v>58.589724371814</v>
      </c>
      <c r="B21" s="8">
        <v>377.70664903530002</v>
      </c>
      <c r="C21" s="8">
        <v>0.15282312169347001</v>
      </c>
      <c r="D21" s="8">
        <v>2.0681188624443E-2</v>
      </c>
      <c r="E21" s="8">
        <v>0.41870452357160998</v>
      </c>
      <c r="F21" s="8">
        <v>1.1938579264328</v>
      </c>
      <c r="G21" s="8">
        <v>0.95924605280769004</v>
      </c>
      <c r="H21" s="8">
        <v>4.1301953499441997E-2</v>
      </c>
      <c r="I21" s="8">
        <v>46811094599.714996</v>
      </c>
      <c r="J21" s="8">
        <v>3088939290.4555998</v>
      </c>
      <c r="K21" s="8">
        <v>0.10450790004696001</v>
      </c>
      <c r="L21" s="8">
        <v>0.30034467144784999</v>
      </c>
      <c r="M21" s="8">
        <v>7.0964094362951993E-2</v>
      </c>
      <c r="N21" s="86">
        <v>0.22782120824666</v>
      </c>
      <c r="O21" s="86">
        <v>8.7599050123938996E-2</v>
      </c>
      <c r="P21" s="8">
        <v>0.43087651603034</v>
      </c>
      <c r="Q21" s="86">
        <v>7.0785273022972994E-2</v>
      </c>
      <c r="R21" s="8">
        <v>0.59852937681472995</v>
      </c>
      <c r="S21" s="8">
        <v>7.3013595201392003E-3</v>
      </c>
      <c r="T21" s="4">
        <v>16</v>
      </c>
      <c r="V21" s="17">
        <f t="shared" si="9"/>
        <v>10309623.628386065</v>
      </c>
      <c r="W21" s="13">
        <f t="shared" si="10"/>
        <v>42055995.935998879</v>
      </c>
      <c r="X21" s="63">
        <f t="shared" si="0"/>
        <v>303218955.99740571</v>
      </c>
      <c r="Y21" s="13">
        <f t="shared" si="1"/>
        <v>116590078.37491183</v>
      </c>
      <c r="Z21" s="13">
        <f t="shared" si="2"/>
        <v>20169801352.69186</v>
      </c>
      <c r="AA21" s="89">
        <f t="shared" si="11"/>
        <v>-10257658.279204326</v>
      </c>
      <c r="AB21" s="89">
        <f t="shared" si="3"/>
        <v>42068700.718643561</v>
      </c>
      <c r="AC21" s="13">
        <f t="shared" si="4"/>
        <v>4892129195.5158043</v>
      </c>
      <c r="AD21" s="13">
        <f t="shared" si="5"/>
        <v>14059462827.665625</v>
      </c>
      <c r="AE21" s="13">
        <f t="shared" si="6"/>
        <v>219203779.28932115</v>
      </c>
      <c r="AF21" s="14">
        <v>0</v>
      </c>
      <c r="AG21" s="14">
        <f t="shared" si="7"/>
        <v>0</v>
      </c>
      <c r="AH21" s="18">
        <f t="shared" si="8"/>
        <v>0</v>
      </c>
      <c r="AJ21" s="6">
        <v>58.589724371814</v>
      </c>
      <c r="AK21" s="158">
        <v>377.70664903530002</v>
      </c>
      <c r="AL21" s="158">
        <v>0.15282312169347001</v>
      </c>
      <c r="AM21" s="158">
        <v>2.0681188624443E-2</v>
      </c>
      <c r="AN21" s="158">
        <v>0.41870452357160998</v>
      </c>
      <c r="AO21" s="158">
        <v>1.1938579264328</v>
      </c>
      <c r="AP21" s="158">
        <v>7.0785273023590001E-2</v>
      </c>
      <c r="AQ21" s="158">
        <v>0.59852937681472995</v>
      </c>
      <c r="AR21" s="158">
        <v>7.3013595201392003E-3</v>
      </c>
      <c r="AS21" s="8">
        <v>303211116.86508</v>
      </c>
      <c r="AT21" s="8">
        <v>1209523.4659392</v>
      </c>
      <c r="AU21" s="8">
        <v>0</v>
      </c>
      <c r="AV21" s="8">
        <v>0</v>
      </c>
      <c r="AW21" s="8">
        <v>0</v>
      </c>
      <c r="AX21" s="8">
        <v>-9737880.7550994996</v>
      </c>
      <c r="AY21" s="8">
        <v>116597917.50724</v>
      </c>
      <c r="AZ21" s="8">
        <v>0</v>
      </c>
      <c r="BA21" s="8">
        <v>0</v>
      </c>
      <c r="BB21" s="8">
        <v>0</v>
      </c>
      <c r="BC21" s="8">
        <v>42023093.423211001</v>
      </c>
      <c r="BD21" s="8">
        <v>19922595948.782001</v>
      </c>
      <c r="BE21" s="8">
        <v>0</v>
      </c>
      <c r="BF21" s="8">
        <v>0</v>
      </c>
      <c r="BG21" s="8">
        <v>0</v>
      </c>
      <c r="BH21" s="8">
        <v>4892129195.5583</v>
      </c>
      <c r="BI21" s="8">
        <v>2.4596008907620999E-4</v>
      </c>
      <c r="BJ21" s="8">
        <v>0</v>
      </c>
      <c r="BK21" s="8">
        <v>14059462827.622</v>
      </c>
      <c r="BL21" s="8">
        <v>0</v>
      </c>
      <c r="BM21" s="23">
        <v>234690717.36456999</v>
      </c>
    </row>
    <row r="22" spans="1:65" x14ac:dyDescent="0.3">
      <c r="A22" s="6">
        <v>64.448696808994995</v>
      </c>
      <c r="B22" s="8">
        <v>350.45594662815</v>
      </c>
      <c r="C22" s="8">
        <v>0.14975905543442999</v>
      </c>
      <c r="D22" s="8">
        <v>2.3334379496574E-2</v>
      </c>
      <c r="E22" s="8">
        <v>0.37047311462992999</v>
      </c>
      <c r="F22" s="8">
        <v>1.1096232927280001</v>
      </c>
      <c r="G22" s="8">
        <v>0.90757726477999001</v>
      </c>
      <c r="H22" s="8">
        <v>3.9758309903484002E-2</v>
      </c>
      <c r="I22" s="8">
        <v>51618900663.802002</v>
      </c>
      <c r="J22" s="8">
        <v>3382249683.9640999</v>
      </c>
      <c r="K22" s="8">
        <v>6.9772211065237996E-2</v>
      </c>
      <c r="L22" s="8">
        <v>0.2217617369074</v>
      </c>
      <c r="M22" s="8">
        <v>4.9367292014517998E-2</v>
      </c>
      <c r="N22" s="86">
        <v>0.23476545847607999</v>
      </c>
      <c r="O22" s="86">
        <v>7.8085202955015004E-2</v>
      </c>
      <c r="P22" s="8">
        <v>0.36887517349957</v>
      </c>
      <c r="Q22" s="86">
        <v>8.8746618169761995E-2</v>
      </c>
      <c r="R22" s="8">
        <v>0.56768390127644996</v>
      </c>
      <c r="S22" s="8">
        <v>1.1380138432963999E-2</v>
      </c>
      <c r="T22" s="4">
        <v>17</v>
      </c>
      <c r="V22" s="17">
        <f t="shared" si="9"/>
        <v>8311963.517417118</v>
      </c>
      <c r="W22" s="13">
        <f t="shared" si="10"/>
        <v>33112862.968656253</v>
      </c>
      <c r="X22" s="63">
        <f t="shared" si="0"/>
        <v>292899945.10481781</v>
      </c>
      <c r="Y22" s="13">
        <f t="shared" si="1"/>
        <v>97421280.828468934</v>
      </c>
      <c r="Z22" s="13">
        <f t="shared" si="2"/>
        <v>19040930938.217033</v>
      </c>
      <c r="AA22" s="89">
        <f t="shared" si="11"/>
        <v>-8260664.3686215747</v>
      </c>
      <c r="AB22" s="89">
        <f t="shared" si="3"/>
        <v>33125697.814308237</v>
      </c>
      <c r="AC22" s="13">
        <f t="shared" si="4"/>
        <v>3601564832.0703468</v>
      </c>
      <c r="AD22" s="13">
        <f t="shared" si="5"/>
        <v>11447097068.455275</v>
      </c>
      <c r="AE22" s="13">
        <f t="shared" si="6"/>
        <v>166972507.81426692</v>
      </c>
      <c r="AF22" s="14">
        <v>0</v>
      </c>
      <c r="AG22" s="14">
        <f t="shared" si="7"/>
        <v>0</v>
      </c>
      <c r="AH22" s="18">
        <f t="shared" si="8"/>
        <v>0</v>
      </c>
      <c r="AJ22" s="6">
        <v>64.448696808994995</v>
      </c>
      <c r="AK22" s="158">
        <v>350.45594662815</v>
      </c>
      <c r="AL22" s="158">
        <v>0.14975905543442999</v>
      </c>
      <c r="AM22" s="158">
        <v>2.3334379496574E-2</v>
      </c>
      <c r="AN22" s="158">
        <v>0.37047311462992999</v>
      </c>
      <c r="AO22" s="158">
        <v>1.1096232927280001</v>
      </c>
      <c r="AP22" s="158">
        <v>8.8746618171849007E-2</v>
      </c>
      <c r="AQ22" s="158">
        <v>0.56768390127644996</v>
      </c>
      <c r="AR22" s="158">
        <v>1.1380138432963999E-2</v>
      </c>
      <c r="AS22" s="8">
        <v>292897526.74466002</v>
      </c>
      <c r="AT22" s="8">
        <v>687555.06205555005</v>
      </c>
      <c r="AU22" s="8">
        <v>0</v>
      </c>
      <c r="AV22" s="8">
        <v>0</v>
      </c>
      <c r="AW22" s="8">
        <v>0</v>
      </c>
      <c r="AX22" s="8">
        <v>-7923959.8492582999</v>
      </c>
      <c r="AY22" s="8">
        <v>97423699.188617006</v>
      </c>
      <c r="AZ22" s="8">
        <v>0</v>
      </c>
      <c r="BA22" s="8">
        <v>0</v>
      </c>
      <c r="BB22" s="8">
        <v>0</v>
      </c>
      <c r="BC22" s="8">
        <v>33098761.832513001</v>
      </c>
      <c r="BD22" s="8">
        <v>18923963088.004002</v>
      </c>
      <c r="BE22" s="8">
        <v>2.6847956063926998E-8</v>
      </c>
      <c r="BF22" s="8">
        <v>-1.9073925062153999E-6</v>
      </c>
      <c r="BG22" s="8">
        <v>0</v>
      </c>
      <c r="BH22" s="8">
        <v>3601564832.1606998</v>
      </c>
      <c r="BI22" s="8">
        <v>-4.3755524264345E-5</v>
      </c>
      <c r="BJ22" s="8">
        <v>0</v>
      </c>
      <c r="BK22" s="8">
        <v>11447097068.365</v>
      </c>
      <c r="BL22" s="8">
        <v>0</v>
      </c>
      <c r="BM22" s="23">
        <v>178444694.19236001</v>
      </c>
    </row>
    <row r="23" spans="1:65" x14ac:dyDescent="0.3">
      <c r="A23" s="6">
        <v>70.307669246176005</v>
      </c>
      <c r="B23" s="8">
        <v>307.30055408523998</v>
      </c>
      <c r="C23" s="8">
        <v>0.23963307862961999</v>
      </c>
      <c r="D23" s="8">
        <v>2.5863890657402001E-2</v>
      </c>
      <c r="E23" s="8">
        <v>0.33732292586014001</v>
      </c>
      <c r="F23" s="8">
        <v>0.98923566416201003</v>
      </c>
      <c r="G23" s="8">
        <v>0.87011861514565003</v>
      </c>
      <c r="H23" s="8">
        <v>4.2422245937958999E-2</v>
      </c>
      <c r="I23" s="8">
        <v>56796829084.546997</v>
      </c>
      <c r="J23" s="8">
        <v>3701377219.6887002</v>
      </c>
      <c r="K23" s="8">
        <v>4.6654023885752002E-2</v>
      </c>
      <c r="L23" s="8">
        <v>0.13627137550644</v>
      </c>
      <c r="M23" s="8">
        <v>3.4300313967728001E-2</v>
      </c>
      <c r="N23" s="86">
        <v>0.25818596252122999</v>
      </c>
      <c r="O23" s="86">
        <v>6.9970594781350995E-2</v>
      </c>
      <c r="P23" s="8">
        <v>0.31417538088114999</v>
      </c>
      <c r="Q23" s="86">
        <v>0.29248375452121</v>
      </c>
      <c r="R23" s="8">
        <v>0.58509324911210003</v>
      </c>
      <c r="S23" s="8">
        <v>1.7091306649170999E-2</v>
      </c>
      <c r="T23" s="4">
        <v>18</v>
      </c>
      <c r="V23" s="17">
        <f t="shared" si="9"/>
        <v>7605339.0912282802</v>
      </c>
      <c r="W23" s="13">
        <f t="shared" si="10"/>
        <v>23191971.047047731</v>
      </c>
      <c r="X23" s="63">
        <f t="shared" si="0"/>
        <v>300239704.62118661</v>
      </c>
      <c r="Y23" s="13">
        <f t="shared" si="1"/>
        <v>81367517.056990013</v>
      </c>
      <c r="Z23" s="13">
        <f t="shared" si="2"/>
        <v>17844165410.47913</v>
      </c>
      <c r="AA23" s="89">
        <f t="shared" si="11"/>
        <v>-7486850.0330116795</v>
      </c>
      <c r="AB23" s="89">
        <f t="shared" si="3"/>
        <v>23230492.468367048</v>
      </c>
      <c r="AC23" s="13">
        <f t="shared" si="4"/>
        <v>2649800620.7454295</v>
      </c>
      <c r="AD23" s="13">
        <f t="shared" si="5"/>
        <v>7739782023.7553968</v>
      </c>
      <c r="AE23" s="13">
        <f t="shared" si="6"/>
        <v>126958400.74831855</v>
      </c>
      <c r="AF23" s="14">
        <v>0</v>
      </c>
      <c r="AG23" s="14">
        <f t="shared" si="7"/>
        <v>0</v>
      </c>
      <c r="AH23" s="18">
        <f t="shared" si="8"/>
        <v>0</v>
      </c>
      <c r="AJ23" s="6">
        <v>70.307669246176005</v>
      </c>
      <c r="AK23" s="158">
        <v>307.30055408523998</v>
      </c>
      <c r="AL23" s="158">
        <v>0.23963307862961999</v>
      </c>
      <c r="AM23" s="158">
        <v>2.5863890657402001E-2</v>
      </c>
      <c r="AN23" s="158">
        <v>0.33732292586014001</v>
      </c>
      <c r="AO23" s="158">
        <v>0.98923566416201003</v>
      </c>
      <c r="AP23" s="158">
        <v>0.29248375452112002</v>
      </c>
      <c r="AQ23" s="158">
        <v>0.58509324911210003</v>
      </c>
      <c r="AR23" s="158">
        <v>1.7091306649170999E-2</v>
      </c>
      <c r="AS23" s="8">
        <v>300232240.59469998</v>
      </c>
      <c r="AT23" s="8">
        <v>-1278128.3455320999</v>
      </c>
      <c r="AU23" s="8">
        <v>0</v>
      </c>
      <c r="AV23" s="8">
        <v>0</v>
      </c>
      <c r="AW23" s="8">
        <v>0</v>
      </c>
      <c r="AX23" s="8">
        <v>-7532689.4479657998</v>
      </c>
      <c r="AY23" s="8">
        <v>81374981.083487004</v>
      </c>
      <c r="AZ23" s="8">
        <v>0</v>
      </c>
      <c r="BA23" s="8">
        <v>0</v>
      </c>
      <c r="BB23" s="8">
        <v>0</v>
      </c>
      <c r="BC23" s="8">
        <v>23234670.178713001</v>
      </c>
      <c r="BD23" s="8">
        <v>17536942879.245998</v>
      </c>
      <c r="BE23" s="8">
        <v>0</v>
      </c>
      <c r="BF23" s="8">
        <v>0</v>
      </c>
      <c r="BG23" s="8">
        <v>0</v>
      </c>
      <c r="BH23" s="8">
        <v>2649800620.7454</v>
      </c>
      <c r="BI23" s="8">
        <v>-3.6778296072471003E-5</v>
      </c>
      <c r="BJ23" s="8">
        <v>0</v>
      </c>
      <c r="BK23" s="8">
        <v>7739782023.7553997</v>
      </c>
      <c r="BL23" s="8">
        <v>0</v>
      </c>
      <c r="BM23" s="23">
        <v>133763636.89025</v>
      </c>
    </row>
    <row r="24" spans="1:65" x14ac:dyDescent="0.3">
      <c r="A24" s="6">
        <v>76.166641683357994</v>
      </c>
      <c r="B24" s="8">
        <v>260.23867436495999</v>
      </c>
      <c r="C24" s="8">
        <v>0.35604765721576997</v>
      </c>
      <c r="D24" s="8">
        <v>2.8012968670978002E-2</v>
      </c>
      <c r="E24" s="8">
        <v>0.30992049552250001</v>
      </c>
      <c r="F24" s="8">
        <v>0.83596944165265996</v>
      </c>
      <c r="G24" s="8">
        <v>0.83871026434994</v>
      </c>
      <c r="H24" s="8">
        <v>4.5357260441991003E-2</v>
      </c>
      <c r="I24" s="8">
        <v>62213350247.653</v>
      </c>
      <c r="J24" s="8">
        <v>4045206944.2947998</v>
      </c>
      <c r="K24" s="8">
        <v>3.0689796079078999E-2</v>
      </c>
      <c r="L24" s="8">
        <v>7.1326702769062E-2</v>
      </c>
      <c r="M24" s="8">
        <v>2.3150834131942001E-2</v>
      </c>
      <c r="N24" s="86">
        <v>0.31258112480533001</v>
      </c>
      <c r="O24" s="86">
        <v>6.2661889884071995E-2</v>
      </c>
      <c r="P24" s="8">
        <v>0.26463070784705001</v>
      </c>
      <c r="Q24" s="86">
        <v>0.85155666991041001</v>
      </c>
      <c r="R24" s="8">
        <v>0.60320715175313</v>
      </c>
      <c r="S24" s="8">
        <v>2.2594394309966001E-2</v>
      </c>
      <c r="T24" s="4">
        <v>19</v>
      </c>
      <c r="V24" s="17">
        <f t="shared" si="9"/>
        <v>7616630.8077504644</v>
      </c>
      <c r="W24" s="13">
        <f t="shared" si="10"/>
        <v>15798646.734353075</v>
      </c>
      <c r="X24" s="63">
        <f t="shared" si="0"/>
        <v>334613710.79666442</v>
      </c>
      <c r="Y24" s="13">
        <f t="shared" si="1"/>
        <v>67078674.416759819</v>
      </c>
      <c r="Z24" s="13">
        <f t="shared" si="2"/>
        <v>16463562913.572857</v>
      </c>
      <c r="AA24" s="89">
        <f t="shared" si="11"/>
        <v>-7380991.3615481611</v>
      </c>
      <c r="AB24" s="89">
        <f t="shared" si="3"/>
        <v>15910099.623170497</v>
      </c>
      <c r="AC24" s="13">
        <f t="shared" si="4"/>
        <v>1909315032.4967895</v>
      </c>
      <c r="AD24" s="13">
        <f t="shared" si="5"/>
        <v>4437473141.3818951</v>
      </c>
      <c r="AE24" s="13">
        <f t="shared" si="6"/>
        <v>93649914.99674885</v>
      </c>
      <c r="AF24" s="14">
        <v>0</v>
      </c>
      <c r="AG24" s="14">
        <f t="shared" si="7"/>
        <v>0</v>
      </c>
      <c r="AH24" s="18">
        <f t="shared" si="8"/>
        <v>0</v>
      </c>
      <c r="AJ24" s="6">
        <v>76.166641683357994</v>
      </c>
      <c r="AK24" s="158">
        <v>260.23867436495999</v>
      </c>
      <c r="AL24" s="158">
        <v>0.35604765721576997</v>
      </c>
      <c r="AM24" s="158">
        <v>2.8012968670978002E-2</v>
      </c>
      <c r="AN24" s="158">
        <v>0.30992049552250001</v>
      </c>
      <c r="AO24" s="158">
        <v>0.83596944165265996</v>
      </c>
      <c r="AP24" s="158">
        <v>0.85155666991048995</v>
      </c>
      <c r="AQ24" s="158">
        <v>0.60320715175313</v>
      </c>
      <c r="AR24" s="158">
        <v>2.2594394309966001E-2</v>
      </c>
      <c r="AS24" s="8">
        <v>334515368.47275001</v>
      </c>
      <c r="AT24" s="8">
        <v>-5128386.2951595997</v>
      </c>
      <c r="AU24" s="8">
        <v>0</v>
      </c>
      <c r="AV24" s="8">
        <v>0</v>
      </c>
      <c r="AW24" s="8">
        <v>0</v>
      </c>
      <c r="AX24" s="8">
        <v>-7652226.7124503003</v>
      </c>
      <c r="AY24" s="8">
        <v>67177016.740669996</v>
      </c>
      <c r="AZ24" s="8">
        <v>0</v>
      </c>
      <c r="BA24" s="8">
        <v>0</v>
      </c>
      <c r="BB24" s="8">
        <v>0</v>
      </c>
      <c r="BC24" s="8">
        <v>15940149.620474</v>
      </c>
      <c r="BD24" s="8">
        <v>15851882737.655001</v>
      </c>
      <c r="BE24" s="8">
        <v>-2.8346863735692E-8</v>
      </c>
      <c r="BF24" s="8">
        <v>-1.9071379767620999E-6</v>
      </c>
      <c r="BG24" s="8">
        <v>0</v>
      </c>
      <c r="BH24" s="8">
        <v>1909315032.4967999</v>
      </c>
      <c r="BI24" s="8">
        <v>1.2046144747148999E-5</v>
      </c>
      <c r="BJ24" s="8">
        <v>0</v>
      </c>
      <c r="BK24" s="8">
        <v>4437473141.3821001</v>
      </c>
      <c r="BL24" s="8">
        <v>0</v>
      </c>
      <c r="BM24" s="23">
        <v>97556232.157782003</v>
      </c>
    </row>
    <row r="25" spans="1:65" x14ac:dyDescent="0.3">
      <c r="A25" s="6">
        <v>82.025614120539004</v>
      </c>
      <c r="B25" s="8">
        <v>223.92148275420001</v>
      </c>
      <c r="C25" s="8">
        <v>0.39034554502947</v>
      </c>
      <c r="D25" s="8">
        <v>3.2261305338902001E-2</v>
      </c>
      <c r="E25" s="8">
        <v>0.27961342552938001</v>
      </c>
      <c r="F25" s="8">
        <v>0.72167276233716005</v>
      </c>
      <c r="G25" s="8">
        <v>0.79354911418967999</v>
      </c>
      <c r="H25" s="8">
        <v>4.7176383417325003E-2</v>
      </c>
      <c r="I25" s="8">
        <v>67256081185.080002</v>
      </c>
      <c r="J25" s="8">
        <v>4398156915.1742001</v>
      </c>
      <c r="K25" s="8">
        <v>1.9919848929476999E-2</v>
      </c>
      <c r="L25" s="8">
        <v>4.1853234322467001E-2</v>
      </c>
      <c r="M25" s="8">
        <v>1.5786779773432E-2</v>
      </c>
      <c r="N25" s="86">
        <v>0.39189454079455999</v>
      </c>
      <c r="O25" s="86">
        <v>5.7844551964396002E-2</v>
      </c>
      <c r="P25" s="8">
        <v>0.21832785250341</v>
      </c>
      <c r="Q25" s="86">
        <v>0.67626700392470995</v>
      </c>
      <c r="R25" s="8">
        <v>0.57692051574063996</v>
      </c>
      <c r="S25" s="8">
        <v>2.9280661839965999E-2</v>
      </c>
      <c r="T25" s="4">
        <v>20</v>
      </c>
      <c r="V25" s="17">
        <f t="shared" si="9"/>
        <v>6734309.3975581778</v>
      </c>
      <c r="W25" s="13">
        <f t="shared" si="10"/>
        <v>12033543.008544568</v>
      </c>
      <c r="X25" s="63">
        <f t="shared" si="0"/>
        <v>376312874.30739796</v>
      </c>
      <c r="Y25" s="13">
        <f t="shared" si="1"/>
        <v>55544661.501566052</v>
      </c>
      <c r="Z25" s="13">
        <f t="shared" si="2"/>
        <v>14683875772.933516</v>
      </c>
      <c r="AA25" s="89">
        <f t="shared" si="11"/>
        <v>-6591810.6718458561</v>
      </c>
      <c r="AB25" s="89">
        <f t="shared" si="3"/>
        <v>12112188.591128828</v>
      </c>
      <c r="AC25" s="13">
        <f t="shared" si="4"/>
        <v>1339730976.795434</v>
      </c>
      <c r="AD25" s="13">
        <f t="shared" si="5"/>
        <v>2814884525.4500175</v>
      </c>
      <c r="AE25" s="13">
        <f t="shared" si="6"/>
        <v>69432734.628852144</v>
      </c>
      <c r="AF25" s="14">
        <v>0</v>
      </c>
      <c r="AG25" s="14">
        <f t="shared" si="7"/>
        <v>0</v>
      </c>
      <c r="AH25" s="18">
        <f t="shared" si="8"/>
        <v>0</v>
      </c>
      <c r="AJ25" s="6">
        <v>82.025614120539004</v>
      </c>
      <c r="AK25" s="158">
        <v>223.92148275420001</v>
      </c>
      <c r="AL25" s="158">
        <v>0.39034554502947</v>
      </c>
      <c r="AM25" s="158">
        <v>3.2261305338902001E-2</v>
      </c>
      <c r="AN25" s="158">
        <v>0.27961342552938001</v>
      </c>
      <c r="AO25" s="158">
        <v>0.72167276233716005</v>
      </c>
      <c r="AP25" s="158">
        <v>0.67626700392089001</v>
      </c>
      <c r="AQ25" s="158">
        <v>0.57692051574063996</v>
      </c>
      <c r="AR25" s="158">
        <v>2.9280661839965999E-2</v>
      </c>
      <c r="AS25" s="8">
        <v>376210664.64635998</v>
      </c>
      <c r="AT25" s="8">
        <v>-5724959.6932685003</v>
      </c>
      <c r="AU25" s="8">
        <v>0</v>
      </c>
      <c r="AV25" s="8">
        <v>0</v>
      </c>
      <c r="AW25" s="8">
        <v>0</v>
      </c>
      <c r="AX25" s="8">
        <v>-7011499.7561526997</v>
      </c>
      <c r="AY25" s="8">
        <v>55646871.162606999</v>
      </c>
      <c r="AZ25" s="8">
        <v>0</v>
      </c>
      <c r="BA25" s="8">
        <v>0</v>
      </c>
      <c r="BB25" s="8">
        <v>0</v>
      </c>
      <c r="BC25" s="8">
        <v>12153425.172413999</v>
      </c>
      <c r="BD25" s="8">
        <v>14060187430.174999</v>
      </c>
      <c r="BE25" s="8">
        <v>0</v>
      </c>
      <c r="BF25" s="8">
        <v>0</v>
      </c>
      <c r="BG25" s="8">
        <v>0</v>
      </c>
      <c r="BH25" s="8">
        <v>1339730976.7955</v>
      </c>
      <c r="BI25" s="8">
        <v>-1.0243527202736999E-3</v>
      </c>
      <c r="BJ25" s="8">
        <v>0</v>
      </c>
      <c r="BK25" s="8">
        <v>2814884525.4475002</v>
      </c>
      <c r="BL25" s="8">
        <v>0</v>
      </c>
      <c r="BM25" s="23">
        <v>72175437.665371999</v>
      </c>
    </row>
    <row r="26" spans="1:65" x14ac:dyDescent="0.3">
      <c r="A26" s="6">
        <v>87.884586557720993</v>
      </c>
      <c r="B26" s="8">
        <v>179.56840813380001</v>
      </c>
      <c r="C26" s="8">
        <v>0.36991514049895002</v>
      </c>
      <c r="D26" s="8">
        <v>3.6624559073376001E-2</v>
      </c>
      <c r="E26" s="8">
        <v>0.24782347123413001</v>
      </c>
      <c r="F26" s="8">
        <v>0.65294546896809003</v>
      </c>
      <c r="G26" s="8">
        <v>0.73631192129304002</v>
      </c>
      <c r="H26" s="8">
        <v>4.8465416854326003E-2</v>
      </c>
      <c r="I26" s="8">
        <v>67128026453.603996</v>
      </c>
      <c r="J26" s="8">
        <v>4685223240.0851002</v>
      </c>
      <c r="K26" s="8">
        <v>1.2282464708233E-2</v>
      </c>
      <c r="L26" s="8">
        <v>2.7424312966431E-2</v>
      </c>
      <c r="M26" s="8">
        <v>1.0774946957884999E-2</v>
      </c>
      <c r="N26" s="86">
        <v>0.51121852560446002</v>
      </c>
      <c r="O26" s="86">
        <v>5.8073494129221997E-2</v>
      </c>
      <c r="P26" s="8">
        <v>0.16532544514318001</v>
      </c>
      <c r="Q26" s="86">
        <v>0.35425103437458999</v>
      </c>
      <c r="R26" s="8">
        <v>0.52493859915806995</v>
      </c>
      <c r="S26" s="8">
        <v>3.5159290837737001E-2</v>
      </c>
      <c r="T26" s="4">
        <v>21</v>
      </c>
      <c r="V26" s="17">
        <f t="shared" si="9"/>
        <v>5268981.9902445646</v>
      </c>
      <c r="W26" s="13">
        <f t="shared" si="10"/>
        <v>9508483.2418128364</v>
      </c>
      <c r="X26" s="63">
        <f t="shared" si="0"/>
        <v>395983028.68535846</v>
      </c>
      <c r="Y26" s="13">
        <f t="shared" si="1"/>
        <v>44982951.399189442</v>
      </c>
      <c r="Z26" s="13">
        <f t="shared" si="2"/>
        <v>11097970855.025244</v>
      </c>
      <c r="AA26" s="89">
        <f t="shared" si="11"/>
        <v>-5210092.1584647065</v>
      </c>
      <c r="AB26" s="89">
        <f t="shared" si="3"/>
        <v>9540878.600719206</v>
      </c>
      <c r="AC26" s="13">
        <f t="shared" si="4"/>
        <v>824497615.84972227</v>
      </c>
      <c r="AD26" s="13">
        <f t="shared" si="5"/>
        <v>1840940006.2824953</v>
      </c>
      <c r="AE26" s="13">
        <f t="shared" si="6"/>
        <v>50483031.897767052</v>
      </c>
      <c r="AF26" s="14">
        <v>0</v>
      </c>
      <c r="AG26" s="14">
        <f t="shared" si="7"/>
        <v>0</v>
      </c>
      <c r="AH26" s="18">
        <f t="shared" si="8"/>
        <v>0</v>
      </c>
      <c r="AJ26" s="6">
        <v>87.884586557720993</v>
      </c>
      <c r="AK26" s="158">
        <v>179.56840813380001</v>
      </c>
      <c r="AL26" s="158">
        <v>0.36991514049895002</v>
      </c>
      <c r="AM26" s="158">
        <v>3.6624559073376001E-2</v>
      </c>
      <c r="AN26" s="158">
        <v>0.24782347123413001</v>
      </c>
      <c r="AO26" s="158">
        <v>0.65294546896809003</v>
      </c>
      <c r="AP26" s="158">
        <v>0.35425103437436001</v>
      </c>
      <c r="AQ26" s="158">
        <v>0.52493859915806995</v>
      </c>
      <c r="AR26" s="158">
        <v>3.5159290837737001E-2</v>
      </c>
      <c r="AS26" s="8">
        <v>395929102.23181999</v>
      </c>
      <c r="AT26" s="8">
        <v>-4350319.6772459997</v>
      </c>
      <c r="AU26" s="8">
        <v>0</v>
      </c>
      <c r="AV26" s="8">
        <v>0</v>
      </c>
      <c r="AW26" s="8">
        <v>0</v>
      </c>
      <c r="AX26" s="8">
        <v>-5670631.6250136001</v>
      </c>
      <c r="AY26" s="8">
        <v>45036877.852718003</v>
      </c>
      <c r="AZ26" s="8">
        <v>0</v>
      </c>
      <c r="BA26" s="8">
        <v>0</v>
      </c>
      <c r="BB26" s="8">
        <v>0</v>
      </c>
      <c r="BC26" s="8">
        <v>9575317.1310971994</v>
      </c>
      <c r="BD26" s="8">
        <v>11002268931.906</v>
      </c>
      <c r="BE26" s="8">
        <v>5.8963847503098996E-9</v>
      </c>
      <c r="BF26" s="8">
        <v>9.5365608812601005E-7</v>
      </c>
      <c r="BG26" s="8">
        <v>0</v>
      </c>
      <c r="BH26" s="8">
        <v>824497615.84970999</v>
      </c>
      <c r="BI26" s="8">
        <v>-9.0556128809912001E-5</v>
      </c>
      <c r="BJ26" s="8">
        <v>0</v>
      </c>
      <c r="BK26" s="8">
        <v>1840940006.2823999</v>
      </c>
      <c r="BL26" s="8">
        <v>0</v>
      </c>
      <c r="BM26" s="23">
        <v>52575789.417029001</v>
      </c>
    </row>
    <row r="27" spans="1:65" x14ac:dyDescent="0.3">
      <c r="A27" s="6">
        <v>93.743558994902003</v>
      </c>
      <c r="B27" s="8">
        <v>129.30382145082999</v>
      </c>
      <c r="C27" s="8">
        <v>0.33632632451310002</v>
      </c>
      <c r="D27" s="8">
        <v>3.6551069383999997E-2</v>
      </c>
      <c r="E27" s="8">
        <v>0.22441860369604</v>
      </c>
      <c r="F27" s="8">
        <v>0.60468705328559003</v>
      </c>
      <c r="G27" s="8">
        <v>0.68092562115499</v>
      </c>
      <c r="H27" s="8">
        <v>4.6609070534890003E-2</v>
      </c>
      <c r="I27" s="8">
        <v>66999886338.394997</v>
      </c>
      <c r="J27" s="8">
        <v>4972288477.0741997</v>
      </c>
      <c r="K27" s="8">
        <v>6.8190799380330996E-3</v>
      </c>
      <c r="L27" s="8">
        <v>1.6156891398491999E-2</v>
      </c>
      <c r="M27" s="8">
        <v>7.2944183369580999E-3</v>
      </c>
      <c r="N27" s="86">
        <v>0.67178943745748998</v>
      </c>
      <c r="O27" s="86">
        <v>6.5352541828533006E-2</v>
      </c>
      <c r="P27" s="8">
        <v>0.1123229271542</v>
      </c>
      <c r="Q27" s="86">
        <v>0.56852280133184996</v>
      </c>
      <c r="R27" s="8">
        <v>0.46749473448348999</v>
      </c>
      <c r="S27" s="8">
        <v>3.5801560950907002E-2</v>
      </c>
      <c r="T27" s="4">
        <v>22</v>
      </c>
      <c r="V27" s="17">
        <f t="shared" si="9"/>
        <v>4054895.0611474481</v>
      </c>
      <c r="W27" s="13">
        <f t="shared" si="10"/>
        <v>7790847.1367364079</v>
      </c>
      <c r="X27" s="63">
        <f t="shared" si="0"/>
        <v>375195741.98049039</v>
      </c>
      <c r="Y27" s="13">
        <f t="shared" si="1"/>
        <v>36499525.081054993</v>
      </c>
      <c r="Z27" s="13">
        <f t="shared" si="2"/>
        <v>7525623352.5272207</v>
      </c>
      <c r="AA27" s="89">
        <f t="shared" si="11"/>
        <v>-3977391.2941914736</v>
      </c>
      <c r="AB27" s="89">
        <f t="shared" si="3"/>
        <v>7830698.0249401601</v>
      </c>
      <c r="AC27" s="13">
        <f t="shared" si="4"/>
        <v>456877580.78064728</v>
      </c>
      <c r="AD27" s="13">
        <f t="shared" si="5"/>
        <v>1082509887.2807558</v>
      </c>
      <c r="AE27" s="13">
        <f t="shared" si="6"/>
        <v>36269952.243815504</v>
      </c>
      <c r="AF27" s="14">
        <v>0</v>
      </c>
      <c r="AG27" s="14">
        <f t="shared" si="7"/>
        <v>0</v>
      </c>
      <c r="AH27" s="18">
        <f t="shared" si="8"/>
        <v>0</v>
      </c>
      <c r="AJ27" s="6">
        <v>93.743558994902003</v>
      </c>
      <c r="AK27" s="158">
        <v>129.30382145082999</v>
      </c>
      <c r="AL27" s="158">
        <v>0.33632632451310002</v>
      </c>
      <c r="AM27" s="158">
        <v>3.6551069383999997E-2</v>
      </c>
      <c r="AN27" s="158">
        <v>0.22441860369604</v>
      </c>
      <c r="AO27" s="158">
        <v>0.60468705328559003</v>
      </c>
      <c r="AP27" s="158">
        <v>0.56852280133196997</v>
      </c>
      <c r="AQ27" s="158">
        <v>0.46749473448348999</v>
      </c>
      <c r="AR27" s="158">
        <v>3.5801560950907002E-2</v>
      </c>
      <c r="AS27" s="8">
        <v>375106214.78106999</v>
      </c>
      <c r="AT27" s="8">
        <v>-5505861.2979522003</v>
      </c>
      <c r="AU27" s="8">
        <v>0</v>
      </c>
      <c r="AV27" s="8">
        <v>0</v>
      </c>
      <c r="AW27" s="8">
        <v>0</v>
      </c>
      <c r="AX27" s="8">
        <v>-4435035.4020645004</v>
      </c>
      <c r="AY27" s="8">
        <v>36589052.280470997</v>
      </c>
      <c r="AZ27" s="8">
        <v>0</v>
      </c>
      <c r="BA27" s="8">
        <v>0</v>
      </c>
      <c r="BB27" s="8">
        <v>0</v>
      </c>
      <c r="BC27" s="8">
        <v>7860614.7882850999</v>
      </c>
      <c r="BD27" s="8">
        <v>7309964470.2692003</v>
      </c>
      <c r="BE27" s="8">
        <v>2.5069471018727001E-8</v>
      </c>
      <c r="BF27" s="8">
        <v>-4.7710939572153998E-7</v>
      </c>
      <c r="BG27" s="8">
        <v>0</v>
      </c>
      <c r="BH27" s="8">
        <v>456877580.78065002</v>
      </c>
      <c r="BI27" s="8">
        <v>-5.5834474604502997E-5</v>
      </c>
      <c r="BJ27" s="8">
        <v>0</v>
      </c>
      <c r="BK27" s="8">
        <v>1082509887.2808001</v>
      </c>
      <c r="BL27" s="8">
        <v>0</v>
      </c>
      <c r="BM27" s="23">
        <v>37986947.600749999</v>
      </c>
    </row>
    <row r="28" spans="1:65" x14ac:dyDescent="0.3">
      <c r="A28" s="6">
        <v>99.602531432082998</v>
      </c>
      <c r="B28" s="8">
        <v>84.455597756456996</v>
      </c>
      <c r="C28" s="8">
        <v>0.25292188373886998</v>
      </c>
      <c r="D28" s="8">
        <v>3.3457176194865997E-2</v>
      </c>
      <c r="E28" s="8">
        <v>0.20425606180837999</v>
      </c>
      <c r="F28" s="8">
        <v>0.57911841431753996</v>
      </c>
      <c r="G28" s="8">
        <v>0.56759355248079002</v>
      </c>
      <c r="H28" s="8">
        <v>4.4361888128298999E-2</v>
      </c>
      <c r="I28" s="8">
        <v>55984150426.831001</v>
      </c>
      <c r="J28" s="8">
        <v>4296074481.8340998</v>
      </c>
      <c r="K28" s="8">
        <v>4.2555478282562996E-3</v>
      </c>
      <c r="L28" s="8">
        <v>1.1931091326543001E-2</v>
      </c>
      <c r="M28" s="8">
        <v>5.2283870095311998E-3</v>
      </c>
      <c r="N28" s="86">
        <v>0.68482998578397003</v>
      </c>
      <c r="O28" s="86">
        <v>7.7946388475579997E-2</v>
      </c>
      <c r="P28" s="8">
        <v>8.1455065428411993E-2</v>
      </c>
      <c r="Q28" s="86">
        <v>0.52194840054977998</v>
      </c>
      <c r="R28" s="8">
        <v>0.38820988449041999</v>
      </c>
      <c r="S28" s="8">
        <v>3.2956807816262999E-2</v>
      </c>
      <c r="T28" s="4">
        <v>23</v>
      </c>
      <c r="V28" s="17">
        <f t="shared" si="9"/>
        <v>2733177.1345712016</v>
      </c>
      <c r="W28" s="13">
        <f t="shared" si="10"/>
        <v>4893248.0033053271</v>
      </c>
      <c r="X28" s="63">
        <f t="shared" si="0"/>
        <v>239647369.91266671</v>
      </c>
      <c r="Y28" s="13">
        <f t="shared" si="1"/>
        <v>27276327.526721708</v>
      </c>
      <c r="Z28" s="13">
        <f t="shared" si="2"/>
        <v>4560192635.9715786</v>
      </c>
      <c r="AA28" s="89">
        <f t="shared" si="11"/>
        <v>-2688488.2328784023</v>
      </c>
      <c r="AB28" s="89">
        <f t="shared" si="3"/>
        <v>4917943.0956924241</v>
      </c>
      <c r="AC28" s="13">
        <f t="shared" si="4"/>
        <v>238243229.76567465</v>
      </c>
      <c r="AD28" s="13">
        <f t="shared" si="5"/>
        <v>667952011.581442</v>
      </c>
      <c r="AE28" s="13">
        <f t="shared" si="6"/>
        <v>22461540.012799889</v>
      </c>
      <c r="AF28" s="14">
        <v>0</v>
      </c>
      <c r="AG28" s="14">
        <f t="shared" si="7"/>
        <v>0</v>
      </c>
      <c r="AH28" s="18">
        <f t="shared" si="8"/>
        <v>0</v>
      </c>
      <c r="AJ28" s="6">
        <v>99.602531432082998</v>
      </c>
      <c r="AK28" s="158">
        <v>84.455597756456996</v>
      </c>
      <c r="AL28" s="158">
        <v>0.25292188373886998</v>
      </c>
      <c r="AM28" s="158">
        <v>3.3457176194864997E-2</v>
      </c>
      <c r="AN28" s="158">
        <v>0.20425606180837999</v>
      </c>
      <c r="AO28" s="158">
        <v>0.57911841431753996</v>
      </c>
      <c r="AP28" s="158">
        <v>0.52194840054992997</v>
      </c>
      <c r="AQ28" s="158">
        <v>0.38820988449041999</v>
      </c>
      <c r="AR28" s="158">
        <v>3.2956807816262999E-2</v>
      </c>
      <c r="AS28" s="8">
        <v>239607024.33403</v>
      </c>
      <c r="AT28" s="8">
        <v>-2926876.2913849</v>
      </c>
      <c r="AU28" s="8">
        <v>0</v>
      </c>
      <c r="AV28" s="8">
        <v>0</v>
      </c>
      <c r="AW28" s="8">
        <v>0</v>
      </c>
      <c r="AX28" s="8">
        <v>-2866395.3498481</v>
      </c>
      <c r="AY28" s="8">
        <v>27316673.105358999</v>
      </c>
      <c r="AZ28" s="8">
        <v>0</v>
      </c>
      <c r="BA28" s="8">
        <v>0</v>
      </c>
      <c r="BB28" s="8">
        <v>0</v>
      </c>
      <c r="BC28" s="8">
        <v>4931396.8086449997</v>
      </c>
      <c r="BD28" s="8">
        <v>4521160052.5857</v>
      </c>
      <c r="BE28" s="8">
        <v>0</v>
      </c>
      <c r="BF28" s="8">
        <v>0</v>
      </c>
      <c r="BG28" s="8">
        <v>0</v>
      </c>
      <c r="BH28" s="8">
        <v>238243229.76567999</v>
      </c>
      <c r="BI28" s="8">
        <v>1.2660897299798001E-5</v>
      </c>
      <c r="BJ28" s="8">
        <v>0</v>
      </c>
      <c r="BK28" s="8">
        <v>667952011.58147001</v>
      </c>
      <c r="BL28" s="8">
        <v>0</v>
      </c>
      <c r="BM28" s="23">
        <v>23374633.80737</v>
      </c>
    </row>
    <row r="29" spans="1:65" x14ac:dyDescent="0.3">
      <c r="A29" s="6">
        <v>105.46150386926</v>
      </c>
      <c r="B29" s="8">
        <v>54.706245754362001</v>
      </c>
      <c r="C29" s="8">
        <v>0.17187140670063999</v>
      </c>
      <c r="D29" s="8">
        <v>3.0064651710439001E-2</v>
      </c>
      <c r="E29" s="8">
        <v>0.17808919054441999</v>
      </c>
      <c r="F29" s="8">
        <v>0.55901577371302003</v>
      </c>
      <c r="G29" s="8">
        <v>0.46530411227407997</v>
      </c>
      <c r="H29" s="8">
        <v>4.1430548276665001E-2</v>
      </c>
      <c r="I29" s="8">
        <v>49007797160.343002</v>
      </c>
      <c r="J29" s="8">
        <v>3877947039.27</v>
      </c>
      <c r="K29" s="8">
        <v>2.2635528615751002E-3</v>
      </c>
      <c r="L29" s="8">
        <v>8.316589946169E-3</v>
      </c>
      <c r="M29" s="8">
        <v>3.3541937907246001E-3</v>
      </c>
      <c r="N29" s="86">
        <v>0.69097854193598995</v>
      </c>
      <c r="O29" s="86">
        <v>9.4583621375915E-2</v>
      </c>
      <c r="P29" s="8">
        <v>5.3847514171703997E-2</v>
      </c>
      <c r="Q29" s="86">
        <v>0.26852120287949</v>
      </c>
      <c r="R29" s="8">
        <v>0.30451026090059002</v>
      </c>
      <c r="S29" s="8">
        <v>2.9891130563631001E-2</v>
      </c>
      <c r="T29" s="4">
        <v>24</v>
      </c>
      <c r="V29" s="17">
        <f t="shared" si="9"/>
        <v>1665003.5124605414</v>
      </c>
      <c r="W29" s="13">
        <f t="shared" si="10"/>
        <v>3175842.8399860845</v>
      </c>
      <c r="X29" s="63">
        <f t="shared" si="0"/>
        <v>144288624.60866451</v>
      </c>
      <c r="Y29" s="13">
        <f t="shared" si="1"/>
        <v>19750744.503006149</v>
      </c>
      <c r="Z29" s="13">
        <f t="shared" si="2"/>
        <v>2638948052.1155648</v>
      </c>
      <c r="AA29" s="89">
        <f t="shared" si="11"/>
        <v>-1650101.4432064518</v>
      </c>
      <c r="AB29" s="89">
        <f t="shared" si="3"/>
        <v>3183611.1050071432</v>
      </c>
      <c r="AC29" s="13">
        <f t="shared" si="4"/>
        <v>110931739.50178647</v>
      </c>
      <c r="AD29" s="13">
        <f t="shared" si="5"/>
        <v>407577753.14759827</v>
      </c>
      <c r="AE29" s="13">
        <f t="shared" si="6"/>
        <v>13007385.879878281</v>
      </c>
      <c r="AF29" s="14">
        <v>0</v>
      </c>
      <c r="AG29" s="14">
        <f t="shared" si="7"/>
        <v>0</v>
      </c>
      <c r="AH29" s="18">
        <f t="shared" si="8"/>
        <v>0</v>
      </c>
      <c r="AJ29" s="6">
        <v>105.46150386926</v>
      </c>
      <c r="AK29" s="158">
        <v>54.706245754362001</v>
      </c>
      <c r="AL29" s="158">
        <v>0.17187140670063999</v>
      </c>
      <c r="AM29" s="158">
        <v>3.0064651710439001E-2</v>
      </c>
      <c r="AN29" s="158">
        <v>0.17808919054441999</v>
      </c>
      <c r="AO29" s="158">
        <v>0.55901577371302003</v>
      </c>
      <c r="AP29" s="158">
        <v>0.26852120287933001</v>
      </c>
      <c r="AQ29" s="158">
        <v>0.30451026090059002</v>
      </c>
      <c r="AR29" s="158">
        <v>2.9891130563631001E-2</v>
      </c>
      <c r="AS29" s="8">
        <v>144279033.0679</v>
      </c>
      <c r="AT29" s="8">
        <v>-1092894.3939255001</v>
      </c>
      <c r="AU29" s="8">
        <v>0</v>
      </c>
      <c r="AV29" s="8">
        <v>0</v>
      </c>
      <c r="AW29" s="8">
        <v>0</v>
      </c>
      <c r="AX29" s="8">
        <v>-1731941.2180218</v>
      </c>
      <c r="AY29" s="8">
        <v>19760336.043772001</v>
      </c>
      <c r="AZ29" s="8">
        <v>0</v>
      </c>
      <c r="BA29" s="8">
        <v>0</v>
      </c>
      <c r="BB29" s="8">
        <v>0</v>
      </c>
      <c r="BC29" s="8">
        <v>3190161.9398542</v>
      </c>
      <c r="BD29" s="8">
        <v>2675579949.2893</v>
      </c>
      <c r="BE29" s="8">
        <v>0</v>
      </c>
      <c r="BF29" s="8">
        <v>0</v>
      </c>
      <c r="BG29" s="8">
        <v>0</v>
      </c>
      <c r="BH29" s="8">
        <v>110931739.50179</v>
      </c>
      <c r="BI29" s="8">
        <v>-1.0983341645037999E-5</v>
      </c>
      <c r="BJ29" s="8">
        <v>0</v>
      </c>
      <c r="BK29" s="8">
        <v>407577753.14758998</v>
      </c>
      <c r="BL29" s="8">
        <v>0</v>
      </c>
      <c r="BM29" s="23">
        <v>13539191.430116</v>
      </c>
    </row>
    <row r="30" spans="1:65" x14ac:dyDescent="0.3">
      <c r="A30" s="6">
        <v>111.32047630645</v>
      </c>
      <c r="B30" s="8">
        <v>34.452578687912997</v>
      </c>
      <c r="C30" s="8">
        <v>6.3491090903218E-2</v>
      </c>
      <c r="D30" s="8">
        <v>2.6642482618339E-2</v>
      </c>
      <c r="E30" s="8">
        <v>0.14590237588409999</v>
      </c>
      <c r="F30" s="8">
        <v>0.54811214129380004</v>
      </c>
      <c r="G30" s="8">
        <v>0.43593427182203998</v>
      </c>
      <c r="H30" s="8">
        <v>3.8630145241761997E-2</v>
      </c>
      <c r="I30" s="8">
        <v>33487406654.688999</v>
      </c>
      <c r="J30" s="8">
        <v>3468987293.6343999</v>
      </c>
      <c r="K30" s="8">
        <v>1.0623245437629001E-3</v>
      </c>
      <c r="L30" s="8">
        <v>6.4465073014565001E-3</v>
      </c>
      <c r="M30" s="8">
        <v>1.8751999113778E-3</v>
      </c>
      <c r="N30" s="86">
        <v>0.72873849183233996</v>
      </c>
      <c r="O30" s="86">
        <v>7.6986559270162E-2</v>
      </c>
      <c r="P30" s="8">
        <v>3.4385991132209998E-2</v>
      </c>
      <c r="Q30" s="86">
        <v>2.5504207461073999E-2</v>
      </c>
      <c r="R30" s="8">
        <v>0.1850272542318</v>
      </c>
      <c r="S30" s="8">
        <v>2.6551148146803E-2</v>
      </c>
      <c r="T30" s="4">
        <v>25</v>
      </c>
      <c r="V30" s="17">
        <f t="shared" si="9"/>
        <v>1049994.0412392558</v>
      </c>
      <c r="W30" s="13">
        <f t="shared" si="10"/>
        <v>2304156.8974983804</v>
      </c>
      <c r="X30" s="63">
        <f t="shared" si="0"/>
        <v>86927254.95647873</v>
      </c>
      <c r="Y30" s="13">
        <f t="shared" si="1"/>
        <v>9183308.3347532414</v>
      </c>
      <c r="Z30" s="13">
        <f t="shared" si="2"/>
        <v>1151497668.268846</v>
      </c>
      <c r="AA30" s="89">
        <f t="shared" si="11"/>
        <v>-1048968.2823743846</v>
      </c>
      <c r="AB30" s="89">
        <f t="shared" si="3"/>
        <v>2304624.05556738</v>
      </c>
      <c r="AC30" s="13">
        <f t="shared" si="4"/>
        <v>35574493.996245198</v>
      </c>
      <c r="AD30" s="13">
        <f t="shared" si="5"/>
        <v>215876811.50629562</v>
      </c>
      <c r="AE30" s="13">
        <f t="shared" si="6"/>
        <v>6505044.6655939408</v>
      </c>
      <c r="AF30" s="14">
        <v>0</v>
      </c>
      <c r="AG30" s="14">
        <f t="shared" si="7"/>
        <v>0</v>
      </c>
      <c r="AH30" s="18">
        <f t="shared" si="8"/>
        <v>0</v>
      </c>
      <c r="AJ30" s="6">
        <v>111.32047630645</v>
      </c>
      <c r="AK30" s="158">
        <v>34.452578687912997</v>
      </c>
      <c r="AL30" s="158">
        <v>6.3491090903218E-2</v>
      </c>
      <c r="AM30" s="158">
        <v>2.6642482618339E-2</v>
      </c>
      <c r="AN30" s="158">
        <v>0.14590237588409999</v>
      </c>
      <c r="AO30" s="158">
        <v>0.54811214129380004</v>
      </c>
      <c r="AP30" s="158">
        <v>2.5504207461151E-2</v>
      </c>
      <c r="AQ30" s="158">
        <v>0.1850272542318</v>
      </c>
      <c r="AR30" s="158">
        <v>2.6551148146803E-2</v>
      </c>
      <c r="AS30" s="8">
        <v>86925747.281425998</v>
      </c>
      <c r="AT30" s="8">
        <v>-342359.95061568997</v>
      </c>
      <c r="AU30" s="8">
        <v>0</v>
      </c>
      <c r="AV30" s="8">
        <v>0</v>
      </c>
      <c r="AW30" s="8">
        <v>0</v>
      </c>
      <c r="AX30" s="8">
        <v>-1126169.6294670999</v>
      </c>
      <c r="AY30" s="8">
        <v>9184816.0098064002</v>
      </c>
      <c r="AZ30" s="8">
        <v>0</v>
      </c>
      <c r="BA30" s="8">
        <v>0</v>
      </c>
      <c r="BB30" s="8">
        <v>0</v>
      </c>
      <c r="BC30" s="8">
        <v>2308681.0756452</v>
      </c>
      <c r="BD30" s="8">
        <v>1203066820.9560001</v>
      </c>
      <c r="BE30" s="8">
        <v>0</v>
      </c>
      <c r="BF30" s="8">
        <v>0</v>
      </c>
      <c r="BG30" s="8">
        <v>0</v>
      </c>
      <c r="BH30" s="8">
        <v>35574493.996258996</v>
      </c>
      <c r="BI30" s="8">
        <v>-4.0550335222161996E-6</v>
      </c>
      <c r="BJ30" s="8">
        <v>0</v>
      </c>
      <c r="BK30" s="8">
        <v>215876811.50628</v>
      </c>
      <c r="BL30" s="8">
        <v>0</v>
      </c>
      <c r="BM30" s="23">
        <v>7097798.524681</v>
      </c>
    </row>
    <row r="31" spans="1:65" ht="15" thickBot="1" x14ac:dyDescent="0.35">
      <c r="A31" s="7">
        <v>117.17944874363</v>
      </c>
      <c r="B31" s="9">
        <v>5.4094110833656996</v>
      </c>
      <c r="C31" s="9">
        <v>4.5013051911255E-2</v>
      </c>
      <c r="D31" s="9">
        <v>6.7857900300215997E-3</v>
      </c>
      <c r="E31" s="9">
        <v>3.6589113663526997E-2</v>
      </c>
      <c r="F31" s="9">
        <v>0.12872355829584001</v>
      </c>
      <c r="G31" s="9">
        <v>0.18272155167536999</v>
      </c>
      <c r="H31" s="9">
        <v>5.7927533114133997E-3</v>
      </c>
      <c r="I31" s="9">
        <v>24018098610.200001</v>
      </c>
      <c r="J31" s="9">
        <v>3901694985.71</v>
      </c>
      <c r="K31" s="9">
        <v>7.8722273961588996E-6</v>
      </c>
      <c r="L31" s="9">
        <v>5.7631715376945003E-5</v>
      </c>
      <c r="M31" s="9">
        <v>1.5921308084406001E-5</v>
      </c>
      <c r="N31" s="87">
        <v>0.76347960077132004</v>
      </c>
      <c r="O31" s="87">
        <v>4.5931346840450998E-2</v>
      </c>
      <c r="P31" s="9">
        <v>5.3418617051499999E-3</v>
      </c>
      <c r="Q31" s="87">
        <v>-0.85254663645911</v>
      </c>
      <c r="R31" s="9">
        <v>6.4477170993401001E-2</v>
      </c>
      <c r="S31" s="9">
        <v>6.6633887631023002E-3</v>
      </c>
      <c r="T31" s="5">
        <v>26</v>
      </c>
      <c r="V31" s="17">
        <f t="shared" si="9"/>
        <v>-13853.853298921162</v>
      </c>
      <c r="W31" s="13">
        <f t="shared" si="10"/>
        <v>113236.86061825266</v>
      </c>
      <c r="X31" s="64">
        <f t="shared" si="0"/>
        <v>15912682.357750608</v>
      </c>
      <c r="Y31" s="20">
        <f t="shared" si="1"/>
        <v>957315.60057056136</v>
      </c>
      <c r="Z31" s="20">
        <f t="shared" si="2"/>
        <v>128301361.19634382</v>
      </c>
      <c r="AA31" s="90">
        <f t="shared" si="11"/>
        <v>12167.446128735801</v>
      </c>
      <c r="AB31" s="90">
        <f t="shared" si="3"/>
        <v>113430.4593511369</v>
      </c>
      <c r="AC31" s="20">
        <f t="shared" si="4"/>
        <v>189075.93388286245</v>
      </c>
      <c r="AD31" s="20">
        <f t="shared" si="5"/>
        <v>1384204.2229984447</v>
      </c>
      <c r="AE31" s="20">
        <f t="shared" si="6"/>
        <v>62120.087918870981</v>
      </c>
      <c r="AF31" s="21">
        <v>0</v>
      </c>
      <c r="AG31" s="21">
        <f t="shared" si="7"/>
        <v>0</v>
      </c>
      <c r="AH31" s="22">
        <f t="shared" si="8"/>
        <v>0</v>
      </c>
      <c r="AJ31" s="7">
        <v>117.17944874363</v>
      </c>
      <c r="AK31" s="159">
        <v>5.4094110833656996</v>
      </c>
      <c r="AL31" s="159">
        <v>4.5013051911255E-2</v>
      </c>
      <c r="AM31" s="159">
        <v>6.7857900300215997E-3</v>
      </c>
      <c r="AN31" s="159">
        <v>3.6589113663526997E-2</v>
      </c>
      <c r="AO31" s="159">
        <v>0.12872355829584001</v>
      </c>
      <c r="AP31" s="159">
        <v>-0.85254663645908002</v>
      </c>
      <c r="AQ31" s="159">
        <v>6.4477170993401001E-2</v>
      </c>
      <c r="AR31" s="159">
        <v>6.6633887631023002E-3</v>
      </c>
      <c r="AS31" s="9">
        <v>15912682.356975</v>
      </c>
      <c r="AT31" s="9">
        <v>107.67625696663001</v>
      </c>
      <c r="AU31" s="9">
        <v>0</v>
      </c>
      <c r="AV31" s="9">
        <v>0</v>
      </c>
      <c r="AW31" s="9">
        <v>0</v>
      </c>
      <c r="AX31" s="9">
        <v>-14131.13364029</v>
      </c>
      <c r="AY31" s="9">
        <v>957315.60134580999</v>
      </c>
      <c r="AZ31" s="9">
        <v>0</v>
      </c>
      <c r="BA31" s="9">
        <v>0</v>
      </c>
      <c r="BB31" s="9">
        <v>0</v>
      </c>
      <c r="BC31" s="9">
        <v>113196.96501371999</v>
      </c>
      <c r="BD31" s="9">
        <v>118659133.18948001</v>
      </c>
      <c r="BE31" s="9">
        <v>1.3857331834285E-11</v>
      </c>
      <c r="BF31" s="9">
        <v>-9.3121947592542998E-10</v>
      </c>
      <c r="BG31" s="9">
        <v>0</v>
      </c>
      <c r="BH31" s="9">
        <v>189075.93388286</v>
      </c>
      <c r="BI31" s="9">
        <v>7.7431214067627004E-9</v>
      </c>
      <c r="BJ31" s="9">
        <v>0</v>
      </c>
      <c r="BK31" s="9">
        <v>1384204.2229984</v>
      </c>
      <c r="BL31" s="9">
        <v>0</v>
      </c>
      <c r="BM31" s="24">
        <v>75517.537958222994</v>
      </c>
    </row>
    <row r="32" spans="1:65" x14ac:dyDescent="0.3">
      <c r="AB32" t="s">
        <v>73</v>
      </c>
    </row>
    <row r="33" spans="5:19" ht="15" thickBot="1" x14ac:dyDescent="0.35">
      <c r="G33" s="1"/>
      <c r="H33" s="1"/>
      <c r="I33" s="88"/>
      <c r="O33" s="1"/>
    </row>
    <row r="34" spans="5:19" x14ac:dyDescent="0.3">
      <c r="E34" s="428" t="s">
        <v>77</v>
      </c>
      <c r="F34" s="429"/>
      <c r="G34" s="429"/>
      <c r="H34" s="429"/>
      <c r="I34" s="429"/>
      <c r="J34" s="429"/>
      <c r="K34" s="429"/>
      <c r="L34" s="429"/>
      <c r="M34" s="429"/>
      <c r="N34" s="429"/>
      <c r="O34" s="429"/>
      <c r="P34" s="429"/>
      <c r="Q34" s="429"/>
      <c r="R34" s="429"/>
      <c r="S34" s="430"/>
    </row>
    <row r="35" spans="5:19" x14ac:dyDescent="0.3">
      <c r="E35" s="79" t="s">
        <v>61</v>
      </c>
      <c r="F35" s="71"/>
      <c r="K35" s="132"/>
      <c r="L35" s="132"/>
      <c r="M35" s="132"/>
      <c r="N35" s="132"/>
      <c r="O35" s="132"/>
      <c r="Q35" s="132"/>
      <c r="R35" s="132"/>
      <c r="S35" s="212"/>
    </row>
    <row r="36" spans="5:19" x14ac:dyDescent="0.3">
      <c r="E36" s="2"/>
      <c r="M36" s="426" t="s">
        <v>731</v>
      </c>
      <c r="N36" s="426"/>
      <c r="O36" s="426"/>
      <c r="Q36" s="426" t="s">
        <v>422</v>
      </c>
      <c r="R36" s="426"/>
      <c r="S36" s="427"/>
    </row>
    <row r="37" spans="5:19" x14ac:dyDescent="0.3">
      <c r="E37" s="15" t="str">
        <f>A5</f>
        <v xml:space="preserve">r_[m]               </v>
      </c>
      <c r="G37" s="12" t="s">
        <v>424</v>
      </c>
      <c r="H37" s="12" t="s">
        <v>423</v>
      </c>
      <c r="J37" s="210" t="s">
        <v>169</v>
      </c>
      <c r="K37" s="210" t="s">
        <v>170</v>
      </c>
      <c r="M37" s="12" t="s">
        <v>167</v>
      </c>
      <c r="N37" s="12" t="s">
        <v>441</v>
      </c>
      <c r="O37" s="12" t="s">
        <v>166</v>
      </c>
      <c r="Q37" s="12" t="s">
        <v>420</v>
      </c>
      <c r="R37" s="12" t="s">
        <v>442</v>
      </c>
      <c r="S37" s="16" t="s">
        <v>421</v>
      </c>
    </row>
    <row r="38" spans="5:19" x14ac:dyDescent="0.3">
      <c r="E38" s="62">
        <f t="shared" ref="E38:E63" si="12">A6</f>
        <v>0</v>
      </c>
      <c r="G38" s="180">
        <f t="shared" ref="G38:G63" si="13">K6+L6</f>
        <v>15.843496800210001</v>
      </c>
      <c r="H38" s="211">
        <f t="shared" ref="H38:H63" si="14">M6</f>
        <v>22.331654602926999</v>
      </c>
      <c r="J38" s="179">
        <f xml:space="preserve"> ($G6-$R6)*COS($Q6*PI()/180) + ($H6-$S6)*SIN($Q6*PI()/180)</f>
        <v>-2.3393732989679958E-3</v>
      </c>
      <c r="K38" s="211">
        <f t="shared" ref="K38:K63" si="15" xml:space="preserve"> - ($G6-$R6)*SIN($Q6*PI()/180)+($H6-$S6)*COS($Q6*PI()/180)</f>
        <v>5.981153324881471E-3</v>
      </c>
      <c r="M38" s="180">
        <f>X6*K38</f>
        <v>40232699.793539867</v>
      </c>
      <c r="N38" s="93">
        <f>-M38</f>
        <v>-40232699.793539867</v>
      </c>
      <c r="O38" s="63">
        <f>Y6*J38</f>
        <v>-15765285.726329921</v>
      </c>
      <c r="Q38" s="180">
        <f t="shared" ref="Q38:Q63" si="16">$J6*$P6*K38</f>
        <v>56336999.98721835</v>
      </c>
      <c r="R38" s="68">
        <f>-Q38</f>
        <v>-56336999.98721835</v>
      </c>
      <c r="S38" s="207">
        <f t="shared" ref="S38:S63" si="17">$J6*$P6*J38</f>
        <v>-22034759.243806995</v>
      </c>
    </row>
    <row r="39" spans="5:19" x14ac:dyDescent="0.3">
      <c r="E39" s="17">
        <f t="shared" si="12"/>
        <v>1.1717944874363</v>
      </c>
      <c r="G39" s="180">
        <f t="shared" si="13"/>
        <v>15.3452859568443</v>
      </c>
      <c r="H39" s="63">
        <f t="shared" si="14"/>
        <v>21.654595521179999</v>
      </c>
      <c r="J39" s="180">
        <f t="shared" ref="J39:J63" si="18" xml:space="preserve"> ($G7-$R7)*COS($Q7*PI()/180) + ($H7-$S7)*SIN($Q7*PI()/180)</f>
        <v>-7.7731799643921946E-4</v>
      </c>
      <c r="K39" s="63">
        <f t="shared" si="15"/>
        <v>2.9056742541058293E-3</v>
      </c>
      <c r="M39" s="180">
        <f t="shared" ref="M39:M63" si="19">X7*K39</f>
        <v>18558752.563838519</v>
      </c>
      <c r="N39" s="93">
        <f t="shared" ref="N39:N62" si="20">-M39</f>
        <v>-18558752.563838519</v>
      </c>
      <c r="O39" s="63">
        <f t="shared" ref="O39:O63" si="21">Y7*J39</f>
        <v>-4960770.8545746272</v>
      </c>
      <c r="Q39" s="180">
        <f t="shared" si="16"/>
        <v>25937237.542851288</v>
      </c>
      <c r="R39" s="68">
        <f t="shared" ref="R39:R63" si="22">-Q39</f>
        <v>-25937237.542851288</v>
      </c>
      <c r="S39" s="207">
        <f t="shared" si="17"/>
        <v>-6938658.5545466142</v>
      </c>
    </row>
    <row r="40" spans="5:19" x14ac:dyDescent="0.3">
      <c r="E40" s="17">
        <f t="shared" si="12"/>
        <v>2.3435889748725001</v>
      </c>
      <c r="G40" s="180">
        <f t="shared" si="13"/>
        <v>14.845949538363499</v>
      </c>
      <c r="H40" s="63">
        <f t="shared" si="14"/>
        <v>20.934015873842998</v>
      </c>
      <c r="J40" s="180">
        <f t="shared" si="18"/>
        <v>-2.70073384274994E-4</v>
      </c>
      <c r="K40" s="63">
        <f t="shared" si="15"/>
        <v>-1.0832680978103314E-5</v>
      </c>
      <c r="M40" s="180">
        <f t="shared" si="19"/>
        <v>-65624.776351830093</v>
      </c>
      <c r="N40" s="93">
        <f t="shared" si="20"/>
        <v>65624.776351830093</v>
      </c>
      <c r="O40" s="63">
        <f t="shared" si="21"/>
        <v>-1626530.4904519066</v>
      </c>
      <c r="Q40" s="180">
        <f t="shared" si="16"/>
        <v>-91489.555681663347</v>
      </c>
      <c r="R40" s="68">
        <f t="shared" si="22"/>
        <v>91489.555681663347</v>
      </c>
      <c r="S40" s="207">
        <f t="shared" si="17"/>
        <v>-2280958.3314331654</v>
      </c>
    </row>
    <row r="41" spans="5:19" x14ac:dyDescent="0.3">
      <c r="E41" s="17">
        <f t="shared" si="12"/>
        <v>3.5153834623088001</v>
      </c>
      <c r="G41" s="180">
        <f t="shared" si="13"/>
        <v>13.471526862356399</v>
      </c>
      <c r="H41" s="63">
        <f t="shared" si="14"/>
        <v>18.903839694967999</v>
      </c>
      <c r="J41" s="180">
        <f t="shared" si="18"/>
        <v>7.9917692739789336E-4</v>
      </c>
      <c r="K41" s="63">
        <f t="shared" si="15"/>
        <v>1.4338200995018245E-4</v>
      </c>
      <c r="M41" s="180">
        <f t="shared" si="19"/>
        <v>825571.01281738363</v>
      </c>
      <c r="N41" s="93">
        <f t="shared" si="20"/>
        <v>-825571.01281738363</v>
      </c>
      <c r="O41" s="63">
        <f t="shared" si="21"/>
        <v>4314485.6620260375</v>
      </c>
      <c r="Q41" s="180">
        <f t="shared" si="16"/>
        <v>1143751.6482339723</v>
      </c>
      <c r="R41" s="68">
        <f t="shared" si="22"/>
        <v>-1143751.6482339723</v>
      </c>
      <c r="S41" s="207">
        <f t="shared" si="17"/>
        <v>6374997.3114443645</v>
      </c>
    </row>
    <row r="42" spans="5:19" x14ac:dyDescent="0.3">
      <c r="E42" s="17">
        <f t="shared" si="12"/>
        <v>4.6871779497450996</v>
      </c>
      <c r="G42" s="180">
        <f t="shared" si="13"/>
        <v>12.157449110622998</v>
      </c>
      <c r="H42" s="63">
        <f t="shared" si="14"/>
        <v>16.919383897532001</v>
      </c>
      <c r="J42" s="180">
        <f t="shared" si="18"/>
        <v>5.5611524859456359E-3</v>
      </c>
      <c r="K42" s="63">
        <f t="shared" si="15"/>
        <v>1.2126222980905E-3</v>
      </c>
      <c r="M42" s="180">
        <f t="shared" si="19"/>
        <v>6631140.3447650168</v>
      </c>
      <c r="N42" s="93">
        <f t="shared" si="20"/>
        <v>-6631140.3447650168</v>
      </c>
      <c r="O42" s="63">
        <f t="shared" si="21"/>
        <v>26690123.677517537</v>
      </c>
      <c r="Q42" s="180">
        <f t="shared" si="16"/>
        <v>9093417.4621270429</v>
      </c>
      <c r="R42" s="68">
        <f t="shared" si="22"/>
        <v>-9093417.4621270429</v>
      </c>
      <c r="S42" s="207">
        <f t="shared" si="17"/>
        <v>41702912.114415988</v>
      </c>
    </row>
    <row r="43" spans="5:19" x14ac:dyDescent="0.3">
      <c r="E43" s="17">
        <f t="shared" si="12"/>
        <v>5.8589724371814</v>
      </c>
      <c r="G43" s="180">
        <f t="shared" si="13"/>
        <v>11.0515531052366</v>
      </c>
      <c r="H43" s="63">
        <f t="shared" si="14"/>
        <v>15.154368569328</v>
      </c>
      <c r="J43" s="180">
        <f t="shared" si="18"/>
        <v>1.4778350798505263E-2</v>
      </c>
      <c r="K43" s="63">
        <f t="shared" si="15"/>
        <v>3.6387901012202252E-3</v>
      </c>
      <c r="M43" s="180">
        <f t="shared" si="19"/>
        <v>18905295.235195659</v>
      </c>
      <c r="N43" s="93">
        <f t="shared" si="20"/>
        <v>-18905295.235195659</v>
      </c>
      <c r="O43" s="63">
        <f t="shared" si="21"/>
        <v>62725958.979391471</v>
      </c>
      <c r="Q43" s="180">
        <f t="shared" si="16"/>
        <v>25592054.699832261</v>
      </c>
      <c r="R43" s="68">
        <f t="shared" si="22"/>
        <v>-25592054.699832261</v>
      </c>
      <c r="S43" s="207">
        <f t="shared" si="17"/>
        <v>103937944.0660314</v>
      </c>
    </row>
    <row r="44" spans="5:19" x14ac:dyDescent="0.3">
      <c r="E44" s="17">
        <f t="shared" si="12"/>
        <v>8.7884586557721001</v>
      </c>
      <c r="G44" s="180">
        <f t="shared" si="13"/>
        <v>9.1181486007216002</v>
      </c>
      <c r="H44" s="63">
        <f t="shared" si="14"/>
        <v>11.738782465631999</v>
      </c>
      <c r="J44" s="180">
        <f t="shared" si="18"/>
        <v>6.0918878113806883E-2</v>
      </c>
      <c r="K44" s="63">
        <f t="shared" si="15"/>
        <v>2.1116472363534648E-2</v>
      </c>
      <c r="M44" s="180">
        <f t="shared" si="19"/>
        <v>96110545.836373806</v>
      </c>
      <c r="N44" s="93">
        <f t="shared" si="20"/>
        <v>-96110545.836373806</v>
      </c>
      <c r="O44" s="63">
        <f t="shared" si="21"/>
        <v>183644676.09021127</v>
      </c>
      <c r="Q44" s="180">
        <f t="shared" si="16"/>
        <v>127719886.04922378</v>
      </c>
      <c r="R44" s="68">
        <f t="shared" si="22"/>
        <v>-127719886.04922378</v>
      </c>
      <c r="S44" s="207">
        <f t="shared" si="17"/>
        <v>368458899.62084532</v>
      </c>
    </row>
    <row r="45" spans="5:19" x14ac:dyDescent="0.3">
      <c r="E45" s="17">
        <f t="shared" si="12"/>
        <v>11.717944874363001</v>
      </c>
      <c r="G45" s="180">
        <f t="shared" si="13"/>
        <v>7.9601961344429997</v>
      </c>
      <c r="H45" s="63">
        <f t="shared" si="14"/>
        <v>8.5590491456541997</v>
      </c>
      <c r="J45" s="180">
        <f t="shared" si="18"/>
        <v>0.19633876119376908</v>
      </c>
      <c r="K45" s="63">
        <f t="shared" si="15"/>
        <v>6.6273582749467083E-2</v>
      </c>
      <c r="M45" s="180">
        <f t="shared" si="19"/>
        <v>264612659.43836415</v>
      </c>
      <c r="N45" s="93">
        <f t="shared" si="20"/>
        <v>-264612659.43836415</v>
      </c>
      <c r="O45" s="63">
        <f t="shared" si="21"/>
        <v>473454076.17218298</v>
      </c>
      <c r="Q45" s="180">
        <f t="shared" si="16"/>
        <v>340373323.42693216</v>
      </c>
      <c r="R45" s="68">
        <f t="shared" si="22"/>
        <v>-340373323.42693216</v>
      </c>
      <c r="S45" s="207">
        <f t="shared" si="17"/>
        <v>1008372776.7922331</v>
      </c>
    </row>
    <row r="46" spans="5:19" x14ac:dyDescent="0.3">
      <c r="E46" s="17">
        <f t="shared" si="12"/>
        <v>17.576917311544001</v>
      </c>
      <c r="G46" s="180">
        <f t="shared" si="13"/>
        <v>4.4206800339356001</v>
      </c>
      <c r="H46" s="63">
        <f t="shared" si="14"/>
        <v>3.1069014874110001</v>
      </c>
      <c r="J46" s="180">
        <f t="shared" si="18"/>
        <v>0.56163126351883608</v>
      </c>
      <c r="K46" s="63">
        <f t="shared" si="15"/>
        <v>0.15285696805855381</v>
      </c>
      <c r="M46" s="180">
        <f t="shared" si="19"/>
        <v>354462344.81007946</v>
      </c>
      <c r="N46" s="93">
        <f t="shared" si="20"/>
        <v>-354462344.81007946</v>
      </c>
      <c r="O46" s="63">
        <f t="shared" si="21"/>
        <v>523016455.05533415</v>
      </c>
      <c r="Q46" s="180">
        <f t="shared" si="16"/>
        <v>493372556.5525406</v>
      </c>
      <c r="R46" s="68">
        <f t="shared" si="22"/>
        <v>-493372556.5525406</v>
      </c>
      <c r="S46" s="207">
        <f t="shared" si="17"/>
        <v>1812762976.0128279</v>
      </c>
    </row>
    <row r="47" spans="5:19" x14ac:dyDescent="0.3">
      <c r="E47" s="17">
        <f t="shared" si="12"/>
        <v>23.435889748725</v>
      </c>
      <c r="G47" s="180">
        <f t="shared" si="13"/>
        <v>2.7504364516870998</v>
      </c>
      <c r="H47" s="63">
        <f t="shared" si="14"/>
        <v>1.3531493064761</v>
      </c>
      <c r="J47" s="180">
        <f t="shared" si="18"/>
        <v>0.51193418432786819</v>
      </c>
      <c r="K47" s="63">
        <f t="shared" si="15"/>
        <v>0.16695036206913347</v>
      </c>
      <c r="M47" s="180">
        <f t="shared" si="19"/>
        <v>161583291.7091125</v>
      </c>
      <c r="N47" s="93">
        <f t="shared" si="20"/>
        <v>-161583291.7091125</v>
      </c>
      <c r="O47" s="63">
        <f t="shared" si="21"/>
        <v>232418057.84752512</v>
      </c>
      <c r="Q47" s="180">
        <f t="shared" si="16"/>
        <v>330447514.12680918</v>
      </c>
      <c r="R47" s="68">
        <f t="shared" si="22"/>
        <v>-330447514.12680918</v>
      </c>
      <c r="S47" s="207">
        <f t="shared" si="17"/>
        <v>1013279495.2407963</v>
      </c>
    </row>
    <row r="48" spans="5:19" x14ac:dyDescent="0.3">
      <c r="E48" s="17">
        <f t="shared" si="12"/>
        <v>29.294862185907</v>
      </c>
      <c r="G48" s="180">
        <f t="shared" si="13"/>
        <v>1.9196705015030302</v>
      </c>
      <c r="H48" s="63">
        <f t="shared" si="14"/>
        <v>0.52830648316414996</v>
      </c>
      <c r="J48" s="180">
        <f t="shared" si="18"/>
        <v>0.56996252898892941</v>
      </c>
      <c r="K48" s="63">
        <f t="shared" si="15"/>
        <v>0.1000612857817417</v>
      </c>
      <c r="M48" s="180">
        <f t="shared" si="19"/>
        <v>48216811.778967895</v>
      </c>
      <c r="N48" s="93">
        <f t="shared" si="20"/>
        <v>-48216811.778967895</v>
      </c>
      <c r="O48" s="63">
        <f t="shared" si="21"/>
        <v>159289717.62533277</v>
      </c>
      <c r="Q48" s="180">
        <f t="shared" si="16"/>
        <v>161489515.49054712</v>
      </c>
      <c r="R48" s="68">
        <f t="shared" si="22"/>
        <v>-161489515.49054712</v>
      </c>
      <c r="S48" s="207">
        <f t="shared" si="17"/>
        <v>919865979.48538768</v>
      </c>
    </row>
    <row r="49" spans="5:23" x14ac:dyDescent="0.3">
      <c r="E49" s="17">
        <f t="shared" si="12"/>
        <v>35.153834623088002</v>
      </c>
      <c r="G49" s="180">
        <f t="shared" si="13"/>
        <v>1.4112177027044299</v>
      </c>
      <c r="H49" s="63">
        <f t="shared" si="14"/>
        <v>0.30216229814392997</v>
      </c>
      <c r="J49" s="180">
        <f t="shared" si="18"/>
        <v>0.48665727576665763</v>
      </c>
      <c r="K49" s="63">
        <f t="shared" si="15"/>
        <v>7.6190427512423942E-2</v>
      </c>
      <c r="M49" s="180">
        <f t="shared" si="19"/>
        <v>26441203.740265589</v>
      </c>
      <c r="N49" s="93">
        <f t="shared" si="20"/>
        <v>-26441203.740265589</v>
      </c>
      <c r="O49" s="63">
        <f t="shared" si="21"/>
        <v>109262440.591784</v>
      </c>
      <c r="Q49" s="180">
        <f t="shared" si="16"/>
        <v>116266166.6543493</v>
      </c>
      <c r="R49" s="68">
        <f t="shared" si="22"/>
        <v>-116266166.6543493</v>
      </c>
      <c r="S49" s="207">
        <f t="shared" si="17"/>
        <v>742636283.52277422</v>
      </c>
    </row>
    <row r="50" spans="5:23" x14ac:dyDescent="0.3">
      <c r="E50" s="17">
        <f t="shared" si="12"/>
        <v>41.012807060269999</v>
      </c>
      <c r="G50" s="180">
        <f t="shared" si="13"/>
        <v>1.0020917745534899</v>
      </c>
      <c r="H50" s="63">
        <f t="shared" si="14"/>
        <v>0.19745024157447999</v>
      </c>
      <c r="J50" s="180">
        <f t="shared" si="18"/>
        <v>0.44207251570349942</v>
      </c>
      <c r="K50" s="63">
        <f t="shared" si="15"/>
        <v>5.8232685242244508E-2</v>
      </c>
      <c r="M50" s="180">
        <f t="shared" si="19"/>
        <v>18875311.86420266</v>
      </c>
      <c r="N50" s="93">
        <f t="shared" si="20"/>
        <v>-18875311.86420266</v>
      </c>
      <c r="O50" s="63">
        <f t="shared" si="21"/>
        <v>82945269.368725941</v>
      </c>
      <c r="Q50" s="180">
        <f t="shared" si="16"/>
        <v>89152501.198892981</v>
      </c>
      <c r="R50" s="68">
        <f t="shared" si="22"/>
        <v>-89152501.198892981</v>
      </c>
      <c r="S50" s="207">
        <f t="shared" si="17"/>
        <v>676799813.0655117</v>
      </c>
    </row>
    <row r="51" spans="5:23" x14ac:dyDescent="0.3">
      <c r="E51" s="17">
        <f t="shared" si="12"/>
        <v>46.871779497451001</v>
      </c>
      <c r="G51" s="180">
        <f t="shared" si="13"/>
        <v>0.74204261898300006</v>
      </c>
      <c r="H51" s="63">
        <f t="shared" si="14"/>
        <v>0.14030178077243</v>
      </c>
      <c r="J51" s="180">
        <f t="shared" si="18"/>
        <v>0.40893645445339999</v>
      </c>
      <c r="K51" s="63">
        <f t="shared" si="15"/>
        <v>5.2684567592751981E-2</v>
      </c>
      <c r="M51" s="180">
        <f t="shared" si="19"/>
        <v>16732422.589852555</v>
      </c>
      <c r="N51" s="93">
        <f t="shared" si="20"/>
        <v>-16732422.589852555</v>
      </c>
      <c r="O51" s="63">
        <f t="shared" si="21"/>
        <v>66058954.81876114</v>
      </c>
      <c r="Q51" s="180">
        <f t="shared" si="16"/>
        <v>78693523.620319813</v>
      </c>
      <c r="R51" s="68">
        <f t="shared" si="22"/>
        <v>-78693523.620319813</v>
      </c>
      <c r="S51" s="207">
        <f t="shared" si="17"/>
        <v>610817398.8727144</v>
      </c>
    </row>
    <row r="52" spans="5:23" x14ac:dyDescent="0.3">
      <c r="E52" s="17">
        <f t="shared" si="12"/>
        <v>52.730751934632003</v>
      </c>
      <c r="G52" s="180">
        <f t="shared" si="13"/>
        <v>0.54837837843727</v>
      </c>
      <c r="H52" s="63">
        <f t="shared" si="14"/>
        <v>0.10056460683486</v>
      </c>
      <c r="J52" s="180">
        <f t="shared" si="18"/>
        <v>0.38136853412957672</v>
      </c>
      <c r="K52" s="63">
        <f t="shared" si="15"/>
        <v>4.5025052036946567E-2</v>
      </c>
      <c r="M52" s="180">
        <f t="shared" si="19"/>
        <v>13920994.900916202</v>
      </c>
      <c r="N52" s="93">
        <f t="shared" si="20"/>
        <v>-13920994.900916202</v>
      </c>
      <c r="O52" s="63">
        <f t="shared" si="21"/>
        <v>52600695.470565468</v>
      </c>
      <c r="Q52" s="180">
        <f t="shared" si="16"/>
        <v>63981399.59176971</v>
      </c>
      <c r="R52" s="68">
        <f t="shared" si="22"/>
        <v>-63981399.59176971</v>
      </c>
      <c r="S52" s="207">
        <f t="shared" si="17"/>
        <v>541931468.59329343</v>
      </c>
    </row>
    <row r="53" spans="5:23" x14ac:dyDescent="0.3">
      <c r="E53" s="17">
        <f t="shared" si="12"/>
        <v>58.589724371814</v>
      </c>
      <c r="G53" s="180">
        <f t="shared" si="13"/>
        <v>0.40485257149481002</v>
      </c>
      <c r="H53" s="63">
        <f t="shared" si="14"/>
        <v>7.0964094362951993E-2</v>
      </c>
      <c r="J53" s="180">
        <f t="shared" si="18"/>
        <v>0.36075840626137712</v>
      </c>
      <c r="K53" s="63">
        <f t="shared" si="15"/>
        <v>3.3554925750278616E-2</v>
      </c>
      <c r="M53" s="180">
        <f t="shared" si="19"/>
        <v>10174489.554569947</v>
      </c>
      <c r="N53" s="93">
        <f t="shared" si="20"/>
        <v>-10174489.554569947</v>
      </c>
      <c r="O53" s="63">
        <f t="shared" si="21"/>
        <v>42060850.860422239</v>
      </c>
      <c r="Q53" s="180">
        <f t="shared" si="16"/>
        <v>44659975.394187704</v>
      </c>
      <c r="R53" s="68">
        <f t="shared" si="22"/>
        <v>-44659975.394187704</v>
      </c>
      <c r="S53" s="207">
        <f t="shared" si="17"/>
        <v>480151905.76738787</v>
      </c>
    </row>
    <row r="54" spans="5:23" x14ac:dyDescent="0.3">
      <c r="E54" s="17">
        <f t="shared" si="12"/>
        <v>64.448696808994995</v>
      </c>
      <c r="G54" s="180">
        <f t="shared" si="13"/>
        <v>0.29153394797263799</v>
      </c>
      <c r="H54" s="63">
        <f t="shared" si="14"/>
        <v>4.9367292014517998E-2</v>
      </c>
      <c r="J54" s="180">
        <f t="shared" si="18"/>
        <v>0.33993691129441611</v>
      </c>
      <c r="K54" s="63">
        <f t="shared" si="15"/>
        <v>2.7851669777090329E-2</v>
      </c>
      <c r="M54" s="180">
        <f t="shared" si="19"/>
        <v>8157752.5487872707</v>
      </c>
      <c r="N54" s="93">
        <f t="shared" si="20"/>
        <v>-8157752.5487872707</v>
      </c>
      <c r="O54" s="63">
        <f t="shared" si="21"/>
        <v>33117089.299175646</v>
      </c>
      <c r="Q54" s="180">
        <f t="shared" si="16"/>
        <v>34748521.361452565</v>
      </c>
      <c r="R54" s="68">
        <f t="shared" si="22"/>
        <v>-34748521.361452565</v>
      </c>
      <c r="S54" s="207">
        <f t="shared" si="17"/>
        <v>424114788.02526063</v>
      </c>
    </row>
    <row r="55" spans="5:23" x14ac:dyDescent="0.3">
      <c r="E55" s="17">
        <f t="shared" si="12"/>
        <v>70.307669246176005</v>
      </c>
      <c r="G55" s="180">
        <f t="shared" si="13"/>
        <v>0.18292539939219199</v>
      </c>
      <c r="H55" s="63">
        <f t="shared" si="14"/>
        <v>3.4300313967728001E-2</v>
      </c>
      <c r="J55" s="180">
        <f t="shared" si="18"/>
        <v>0.28515096123133216</v>
      </c>
      <c r="K55" s="63">
        <f t="shared" si="15"/>
        <v>2.3875616780697013E-2</v>
      </c>
      <c r="M55" s="180">
        <f t="shared" si="19"/>
        <v>7168408.1298851175</v>
      </c>
      <c r="N55" s="93">
        <f t="shared" si="20"/>
        <v>-7168408.1298851175</v>
      </c>
      <c r="O55" s="63">
        <f t="shared" si="21"/>
        <v>23202025.701807518</v>
      </c>
      <c r="Q55" s="180">
        <f t="shared" si="16"/>
        <v>27764515.389932085</v>
      </c>
      <c r="R55" s="68">
        <f t="shared" si="22"/>
        <v>-27764515.389932085</v>
      </c>
      <c r="S55" s="207">
        <f t="shared" si="17"/>
        <v>331596805.40533966</v>
      </c>
    </row>
    <row r="56" spans="5:23" x14ac:dyDescent="0.3">
      <c r="E56" s="17">
        <f t="shared" si="12"/>
        <v>76.166641683357994</v>
      </c>
      <c r="G56" s="180">
        <f t="shared" si="13"/>
        <v>0.102016498848141</v>
      </c>
      <c r="H56" s="63">
        <f t="shared" si="14"/>
        <v>2.3150834131942001E-2</v>
      </c>
      <c r="J56" s="180">
        <f t="shared" si="18"/>
        <v>0.23581540249424354</v>
      </c>
      <c r="K56" s="63">
        <f t="shared" si="15"/>
        <v>1.9260323564472624E-2</v>
      </c>
      <c r="M56" s="180">
        <f t="shared" si="19"/>
        <v>6444768.3390526231</v>
      </c>
      <c r="N56" s="93">
        <f t="shared" si="20"/>
        <v>-6444768.3390526231</v>
      </c>
      <c r="O56" s="63">
        <f t="shared" si="21"/>
        <v>15818184.606368534</v>
      </c>
      <c r="Q56" s="180">
        <f t="shared" si="16"/>
        <v>20617906.289339483</v>
      </c>
      <c r="R56" s="68">
        <f t="shared" si="22"/>
        <v>-20617906.289339483</v>
      </c>
      <c r="S56" s="207">
        <f t="shared" si="17"/>
        <v>252437081.54403037</v>
      </c>
    </row>
    <row r="57" spans="5:23" x14ac:dyDescent="0.3">
      <c r="E57" s="17">
        <f t="shared" si="12"/>
        <v>82.025614120539004</v>
      </c>
      <c r="G57" s="180">
        <f t="shared" si="13"/>
        <v>6.1773083251944E-2</v>
      </c>
      <c r="H57" s="63">
        <f t="shared" si="14"/>
        <v>1.5786779773432E-2</v>
      </c>
      <c r="J57" s="180">
        <f t="shared" si="18"/>
        <v>0.21682472888569751</v>
      </c>
      <c r="K57" s="63">
        <f t="shared" si="15"/>
        <v>1.5337648464270904E-2</v>
      </c>
      <c r="M57" s="180">
        <f t="shared" si="19"/>
        <v>5771754.5787062319</v>
      </c>
      <c r="N57" s="93">
        <f t="shared" si="20"/>
        <v>-5771754.5787062319</v>
      </c>
      <c r="O57" s="63">
        <f t="shared" si="21"/>
        <v>12043456.1711249</v>
      </c>
      <c r="Q57" s="180">
        <f t="shared" si="16"/>
        <v>14727825.927363241</v>
      </c>
      <c r="R57" s="68">
        <f t="shared" si="22"/>
        <v>-14727825.927363241</v>
      </c>
      <c r="S57" s="207">
        <f t="shared" si="17"/>
        <v>208203811.11323652</v>
      </c>
    </row>
    <row r="58" spans="5:23" x14ac:dyDescent="0.3">
      <c r="E58" s="17">
        <f t="shared" si="12"/>
        <v>87.884586557720993</v>
      </c>
      <c r="G58" s="180">
        <f t="shared" si="13"/>
        <v>3.9706777674664004E-2</v>
      </c>
      <c r="H58" s="63">
        <f t="shared" si="14"/>
        <v>1.0774946957884999E-2</v>
      </c>
      <c r="J58" s="180">
        <f t="shared" si="18"/>
        <v>0.21145155121705336</v>
      </c>
      <c r="K58" s="63">
        <f t="shared" si="15"/>
        <v>1.1998991117799616E-2</v>
      </c>
      <c r="M58" s="180">
        <f t="shared" si="19"/>
        <v>4751396.8439950068</v>
      </c>
      <c r="N58" s="93">
        <f t="shared" si="20"/>
        <v>-4751396.8439950068</v>
      </c>
      <c r="O58" s="63">
        <f t="shared" si="21"/>
        <v>9511714.8516799286</v>
      </c>
      <c r="Q58" s="180">
        <f t="shared" si="16"/>
        <v>9294257.9464955796</v>
      </c>
      <c r="R58" s="68">
        <f t="shared" si="22"/>
        <v>-9294257.9464955796</v>
      </c>
      <c r="S58" s="207">
        <f t="shared" si="17"/>
        <v>163787541.87779671</v>
      </c>
    </row>
    <row r="59" spans="5:23" x14ac:dyDescent="0.3">
      <c r="E59" s="17">
        <f t="shared" si="12"/>
        <v>93.743558994902003</v>
      </c>
      <c r="G59" s="180">
        <f t="shared" si="13"/>
        <v>2.2975971336525097E-2</v>
      </c>
      <c r="H59" s="63">
        <f t="shared" si="14"/>
        <v>7.2944183369580999E-3</v>
      </c>
      <c r="J59" s="180">
        <f t="shared" si="18"/>
        <v>0.21352761655886401</v>
      </c>
      <c r="K59" s="63">
        <f t="shared" si="15"/>
        <v>8.6892241012243732E-3</v>
      </c>
      <c r="M59" s="180">
        <f t="shared" si="19"/>
        <v>3260159.8838936384</v>
      </c>
      <c r="N59" s="93">
        <f t="shared" si="20"/>
        <v>-3260159.8838936384</v>
      </c>
      <c r="O59" s="63">
        <f t="shared" si="21"/>
        <v>7793656.5960881505</v>
      </c>
      <c r="Q59" s="180">
        <f t="shared" si="16"/>
        <v>4852949.0077014463</v>
      </c>
      <c r="R59" s="68">
        <f t="shared" si="22"/>
        <v>-4852949.0077014463</v>
      </c>
      <c r="S59" s="207">
        <f t="shared" si="17"/>
        <v>119255600.13467492</v>
      </c>
    </row>
    <row r="60" spans="5:23" x14ac:dyDescent="0.3">
      <c r="E60" s="17">
        <f t="shared" si="12"/>
        <v>99.602531432082998</v>
      </c>
      <c r="G60" s="180">
        <f t="shared" si="13"/>
        <v>1.6186639154799301E-2</v>
      </c>
      <c r="H60" s="63">
        <f t="shared" si="14"/>
        <v>5.2283870095311998E-3</v>
      </c>
      <c r="J60" s="180">
        <f t="shared" si="18"/>
        <v>0.17948012041854497</v>
      </c>
      <c r="K60" s="63">
        <f t="shared" si="15"/>
        <v>9.7704950308513446E-3</v>
      </c>
      <c r="M60" s="180">
        <f t="shared" si="19"/>
        <v>2341473.4368883041</v>
      </c>
      <c r="N60" s="93">
        <f t="shared" si="20"/>
        <v>-2341473.4368883041</v>
      </c>
      <c r="O60" s="63">
        <f t="shared" si="21"/>
        <v>4895558.5490716854</v>
      </c>
      <c r="Q60" s="180">
        <f t="shared" si="16"/>
        <v>3419057.9932154478</v>
      </c>
      <c r="R60" s="68">
        <f t="shared" si="22"/>
        <v>-3419057.9932154478</v>
      </c>
      <c r="S60" s="207">
        <f t="shared" si="17"/>
        <v>62806739.924909115</v>
      </c>
      <c r="V60" s="1"/>
      <c r="W60" s="1"/>
    </row>
    <row r="61" spans="5:23" x14ac:dyDescent="0.3">
      <c r="E61" s="17">
        <f t="shared" si="12"/>
        <v>105.46150386926</v>
      </c>
      <c r="G61" s="180">
        <f t="shared" si="13"/>
        <v>1.05801428077441E-2</v>
      </c>
      <c r="H61" s="63">
        <f t="shared" si="14"/>
        <v>3.3541937907246001E-3</v>
      </c>
      <c r="J61" s="180">
        <f t="shared" si="18"/>
        <v>0.16084616573267174</v>
      </c>
      <c r="K61" s="63">
        <f t="shared" si="15"/>
        <v>1.0785720642301037E-2</v>
      </c>
      <c r="M61" s="180">
        <f t="shared" si="19"/>
        <v>1556256.7968908984</v>
      </c>
      <c r="N61" s="93">
        <f t="shared" si="20"/>
        <v>-1556256.7968908984</v>
      </c>
      <c r="O61" s="63">
        <f t="shared" si="21"/>
        <v>3176831.5236741826</v>
      </c>
      <c r="Q61" s="180">
        <f t="shared" si="16"/>
        <v>2252250.5438889083</v>
      </c>
      <c r="R61" s="68">
        <f t="shared" si="22"/>
        <v>-2252250.5438889083</v>
      </c>
      <c r="S61" s="207">
        <f t="shared" si="17"/>
        <v>33587543.778305136</v>
      </c>
      <c r="V61" s="1"/>
      <c r="W61" s="1"/>
    </row>
    <row r="62" spans="5:23" x14ac:dyDescent="0.3">
      <c r="E62" s="17">
        <f t="shared" si="12"/>
        <v>111.32047630645</v>
      </c>
      <c r="G62" s="180">
        <f t="shared" si="13"/>
        <v>7.5088318452194002E-3</v>
      </c>
      <c r="H62" s="63">
        <f t="shared" si="14"/>
        <v>1.8751999113778E-3</v>
      </c>
      <c r="J62" s="180">
        <f t="shared" si="18"/>
        <v>0.25091236948523299</v>
      </c>
      <c r="K62" s="63">
        <f t="shared" si="15"/>
        <v>1.1967309060726324E-2</v>
      </c>
      <c r="M62" s="180">
        <f t="shared" si="19"/>
        <v>1040285.3258647352</v>
      </c>
      <c r="N62" s="93">
        <f t="shared" si="20"/>
        <v>-1040285.3258647352</v>
      </c>
      <c r="O62" s="63">
        <f t="shared" si="21"/>
        <v>2304205.6539864251</v>
      </c>
      <c r="Q62" s="180">
        <f t="shared" si="16"/>
        <v>1427515.2712861949</v>
      </c>
      <c r="R62" s="68">
        <f t="shared" si="22"/>
        <v>-1427515.2712861949</v>
      </c>
      <c r="S62" s="207">
        <f t="shared" si="17"/>
        <v>29929973.177531984</v>
      </c>
      <c r="V62" s="1"/>
      <c r="W62" s="1"/>
    </row>
    <row r="63" spans="5:23" ht="15" thickBot="1" x14ac:dyDescent="0.35">
      <c r="E63" s="19">
        <f t="shared" si="12"/>
        <v>117.17944874363</v>
      </c>
      <c r="F63" s="27"/>
      <c r="G63" s="181">
        <f t="shared" si="13"/>
        <v>6.5503942773103901E-5</v>
      </c>
      <c r="H63" s="64">
        <f t="shared" si="14"/>
        <v>1.5921308084406001E-5</v>
      </c>
      <c r="I63" s="27"/>
      <c r="J63" s="181">
        <f t="shared" si="18"/>
        <v>0.11824424522257367</v>
      </c>
      <c r="K63" s="64">
        <f t="shared" si="15"/>
        <v>8.8884233472761047E-4</v>
      </c>
      <c r="L63" s="27"/>
      <c r="M63" s="181">
        <f t="shared" si="19"/>
        <v>14143.865738641907</v>
      </c>
      <c r="N63" s="177">
        <f>-M63</f>
        <v>-14143.865738641907</v>
      </c>
      <c r="O63" s="64">
        <f t="shared" si="21"/>
        <v>113197.06062926084</v>
      </c>
      <c r="P63" s="27"/>
      <c r="Q63" s="181">
        <f t="shared" si="16"/>
        <v>18525.531951806952</v>
      </c>
      <c r="R63" s="208">
        <f t="shared" si="22"/>
        <v>-18525.531951806952</v>
      </c>
      <c r="S63" s="209">
        <f t="shared" si="17"/>
        <v>2464483.8093354148</v>
      </c>
      <c r="V63" s="1"/>
      <c r="W63" s="1"/>
    </row>
    <row r="64" spans="5:23" x14ac:dyDescent="0.3">
      <c r="V64" s="1"/>
      <c r="W64" s="1"/>
    </row>
    <row r="65" spans="22:23" x14ac:dyDescent="0.3">
      <c r="V65" s="1"/>
      <c r="W65" s="1"/>
    </row>
    <row r="66" spans="22:23" x14ac:dyDescent="0.3">
      <c r="V66" s="1" t="s">
        <v>737</v>
      </c>
      <c r="W66" s="1" t="s">
        <v>738</v>
      </c>
    </row>
    <row r="67" spans="22:23" x14ac:dyDescent="0.3">
      <c r="V67" s="1">
        <f>0.5*($X6+$Y6) + 0.5*($X6-$Y6)*COS(-2*$Q6/180)</f>
        <v>6726592821.5689449</v>
      </c>
      <c r="W67" s="1">
        <f>0.5*($X6+$Y6) - 0.5*($X6-$Y6)*COS(-2*$Q6/180)</f>
        <v>6739092551.61092</v>
      </c>
    </row>
    <row r="68" spans="22:23" x14ac:dyDescent="0.3">
      <c r="V68" s="1">
        <f t="shared" ref="V68:V92" si="23">0.5*($X7+$Y7) + 0.5*($X7-$Y7)*COS(-2*$Q7/180)</f>
        <v>6387048805.5228024</v>
      </c>
      <c r="W68" s="1">
        <f t="shared" ref="W68:W92" si="24">0.5*($X7+$Y7) - 0.5*($X7-$Y7)*COS(-2*$Q7/180)</f>
        <v>6381930450.0174351</v>
      </c>
    </row>
    <row r="69" spans="22:23" x14ac:dyDescent="0.3">
      <c r="V69" s="1">
        <f t="shared" si="23"/>
        <v>6057810823.7877235</v>
      </c>
      <c r="W69" s="1">
        <f t="shared" si="24"/>
        <v>6022775749.7295227</v>
      </c>
    </row>
    <row r="70" spans="22:23" x14ac:dyDescent="0.3">
      <c r="V70" s="1">
        <f t="shared" si="23"/>
        <v>5754154329.3972521</v>
      </c>
      <c r="W70" s="1">
        <f t="shared" si="24"/>
        <v>5402349486.8268328</v>
      </c>
    </row>
    <row r="71" spans="22:23" x14ac:dyDescent="0.3">
      <c r="V71" s="1">
        <f t="shared" si="23"/>
        <v>5464069490.5606556</v>
      </c>
      <c r="W71" s="1">
        <f t="shared" si="24"/>
        <v>4803747798.6579113</v>
      </c>
    </row>
    <row r="72" spans="22:23" x14ac:dyDescent="0.3">
      <c r="V72" s="1">
        <f t="shared" si="23"/>
        <v>5189127177.6411285</v>
      </c>
      <c r="W72" s="1">
        <f t="shared" si="24"/>
        <v>4250811360.592144</v>
      </c>
    </row>
    <row r="73" spans="22:23" x14ac:dyDescent="0.3">
      <c r="V73" s="1">
        <f t="shared" si="23"/>
        <v>4535661330.458086</v>
      </c>
      <c r="W73" s="1">
        <f t="shared" si="24"/>
        <v>3030365060.8912768</v>
      </c>
    </row>
    <row r="74" spans="22:23" x14ac:dyDescent="0.3">
      <c r="V74" s="1">
        <f t="shared" si="23"/>
        <v>3978882025.9425292</v>
      </c>
      <c r="W74" s="1">
        <f t="shared" si="24"/>
        <v>2425264244.1282907</v>
      </c>
    </row>
    <row r="75" spans="22:23" x14ac:dyDescent="0.3">
      <c r="V75" s="1">
        <f t="shared" si="23"/>
        <v>2312603445.5041409</v>
      </c>
      <c r="W75" s="1">
        <f t="shared" si="24"/>
        <v>937557007.81885755</v>
      </c>
    </row>
    <row r="76" spans="22:23" x14ac:dyDescent="0.3">
      <c r="V76" s="1">
        <f t="shared" si="23"/>
        <v>965113184.5379051</v>
      </c>
      <c r="W76" s="1">
        <f t="shared" si="24"/>
        <v>456738993.4406451</v>
      </c>
    </row>
    <row r="77" spans="22:23" x14ac:dyDescent="0.3">
      <c r="V77" s="1">
        <f t="shared" si="23"/>
        <v>481722263.02838802</v>
      </c>
      <c r="W77" s="1">
        <f t="shared" si="24"/>
        <v>279624552.4416635</v>
      </c>
    </row>
    <row r="78" spans="22:23" x14ac:dyDescent="0.3">
      <c r="V78" s="1">
        <f t="shared" si="23"/>
        <v>347027405.98521405</v>
      </c>
      <c r="W78" s="1">
        <f t="shared" si="24"/>
        <v>224529811.40735099</v>
      </c>
    </row>
    <row r="79" spans="22:23" x14ac:dyDescent="0.3">
      <c r="V79" s="1">
        <f t="shared" si="23"/>
        <v>324136029.10525787</v>
      </c>
      <c r="W79" s="1">
        <f t="shared" si="24"/>
        <v>187628206.37090957</v>
      </c>
    </row>
    <row r="80" spans="22:23" x14ac:dyDescent="0.3">
      <c r="V80" s="1">
        <f t="shared" si="23"/>
        <v>317596107.03501755</v>
      </c>
      <c r="W80" s="1">
        <f t="shared" si="24"/>
        <v>161538606.11985773</v>
      </c>
    </row>
    <row r="81" spans="22:27" x14ac:dyDescent="0.3">
      <c r="V81" s="1">
        <f t="shared" si="23"/>
        <v>309183193.58795208</v>
      </c>
      <c r="W81" s="1">
        <f t="shared" si="24"/>
        <v>137926277.40373701</v>
      </c>
    </row>
    <row r="82" spans="22:27" x14ac:dyDescent="0.3">
      <c r="V82" s="1">
        <f t="shared" si="23"/>
        <v>303218927.13585681</v>
      </c>
      <c r="W82" s="1">
        <f t="shared" si="24"/>
        <v>116590107.23646075</v>
      </c>
    </row>
    <row r="83" spans="22:27" x14ac:dyDescent="0.3">
      <c r="V83" s="1">
        <f t="shared" si="23"/>
        <v>292899897.58684087</v>
      </c>
      <c r="W83" s="1">
        <f t="shared" si="24"/>
        <v>97421328.346445858</v>
      </c>
    </row>
    <row r="84" spans="22:27" x14ac:dyDescent="0.3">
      <c r="V84" s="1">
        <f t="shared" si="23"/>
        <v>300239126.72652298</v>
      </c>
      <c r="W84" s="1">
        <f t="shared" si="24"/>
        <v>81368094.951653644</v>
      </c>
    </row>
    <row r="85" spans="22:27" x14ac:dyDescent="0.3">
      <c r="V85" s="1">
        <f t="shared" si="23"/>
        <v>334607723.10366714</v>
      </c>
      <c r="W85" s="1">
        <f t="shared" si="24"/>
        <v>67084662.109757081</v>
      </c>
    </row>
    <row r="86" spans="22:27" x14ac:dyDescent="0.3">
      <c r="V86" s="1">
        <f t="shared" si="23"/>
        <v>376308346.57587504</v>
      </c>
      <c r="W86" s="1">
        <f t="shared" si="24"/>
        <v>55549189.23308897</v>
      </c>
    </row>
    <row r="87" spans="22:27" x14ac:dyDescent="0.3">
      <c r="V87" s="1">
        <f t="shared" si="23"/>
        <v>395981669.17069805</v>
      </c>
      <c r="W87" s="1">
        <f t="shared" si="24"/>
        <v>44984310.91384986</v>
      </c>
    </row>
    <row r="88" spans="22:27" x14ac:dyDescent="0.3">
      <c r="V88" s="1">
        <f t="shared" si="23"/>
        <v>375192363.20242584</v>
      </c>
      <c r="W88" s="1">
        <f t="shared" si="24"/>
        <v>36502903.859119564</v>
      </c>
    </row>
    <row r="89" spans="22:27" x14ac:dyDescent="0.3">
      <c r="V89" s="1">
        <f t="shared" si="23"/>
        <v>239645584.23028618</v>
      </c>
      <c r="W89" s="1">
        <f t="shared" si="24"/>
        <v>27278113.209102258</v>
      </c>
    </row>
    <row r="90" spans="22:27" x14ac:dyDescent="0.3">
      <c r="V90" s="1">
        <f t="shared" si="23"/>
        <v>144288347.45967183</v>
      </c>
      <c r="W90" s="1">
        <f t="shared" si="24"/>
        <v>19751021.651998848</v>
      </c>
    </row>
    <row r="91" spans="22:27" x14ac:dyDescent="0.3">
      <c r="V91" s="1">
        <f t="shared" si="23"/>
        <v>86927253.395686001</v>
      </c>
      <c r="W91" s="1">
        <f t="shared" si="24"/>
        <v>9183309.8955459818</v>
      </c>
    </row>
    <row r="92" spans="22:27" x14ac:dyDescent="0.3">
      <c r="V92" s="1">
        <f t="shared" si="23"/>
        <v>15912346.863485504</v>
      </c>
      <c r="W92" s="1">
        <f t="shared" si="24"/>
        <v>957651.09483566415</v>
      </c>
    </row>
    <row r="93" spans="22:27" x14ac:dyDescent="0.3">
      <c r="V93" s="1"/>
      <c r="W93" s="1"/>
    </row>
    <row r="94" spans="22:27" x14ac:dyDescent="0.3">
      <c r="V94" s="1"/>
      <c r="W94" s="1"/>
    </row>
    <row r="95" spans="22:27" x14ac:dyDescent="0.3">
      <c r="V95" s="1"/>
      <c r="W95" s="1"/>
      <c r="Z95" s="122"/>
      <c r="AA95" s="122"/>
    </row>
    <row r="96" spans="22:27" x14ac:dyDescent="0.3">
      <c r="Z96" s="122"/>
      <c r="AA96" s="122"/>
    </row>
    <row r="97" spans="26:27" x14ac:dyDescent="0.3">
      <c r="Z97" s="122"/>
      <c r="AA97" s="122"/>
    </row>
    <row r="98" spans="26:27" x14ac:dyDescent="0.3">
      <c r="Z98" s="122"/>
      <c r="AA98" s="122"/>
    </row>
    <row r="99" spans="26:27" x14ac:dyDescent="0.3">
      <c r="Z99" s="122"/>
      <c r="AA99" s="122"/>
    </row>
    <row r="100" spans="26:27" x14ac:dyDescent="0.3">
      <c r="Z100" s="122"/>
      <c r="AA100" s="122"/>
    </row>
    <row r="101" spans="26:27" x14ac:dyDescent="0.3">
      <c r="Z101" s="122"/>
      <c r="AA101" s="122"/>
    </row>
    <row r="102" spans="26:27" x14ac:dyDescent="0.3">
      <c r="Z102" s="122"/>
      <c r="AA102" s="122"/>
    </row>
    <row r="103" spans="26:27" x14ac:dyDescent="0.3">
      <c r="Z103" s="122"/>
      <c r="AA103" s="122"/>
    </row>
    <row r="104" spans="26:27" x14ac:dyDescent="0.3">
      <c r="Z104" s="122"/>
      <c r="AA104" s="122"/>
    </row>
    <row r="105" spans="26:27" x14ac:dyDescent="0.3">
      <c r="Z105" s="122"/>
      <c r="AA105" s="122"/>
    </row>
    <row r="106" spans="26:27" x14ac:dyDescent="0.3">
      <c r="Z106" s="122"/>
      <c r="AA106" s="122"/>
    </row>
    <row r="107" spans="26:27" x14ac:dyDescent="0.3">
      <c r="Z107" s="122"/>
      <c r="AA107" s="122"/>
    </row>
    <row r="108" spans="26:27" x14ac:dyDescent="0.3">
      <c r="Z108" s="122"/>
      <c r="AA108" s="122"/>
    </row>
    <row r="109" spans="26:27" x14ac:dyDescent="0.3">
      <c r="Z109" s="122"/>
      <c r="AA109" s="122"/>
    </row>
    <row r="110" spans="26:27" x14ac:dyDescent="0.3">
      <c r="Z110" s="122"/>
      <c r="AA110" s="122"/>
    </row>
    <row r="111" spans="26:27" x14ac:dyDescent="0.3">
      <c r="Z111" s="122"/>
      <c r="AA111" s="122"/>
    </row>
    <row r="112" spans="26:27" x14ac:dyDescent="0.3">
      <c r="Z112" s="122"/>
      <c r="AA112" s="122"/>
    </row>
    <row r="113" spans="26:27" x14ac:dyDescent="0.3">
      <c r="Z113" s="122"/>
      <c r="AA113" s="122"/>
    </row>
    <row r="114" spans="26:27" x14ac:dyDescent="0.3">
      <c r="Z114" s="122"/>
      <c r="AA114" s="122"/>
    </row>
    <row r="115" spans="26:27" x14ac:dyDescent="0.3">
      <c r="Z115" s="122"/>
      <c r="AA115" s="122"/>
    </row>
    <row r="116" spans="26:27" x14ac:dyDescent="0.3">
      <c r="Z116" s="122"/>
      <c r="AA116" s="122"/>
    </row>
    <row r="117" spans="26:27" x14ac:dyDescent="0.3">
      <c r="Z117" s="122"/>
      <c r="AA117" s="122"/>
    </row>
    <row r="118" spans="26:27" x14ac:dyDescent="0.3">
      <c r="Z118" s="122"/>
      <c r="AA118" s="122"/>
    </row>
  </sheetData>
  <mergeCells count="10">
    <mergeCell ref="Q36:S36"/>
    <mergeCell ref="M36:O36"/>
    <mergeCell ref="E34:S34"/>
    <mergeCell ref="AK2:BC2"/>
    <mergeCell ref="AJ1:BM1"/>
    <mergeCell ref="X3:AH3"/>
    <mergeCell ref="V1:AH1"/>
    <mergeCell ref="D3:T3"/>
    <mergeCell ref="A1:T1"/>
    <mergeCell ref="B2:T2"/>
  </mergeCells>
  <hyperlinks>
    <hyperlink ref="B2" r:id="rId1" xr:uid="{21652755-8982-4AAB-A208-7E6899D7F3C0}"/>
    <hyperlink ref="AK2" r:id="rId2" xr:uid="{BBE9FF9F-2905-4DD5-8132-612E3D6516BA}"/>
  </hyperlinks>
  <pageMargins left="0.7" right="0.7" top="0.75" bottom="0.75" header="0.3" footer="0.3"/>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8BA5A-75B7-4084-BBAA-44DD4993F395}">
  <dimension ref="A1:GK77"/>
  <sheetViews>
    <sheetView topLeftCell="BO3" zoomScale="55" zoomScaleNormal="55" workbookViewId="0">
      <selection activeCell="CL35" sqref="CL35"/>
    </sheetView>
  </sheetViews>
  <sheetFormatPr defaultRowHeight="14.4" x14ac:dyDescent="0.3"/>
  <cols>
    <col min="1" max="1" width="33.5546875" customWidth="1"/>
    <col min="2" max="2" width="16" bestFit="1" customWidth="1"/>
    <col min="3" max="3" width="17" bestFit="1" customWidth="1"/>
    <col min="4" max="4" width="18" bestFit="1" customWidth="1"/>
    <col min="5" max="5" width="24" bestFit="1" customWidth="1"/>
    <col min="6" max="6" width="16" bestFit="1" customWidth="1"/>
    <col min="7" max="7" width="19.88671875" bestFit="1" customWidth="1"/>
    <col min="8" max="8" width="17" bestFit="1" customWidth="1"/>
    <col min="9" max="9" width="5.5546875" bestFit="1" customWidth="1"/>
    <col min="11" max="11" width="13.6640625" bestFit="1" customWidth="1"/>
    <col min="12" max="12" width="10.44140625" bestFit="1" customWidth="1"/>
    <col min="13" max="13" width="10" bestFit="1" customWidth="1"/>
    <col min="16" max="16" width="11.33203125" bestFit="1" customWidth="1"/>
    <col min="17" max="17" width="11.44140625" bestFit="1" customWidth="1"/>
    <col min="18" max="18" width="10.44140625" bestFit="1" customWidth="1"/>
    <col min="19" max="19" width="11.44140625" bestFit="1" customWidth="1"/>
    <col min="21" max="21" width="15.88671875" customWidth="1"/>
    <col min="22" max="22" width="12.88671875" bestFit="1" customWidth="1"/>
    <col min="23" max="23" width="10" bestFit="1" customWidth="1"/>
    <col min="24" max="24" width="7" bestFit="1" customWidth="1"/>
    <col min="25" max="25" width="11.5546875" bestFit="1" customWidth="1"/>
    <col min="26" max="26" width="14.5546875" bestFit="1" customWidth="1"/>
    <col min="27" max="27" width="10.44140625" bestFit="1" customWidth="1"/>
    <col min="28" max="28" width="11.44140625" bestFit="1" customWidth="1"/>
    <col min="29" max="29" width="11.44140625" customWidth="1"/>
    <col min="30" max="30" width="10" bestFit="1" customWidth="1"/>
    <col min="31" max="31" width="7" bestFit="1" customWidth="1"/>
    <col min="32" max="32" width="10.33203125" customWidth="1"/>
    <col min="33" max="33" width="10" bestFit="1" customWidth="1"/>
    <col min="34" max="34" width="14.88671875" bestFit="1" customWidth="1"/>
    <col min="35" max="35" width="13.33203125" customWidth="1"/>
    <col min="37" max="37" width="14" bestFit="1" customWidth="1"/>
    <col min="38" max="38" width="15" bestFit="1" customWidth="1"/>
    <col min="39" max="40" width="14.33203125" bestFit="1" customWidth="1"/>
    <col min="41" max="41" width="13.44140625" bestFit="1" customWidth="1"/>
    <col min="42" max="42" width="13.5546875" bestFit="1" customWidth="1"/>
    <col min="43" max="43" width="14.33203125" bestFit="1" customWidth="1"/>
    <col min="44" max="44" width="16.88671875" bestFit="1" customWidth="1"/>
    <col min="45" max="45" width="21.44140625" bestFit="1" customWidth="1"/>
    <col min="46" max="46" width="23.33203125" bestFit="1" customWidth="1"/>
    <col min="47" max="47" width="19.6640625" bestFit="1" customWidth="1"/>
    <col min="48" max="48" width="14.5546875" bestFit="1" customWidth="1"/>
    <col min="49" max="49" width="14.6640625" bestFit="1" customWidth="1"/>
    <col min="50" max="51" width="12.6640625" bestFit="1" customWidth="1"/>
    <col min="52" max="52" width="14.109375" bestFit="1" customWidth="1"/>
    <col min="53" max="53" width="14.6640625" bestFit="1" customWidth="1"/>
    <col min="54" max="54" width="13.6640625" bestFit="1" customWidth="1"/>
    <col min="55" max="55" width="13.88671875" bestFit="1" customWidth="1"/>
    <col min="56" max="56" width="6.33203125" bestFit="1" customWidth="1"/>
    <col min="57" max="57" width="10.77734375" bestFit="1" customWidth="1"/>
    <col min="58" max="58" width="13.6640625" bestFit="1" customWidth="1"/>
    <col min="59" max="59" width="12.44140625" bestFit="1" customWidth="1"/>
    <col min="60" max="60" width="11.33203125" bestFit="1" customWidth="1"/>
    <col min="61" max="61" width="12.44140625" bestFit="1" customWidth="1"/>
    <col min="62" max="62" width="10.33203125" bestFit="1" customWidth="1"/>
    <col min="63" max="63" width="12.44140625" bestFit="1" customWidth="1"/>
    <col min="64" max="64" width="11.33203125" bestFit="1" customWidth="1"/>
    <col min="66" max="69" width="11.33203125" bestFit="1" customWidth="1"/>
    <col min="70" max="70" width="10.33203125" bestFit="1" customWidth="1"/>
    <col min="71" max="72" width="11.33203125" bestFit="1" customWidth="1"/>
    <col min="73" max="73" width="6" customWidth="1"/>
    <col min="74" max="74" width="27.88671875" bestFit="1" customWidth="1"/>
    <col min="75" max="75" width="19" bestFit="1" customWidth="1"/>
    <col min="76" max="81" width="11.33203125" bestFit="1" customWidth="1"/>
    <col min="83" max="83" width="14.6640625" bestFit="1" customWidth="1"/>
    <col min="84" max="84" width="14.88671875" bestFit="1" customWidth="1"/>
    <col min="85" max="85" width="16.109375" bestFit="1" customWidth="1"/>
    <col min="86" max="86" width="19.21875" customWidth="1"/>
    <col min="87" max="87" width="15.44140625" customWidth="1"/>
    <col min="88" max="88" width="14.77734375" customWidth="1"/>
    <col min="89" max="89" width="15.5546875" customWidth="1"/>
    <col min="90" max="91" width="14" bestFit="1" customWidth="1"/>
    <col min="92" max="92" width="15.109375" bestFit="1" customWidth="1"/>
    <col min="93" max="94" width="14" bestFit="1" customWidth="1"/>
    <col min="95" max="95" width="15.109375" bestFit="1" customWidth="1"/>
    <col min="96" max="97" width="14" bestFit="1" customWidth="1"/>
    <col min="98" max="98" width="15.109375" bestFit="1" customWidth="1"/>
    <col min="99" max="99" width="24.109375" bestFit="1" customWidth="1"/>
    <col min="100" max="100" width="14" bestFit="1" customWidth="1"/>
    <col min="101" max="101" width="15.109375" bestFit="1" customWidth="1"/>
    <col min="102" max="103" width="14" bestFit="1" customWidth="1"/>
    <col min="104" max="104" width="15.109375" bestFit="1" customWidth="1"/>
    <col min="105" max="105" width="14.88671875" bestFit="1" customWidth="1"/>
    <col min="106" max="106" width="14.6640625" bestFit="1" customWidth="1"/>
    <col min="107" max="107" width="15.109375" bestFit="1" customWidth="1"/>
    <col min="108" max="109" width="14.6640625" bestFit="1" customWidth="1"/>
    <col min="110" max="110" width="14" bestFit="1" customWidth="1"/>
    <col min="111" max="111" width="15.109375" bestFit="1" customWidth="1"/>
    <col min="113" max="113" width="28" bestFit="1" customWidth="1"/>
    <col min="114" max="114" width="19.109375" bestFit="1" customWidth="1"/>
    <col min="115" max="115" width="8.33203125" bestFit="1" customWidth="1"/>
    <col min="116" max="118" width="14" bestFit="1" customWidth="1"/>
    <col min="119" max="119" width="15.109375" bestFit="1" customWidth="1"/>
    <col min="120" max="120" width="14.6640625" bestFit="1" customWidth="1"/>
    <col min="121" max="121" width="14.88671875" bestFit="1" customWidth="1"/>
    <col min="122" max="122" width="16.88671875" bestFit="1" customWidth="1"/>
    <col min="123" max="124" width="15.109375" bestFit="1" customWidth="1"/>
    <col min="125" max="125" width="14.6640625" bestFit="1" customWidth="1"/>
    <col min="126" max="126" width="14" bestFit="1" customWidth="1"/>
    <col min="127" max="127" width="15.109375" bestFit="1" customWidth="1"/>
    <col min="128" max="128" width="14.88671875" bestFit="1" customWidth="1"/>
    <col min="129" max="131" width="15.109375" bestFit="1" customWidth="1"/>
    <col min="132" max="133" width="14" bestFit="1" customWidth="1"/>
    <col min="134" max="134" width="14.88671875" bestFit="1" customWidth="1"/>
    <col min="135" max="135" width="14.88671875" customWidth="1"/>
    <col min="136" max="136" width="19.6640625" bestFit="1" customWidth="1"/>
    <col min="137" max="137" width="20.6640625" customWidth="1"/>
    <col min="138" max="138" width="14.6640625" customWidth="1"/>
    <col min="139" max="139" width="15.109375" bestFit="1" customWidth="1"/>
    <col min="140" max="143" width="11.44140625" customWidth="1"/>
    <col min="145" max="146" width="16.109375" bestFit="1" customWidth="1"/>
    <col min="147" max="151" width="17" bestFit="1" customWidth="1"/>
    <col min="152" max="153" width="16.109375" bestFit="1" customWidth="1"/>
    <col min="154" max="155" width="17" bestFit="1" customWidth="1"/>
    <col min="156" max="157" width="16.109375" bestFit="1" customWidth="1"/>
    <col min="158" max="162" width="17" bestFit="1" customWidth="1"/>
    <col min="164" max="167" width="15.33203125" customWidth="1"/>
    <col min="168" max="168" width="14.6640625" bestFit="1" customWidth="1"/>
    <col min="169" max="169" width="10" bestFit="1" customWidth="1"/>
    <col min="173" max="174" width="10.44140625" bestFit="1" customWidth="1"/>
    <col min="175" max="175" width="11.44140625" bestFit="1" customWidth="1"/>
    <col min="176" max="176" width="10.44140625" bestFit="1" customWidth="1"/>
    <col min="177" max="179" width="11.21875" bestFit="1" customWidth="1"/>
    <col min="180" max="180" width="10.77734375" bestFit="1" customWidth="1"/>
    <col min="181" max="181" width="11.21875" bestFit="1" customWidth="1"/>
    <col min="182" max="182" width="10.44140625" bestFit="1" customWidth="1"/>
    <col min="183" max="183" width="11" bestFit="1" customWidth="1"/>
    <col min="184" max="185" width="11.44140625" bestFit="1" customWidth="1"/>
    <col min="186" max="186" width="11" bestFit="1" customWidth="1"/>
    <col min="187" max="187" width="13.109375" bestFit="1" customWidth="1"/>
    <col min="188" max="190" width="10.44140625" bestFit="1" customWidth="1"/>
    <col min="191" max="191" width="10.6640625" bestFit="1" customWidth="1"/>
    <col min="192" max="192" width="12.21875" bestFit="1" customWidth="1"/>
    <col min="193" max="193" width="10.44140625" customWidth="1"/>
    <col min="194" max="194" width="10.44140625" bestFit="1" customWidth="1"/>
  </cols>
  <sheetData>
    <row r="1" spans="1:193" ht="15" thickBot="1" x14ac:dyDescent="0.35">
      <c r="A1" s="368" t="s">
        <v>87</v>
      </c>
      <c r="B1" s="369"/>
      <c r="C1" s="369"/>
      <c r="D1" s="369"/>
      <c r="E1" s="369"/>
      <c r="F1" s="369"/>
      <c r="G1" s="369"/>
      <c r="H1" s="369"/>
      <c r="I1" s="370"/>
      <c r="K1" s="373" t="s">
        <v>94</v>
      </c>
      <c r="L1" s="374"/>
      <c r="M1" s="374"/>
      <c r="N1" s="375"/>
      <c r="P1" s="373" t="s">
        <v>94</v>
      </c>
      <c r="Q1" s="374"/>
      <c r="R1" s="374"/>
      <c r="S1" s="374"/>
      <c r="T1" s="374"/>
      <c r="U1" s="375"/>
      <c r="V1" s="39"/>
      <c r="W1" s="373" t="s">
        <v>94</v>
      </c>
      <c r="X1" s="374"/>
      <c r="Y1" s="374"/>
      <c r="Z1" s="374"/>
      <c r="AA1" s="374"/>
      <c r="AB1" s="374"/>
      <c r="AC1" s="374"/>
      <c r="AD1" s="374"/>
      <c r="AE1" s="374"/>
      <c r="AF1" s="374"/>
      <c r="AG1" s="374"/>
      <c r="AH1" s="374"/>
      <c r="AI1" s="375"/>
      <c r="AK1" s="385" t="s">
        <v>0</v>
      </c>
      <c r="AL1" s="386"/>
      <c r="AM1" s="386"/>
      <c r="AN1" s="386"/>
      <c r="AO1" s="386"/>
      <c r="AP1" s="386"/>
      <c r="AQ1" s="386"/>
      <c r="AR1" s="386"/>
      <c r="AS1" s="386"/>
      <c r="AT1" s="386"/>
      <c r="AU1" s="386"/>
      <c r="AV1" s="386"/>
      <c r="AW1" s="386"/>
      <c r="AX1" s="386"/>
      <c r="AY1" s="386"/>
      <c r="AZ1" s="386"/>
      <c r="BA1" s="386"/>
      <c r="BB1" s="386"/>
      <c r="BC1" s="386"/>
      <c r="BD1" s="387"/>
      <c r="BF1" s="373" t="s">
        <v>94</v>
      </c>
      <c r="BG1" s="374"/>
      <c r="BH1" s="374"/>
      <c r="BI1" s="374"/>
      <c r="BJ1" s="374"/>
      <c r="BK1" s="374"/>
      <c r="BL1" s="375"/>
      <c r="BN1" s="382" t="s">
        <v>129</v>
      </c>
      <c r="BO1" s="383"/>
      <c r="BP1" s="383"/>
      <c r="BQ1" s="383"/>
      <c r="BR1" s="383"/>
      <c r="BS1" s="383"/>
      <c r="BT1" s="383"/>
      <c r="BU1" s="383"/>
      <c r="BV1" s="383"/>
      <c r="BW1" s="383"/>
      <c r="BX1" s="383"/>
      <c r="BY1" s="383"/>
      <c r="BZ1" s="383"/>
      <c r="CA1" s="383"/>
      <c r="CB1" s="383"/>
      <c r="CC1" s="384"/>
      <c r="CD1" s="68"/>
      <c r="CE1" s="373" t="s">
        <v>94</v>
      </c>
      <c r="CF1" s="374"/>
      <c r="CG1" s="374"/>
      <c r="CH1" s="374"/>
      <c r="CI1" s="374"/>
      <c r="CJ1" s="374"/>
      <c r="CK1" s="374"/>
      <c r="CL1" s="374"/>
      <c r="CM1" s="374"/>
      <c r="CN1" s="374"/>
      <c r="CO1" s="374"/>
      <c r="CP1" s="374"/>
      <c r="CQ1" s="374"/>
      <c r="CR1" s="374"/>
      <c r="CS1" s="374"/>
      <c r="CT1" s="374"/>
      <c r="CU1" s="374"/>
      <c r="CV1" s="374"/>
      <c r="CW1" s="374"/>
      <c r="CX1" s="374"/>
      <c r="CY1" s="374"/>
      <c r="CZ1" s="374"/>
      <c r="DA1" s="382" t="s">
        <v>129</v>
      </c>
      <c r="DB1" s="383"/>
      <c r="DC1" s="383"/>
      <c r="DD1" s="383"/>
      <c r="DE1" s="383"/>
      <c r="DF1" s="383"/>
      <c r="DG1" s="384"/>
      <c r="DI1" s="382" t="s">
        <v>129</v>
      </c>
      <c r="DJ1" s="383"/>
      <c r="DK1" s="383"/>
      <c r="DL1" s="383"/>
      <c r="DM1" s="383"/>
      <c r="DN1" s="383"/>
      <c r="DO1" s="383"/>
      <c r="DP1" s="383"/>
      <c r="DQ1" s="383"/>
      <c r="DR1" s="383"/>
      <c r="DS1" s="383"/>
      <c r="DT1" s="383"/>
      <c r="DU1" s="383"/>
      <c r="DV1" s="383"/>
      <c r="DW1" s="383"/>
      <c r="DX1" s="383"/>
      <c r="DY1" s="383"/>
      <c r="DZ1" s="383"/>
      <c r="EA1" s="383"/>
      <c r="EB1" s="383"/>
      <c r="EC1" s="383"/>
      <c r="ED1" s="383"/>
      <c r="EE1" s="383"/>
      <c r="EF1" s="383"/>
      <c r="EG1" s="383"/>
      <c r="EH1" s="384"/>
      <c r="EJ1" s="388" t="s">
        <v>94</v>
      </c>
      <c r="EK1" s="389"/>
      <c r="EL1" s="389"/>
      <c r="EM1" s="390"/>
      <c r="EO1" s="382" t="s">
        <v>129</v>
      </c>
      <c r="EP1" s="383"/>
      <c r="EQ1" s="383"/>
      <c r="ER1" s="383"/>
      <c r="ES1" s="383"/>
      <c r="ET1" s="383"/>
      <c r="EU1" s="383"/>
      <c r="EV1" s="383"/>
      <c r="EW1" s="383"/>
      <c r="EX1" s="383"/>
      <c r="EY1" s="383"/>
      <c r="EZ1" s="383"/>
      <c r="FA1" s="383"/>
      <c r="FB1" s="383"/>
      <c r="FC1" s="383"/>
      <c r="FD1" s="383"/>
      <c r="FE1" s="383"/>
      <c r="FF1" s="384"/>
      <c r="FH1" s="420" t="s">
        <v>129</v>
      </c>
      <c r="FI1" s="421"/>
      <c r="FJ1" s="421"/>
      <c r="FK1" s="422"/>
      <c r="FM1" s="376" t="s">
        <v>129</v>
      </c>
      <c r="FN1" s="377"/>
      <c r="FO1" s="377"/>
      <c r="FP1" s="377"/>
      <c r="FQ1" s="377"/>
      <c r="FR1" s="377"/>
      <c r="FS1" s="377"/>
      <c r="FT1" s="377"/>
      <c r="FU1" s="377"/>
      <c r="FV1" s="377"/>
      <c r="FW1" s="377"/>
      <c r="FX1" s="377"/>
      <c r="FY1" s="377"/>
      <c r="FZ1" s="377"/>
      <c r="GA1" s="377"/>
      <c r="GB1" s="377"/>
      <c r="GC1" s="377"/>
      <c r="GD1" s="377"/>
      <c r="GE1" s="377"/>
      <c r="GF1" s="377"/>
      <c r="GG1" s="377"/>
      <c r="GH1" s="377"/>
      <c r="GI1" s="377"/>
      <c r="GJ1" s="377"/>
      <c r="GK1" s="378"/>
    </row>
    <row r="2" spans="1:193" ht="26.4" thickBot="1" x14ac:dyDescent="0.4">
      <c r="A2" s="2" t="s">
        <v>2</v>
      </c>
      <c r="B2" s="80" t="s">
        <v>88</v>
      </c>
      <c r="C2" s="80"/>
      <c r="D2" s="80"/>
      <c r="E2" s="80"/>
      <c r="F2" s="80"/>
      <c r="G2" s="80"/>
      <c r="H2" s="80"/>
      <c r="I2" s="81"/>
      <c r="J2" s="28"/>
      <c r="K2" s="2" t="s">
        <v>2</v>
      </c>
      <c r="L2" s="82" t="s">
        <v>90</v>
      </c>
      <c r="M2" s="82"/>
      <c r="N2" s="83"/>
      <c r="O2" s="31" t="s">
        <v>73</v>
      </c>
      <c r="P2" s="2" t="s">
        <v>2</v>
      </c>
      <c r="Q2" s="32" t="s">
        <v>92</v>
      </c>
      <c r="R2" s="32"/>
      <c r="S2" s="32"/>
      <c r="T2" s="32"/>
      <c r="U2" s="38"/>
      <c r="V2" s="32" t="s">
        <v>73</v>
      </c>
      <c r="W2" s="2" t="s">
        <v>33</v>
      </c>
      <c r="X2" s="414" t="s">
        <v>61</v>
      </c>
      <c r="Y2" s="414"/>
      <c r="Z2" s="32"/>
      <c r="AA2" s="32"/>
      <c r="AB2" s="38"/>
      <c r="AC2" s="32"/>
      <c r="AD2" s="45"/>
      <c r="AE2" s="32"/>
      <c r="AF2" s="38"/>
      <c r="AG2" s="32"/>
      <c r="AH2" s="32"/>
      <c r="AI2" s="38"/>
      <c r="AK2" s="2" t="s">
        <v>2</v>
      </c>
      <c r="AL2" s="416" t="s">
        <v>3</v>
      </c>
      <c r="AM2" s="416"/>
      <c r="AN2" s="416"/>
      <c r="AO2" s="416"/>
      <c r="AP2" s="416"/>
      <c r="AQ2" s="416"/>
      <c r="AR2" s="416"/>
      <c r="AS2" s="416"/>
      <c r="AT2" s="416"/>
      <c r="AU2" s="416"/>
      <c r="AV2" s="416"/>
      <c r="AW2" s="416"/>
      <c r="AX2" s="416"/>
      <c r="AY2" s="416"/>
      <c r="AZ2" s="416"/>
      <c r="BA2" s="416"/>
      <c r="BB2" s="416"/>
      <c r="BC2" s="416"/>
      <c r="BD2" s="433"/>
      <c r="BF2" s="2"/>
      <c r="BH2" s="32"/>
      <c r="BI2" s="32"/>
      <c r="BL2" s="3"/>
      <c r="BN2" s="2" t="s">
        <v>33</v>
      </c>
      <c r="BO2" s="71" t="s">
        <v>61</v>
      </c>
      <c r="BP2" s="434" t="s">
        <v>121</v>
      </c>
      <c r="BQ2" s="434"/>
      <c r="BR2" s="434"/>
      <c r="BS2" s="434"/>
      <c r="BT2" s="434"/>
      <c r="BV2" s="192" t="s">
        <v>376</v>
      </c>
      <c r="BW2" s="193" t="s">
        <v>377</v>
      </c>
      <c r="BX2" s="392" t="s">
        <v>309</v>
      </c>
      <c r="BY2" s="393"/>
      <c r="BZ2" s="393"/>
      <c r="CA2" s="393"/>
      <c r="CB2" s="393"/>
      <c r="CC2" s="394"/>
      <c r="CD2" s="68"/>
      <c r="CE2" s="79" t="s">
        <v>61</v>
      </c>
      <c r="CF2" s="413" t="s">
        <v>159</v>
      </c>
      <c r="CG2" s="413"/>
      <c r="CH2" s="413"/>
      <c r="CI2" s="413"/>
      <c r="CK2" s="3"/>
      <c r="CL2" s="235" t="s">
        <v>449</v>
      </c>
      <c r="CM2" s="85"/>
      <c r="CN2" s="236" t="s">
        <v>341</v>
      </c>
      <c r="CO2" s="236" t="s">
        <v>448</v>
      </c>
      <c r="CT2" s="3"/>
      <c r="CU2" s="201" t="s">
        <v>259</v>
      </c>
      <c r="CV2" s="202">
        <v>1</v>
      </c>
      <c r="CW2" s="203" t="s">
        <v>378</v>
      </c>
      <c r="DA2" s="435" t="s">
        <v>219</v>
      </c>
      <c r="DB2" s="434"/>
      <c r="DC2" s="434"/>
      <c r="DD2" s="434"/>
      <c r="DE2" s="434"/>
      <c r="DF2" s="434"/>
      <c r="DG2" s="436"/>
      <c r="DI2" s="192" t="s">
        <v>376</v>
      </c>
      <c r="DJ2" s="193" t="s">
        <v>377</v>
      </c>
      <c r="DK2" t="s">
        <v>33</v>
      </c>
      <c r="DL2" s="71" t="s">
        <v>61</v>
      </c>
      <c r="DM2" s="434" t="s">
        <v>197</v>
      </c>
      <c r="DN2" s="434"/>
      <c r="DO2" s="434"/>
      <c r="DP2" s="434"/>
      <c r="DQ2" s="434"/>
      <c r="DR2" s="434"/>
      <c r="DS2" s="415" t="s">
        <v>213</v>
      </c>
      <c r="DT2" s="415"/>
      <c r="DU2" s="415"/>
      <c r="DV2" s="415"/>
      <c r="DW2" s="415"/>
      <c r="DX2" s="415"/>
      <c r="DY2" s="133"/>
      <c r="DZ2" s="380" t="s">
        <v>219</v>
      </c>
      <c r="EA2" s="380"/>
      <c r="EB2" s="380"/>
      <c r="EC2" s="380"/>
      <c r="ED2" s="380"/>
      <c r="EE2" s="380"/>
      <c r="EF2" s="380"/>
      <c r="EG2" s="133"/>
      <c r="EH2" s="134"/>
      <c r="EJ2" s="379" t="s">
        <v>214</v>
      </c>
      <c r="EK2" s="380"/>
      <c r="EL2" s="380"/>
      <c r="EM2" s="381"/>
      <c r="EO2" s="379" t="s">
        <v>214</v>
      </c>
      <c r="EP2" s="380"/>
      <c r="EQ2" s="380"/>
      <c r="ER2" s="380"/>
      <c r="ES2" s="380"/>
      <c r="ET2" s="380"/>
      <c r="EU2" s="380"/>
      <c r="EV2" s="380"/>
      <c r="EW2" s="380"/>
      <c r="EX2" s="380"/>
      <c r="EY2" s="380"/>
      <c r="EZ2" s="380"/>
      <c r="FA2" s="380"/>
      <c r="FB2" s="380"/>
      <c r="FC2" s="380"/>
      <c r="FD2" s="380"/>
      <c r="FE2" s="380"/>
      <c r="FF2" s="381"/>
      <c r="FH2" s="379" t="s">
        <v>453</v>
      </c>
      <c r="FI2" s="380"/>
      <c r="FJ2" s="380"/>
      <c r="FK2" s="381"/>
      <c r="FM2" s="2" t="s">
        <v>33</v>
      </c>
      <c r="FN2" s="409" t="s">
        <v>443</v>
      </c>
      <c r="FO2" s="409"/>
      <c r="FP2" s="409"/>
      <c r="FQ2" s="409"/>
      <c r="FR2" s="409"/>
      <c r="FS2" s="409"/>
      <c r="FT2" s="409"/>
      <c r="FU2" s="409"/>
      <c r="FV2" s="409"/>
      <c r="FW2" s="409"/>
      <c r="FX2" s="411" t="s">
        <v>456</v>
      </c>
      <c r="FY2" s="411"/>
      <c r="GK2" s="3"/>
    </row>
    <row r="3" spans="1:193" ht="29.4" thickBot="1" x14ac:dyDescent="0.35">
      <c r="A3" s="2" t="s">
        <v>1</v>
      </c>
      <c r="B3" s="69" t="s">
        <v>63</v>
      </c>
      <c r="C3" t="s">
        <v>62</v>
      </c>
      <c r="D3" s="76" t="s">
        <v>89</v>
      </c>
      <c r="E3" s="76"/>
      <c r="F3" s="76"/>
      <c r="G3" s="76"/>
      <c r="H3" s="73" t="s">
        <v>164</v>
      </c>
      <c r="I3" s="3"/>
      <c r="K3" s="2" t="s">
        <v>1</v>
      </c>
      <c r="L3" s="69" t="s">
        <v>63</v>
      </c>
      <c r="M3" t="s">
        <v>62</v>
      </c>
      <c r="N3" s="74" t="s">
        <v>162</v>
      </c>
      <c r="P3" s="2" t="s">
        <v>1</v>
      </c>
      <c r="Q3" s="69" t="s">
        <v>63</v>
      </c>
      <c r="R3" t="s">
        <v>62</v>
      </c>
      <c r="S3" s="73" t="s">
        <v>91</v>
      </c>
      <c r="U3" s="216" t="s">
        <v>102</v>
      </c>
      <c r="W3" s="2" t="s">
        <v>32</v>
      </c>
      <c r="Y3" s="391" t="s">
        <v>120</v>
      </c>
      <c r="Z3" s="391"/>
      <c r="AA3" s="391"/>
      <c r="AB3" s="3"/>
      <c r="AD3" s="2"/>
      <c r="AF3" s="3"/>
      <c r="AI3" s="3"/>
      <c r="AK3" s="2" t="s">
        <v>1</v>
      </c>
      <c r="AL3" s="69" t="s">
        <v>63</v>
      </c>
      <c r="AM3" t="s">
        <v>62</v>
      </c>
      <c r="AN3" s="413" t="s">
        <v>23</v>
      </c>
      <c r="AO3" s="413"/>
      <c r="AP3" s="413"/>
      <c r="AQ3" s="413"/>
      <c r="AR3" s="413"/>
      <c r="AS3" s="413"/>
      <c r="AT3" s="413"/>
      <c r="AU3" s="413"/>
      <c r="AV3" s="413"/>
      <c r="AW3" s="413"/>
      <c r="AX3" s="413"/>
      <c r="AY3" s="413"/>
      <c r="AZ3" s="413"/>
      <c r="BA3" s="413"/>
      <c r="BB3" s="413"/>
      <c r="BC3" s="413"/>
      <c r="BD3" s="432"/>
      <c r="BF3" s="2" t="s">
        <v>33</v>
      </c>
      <c r="BG3" s="71" t="s">
        <v>61</v>
      </c>
      <c r="BH3" s="391" t="s">
        <v>121</v>
      </c>
      <c r="BI3" s="391"/>
      <c r="BL3" s="3"/>
      <c r="BN3" s="2" t="s">
        <v>32</v>
      </c>
      <c r="BO3" s="395" t="s">
        <v>306</v>
      </c>
      <c r="BP3" s="395"/>
      <c r="BQ3" s="395"/>
      <c r="BR3" s="395"/>
      <c r="BS3" s="395"/>
      <c r="BT3" s="396"/>
      <c r="BV3" s="194">
        <v>1</v>
      </c>
      <c r="BW3" s="195" t="s">
        <v>378</v>
      </c>
      <c r="BX3" s="395" t="s">
        <v>350</v>
      </c>
      <c r="BY3" s="395"/>
      <c r="BZ3" s="395"/>
      <c r="CA3" s="395"/>
      <c r="CB3" s="395"/>
      <c r="CC3" s="396"/>
      <c r="CD3" s="68"/>
      <c r="CE3" s="417" t="s">
        <v>342</v>
      </c>
      <c r="CF3" s="418"/>
      <c r="CG3" s="418"/>
      <c r="CH3" s="418"/>
      <c r="CI3" s="418"/>
      <c r="CJ3" s="418"/>
      <c r="CK3" s="419"/>
      <c r="CL3" s="417" t="s">
        <v>450</v>
      </c>
      <c r="CM3" s="418"/>
      <c r="CN3" s="418"/>
      <c r="CO3" s="418"/>
      <c r="CP3" s="418"/>
      <c r="CQ3" s="418"/>
      <c r="CR3" s="418"/>
      <c r="CS3" s="418"/>
      <c r="CT3" s="419"/>
      <c r="CU3" s="417" t="s">
        <v>343</v>
      </c>
      <c r="CV3" s="418"/>
      <c r="CW3" s="418"/>
      <c r="CX3" s="418"/>
      <c r="CY3" s="418"/>
      <c r="CZ3" s="418"/>
      <c r="DA3" s="417" t="s">
        <v>313</v>
      </c>
      <c r="DB3" s="418"/>
      <c r="DC3" s="423"/>
      <c r="DD3" s="418" t="s">
        <v>313</v>
      </c>
      <c r="DE3" s="418"/>
      <c r="DF3" s="418"/>
      <c r="DG3" s="419"/>
      <c r="DI3" s="246">
        <f>$BV$3</f>
        <v>1</v>
      </c>
      <c r="DJ3" s="196" t="s">
        <v>414</v>
      </c>
      <c r="DK3" t="s">
        <v>32</v>
      </c>
      <c r="DP3" s="41"/>
      <c r="DQ3" s="393" t="s">
        <v>314</v>
      </c>
      <c r="DR3" s="393"/>
      <c r="DS3" s="393"/>
      <c r="DT3" s="393"/>
      <c r="DU3" s="393"/>
      <c r="DW3" s="393" t="s">
        <v>314</v>
      </c>
      <c r="DX3" s="393"/>
      <c r="DY3" s="393"/>
      <c r="DZ3" s="393"/>
      <c r="EA3" s="393"/>
      <c r="EC3" s="393" t="s">
        <v>314</v>
      </c>
      <c r="ED3" s="393"/>
      <c r="EE3" s="393"/>
      <c r="EF3" s="393"/>
      <c r="EG3" s="393"/>
      <c r="EH3" s="3"/>
      <c r="EJ3" s="417" t="s">
        <v>313</v>
      </c>
      <c r="EK3" s="418"/>
      <c r="EL3" s="418"/>
      <c r="EM3" s="419"/>
      <c r="EO3" s="221" t="s">
        <v>33</v>
      </c>
      <c r="EP3" s="424" t="s">
        <v>426</v>
      </c>
      <c r="EQ3" s="424"/>
      <c r="ER3" s="424"/>
      <c r="ES3" s="424"/>
      <c r="ET3" s="424" t="s">
        <v>427</v>
      </c>
      <c r="EU3" s="424"/>
      <c r="EV3" s="424"/>
      <c r="EW3" s="424"/>
      <c r="EX3" s="424" t="s">
        <v>428</v>
      </c>
      <c r="EY3" s="424"/>
      <c r="EZ3" s="424"/>
      <c r="FA3" s="424"/>
      <c r="FF3" s="3"/>
      <c r="FH3" s="417" t="s">
        <v>436</v>
      </c>
      <c r="FI3" s="418"/>
      <c r="FJ3" s="418"/>
      <c r="FK3" s="419"/>
      <c r="FM3" s="2" t="s">
        <v>32</v>
      </c>
      <c r="FO3" s="414" t="s">
        <v>61</v>
      </c>
      <c r="FP3" s="414"/>
      <c r="FR3" s="410" t="s">
        <v>418</v>
      </c>
      <c r="FS3" s="410"/>
      <c r="FX3" s="266" t="s">
        <v>455</v>
      </c>
      <c r="FY3" s="267">
        <v>0</v>
      </c>
      <c r="GK3" s="3"/>
    </row>
    <row r="4" spans="1:193" ht="18" thickBot="1" x14ac:dyDescent="0.4">
      <c r="A4" s="29" t="s">
        <v>78</v>
      </c>
      <c r="B4" s="30" t="s">
        <v>79</v>
      </c>
      <c r="C4" s="30" t="s">
        <v>80</v>
      </c>
      <c r="D4" s="30" t="s">
        <v>81</v>
      </c>
      <c r="E4" s="30" t="s">
        <v>82</v>
      </c>
      <c r="F4" s="30" t="s">
        <v>83</v>
      </c>
      <c r="G4" s="30" t="s">
        <v>84</v>
      </c>
      <c r="H4" s="30" t="s">
        <v>85</v>
      </c>
      <c r="I4" s="4" t="s">
        <v>86</v>
      </c>
      <c r="J4" s="176"/>
      <c r="K4" s="15" t="s">
        <v>95</v>
      </c>
      <c r="L4" s="37" t="s">
        <v>96</v>
      </c>
      <c r="M4" s="37" t="s">
        <v>97</v>
      </c>
      <c r="N4" s="4" t="s">
        <v>93</v>
      </c>
      <c r="P4" s="15" t="s">
        <v>106</v>
      </c>
      <c r="Q4" s="12" t="s">
        <v>107</v>
      </c>
      <c r="R4" s="12" t="s">
        <v>108</v>
      </c>
      <c r="S4" s="12" t="s">
        <v>109</v>
      </c>
      <c r="T4" s="39" t="s">
        <v>98</v>
      </c>
      <c r="U4" s="16" t="s">
        <v>101</v>
      </c>
      <c r="W4" s="46" t="s">
        <v>103</v>
      </c>
      <c r="X4" s="75" t="s">
        <v>161</v>
      </c>
      <c r="Y4" s="41" t="s">
        <v>155</v>
      </c>
      <c r="Z4" s="41" t="s">
        <v>514</v>
      </c>
      <c r="AA4" s="41" t="s">
        <v>119</v>
      </c>
      <c r="AB4" s="53" t="s">
        <v>116</v>
      </c>
      <c r="AC4" s="41"/>
      <c r="AD4" s="46" t="s">
        <v>103</v>
      </c>
      <c r="AE4" s="75" t="s">
        <v>163</v>
      </c>
      <c r="AF4" s="53" t="s">
        <v>117</v>
      </c>
      <c r="AG4" s="39" t="s">
        <v>103</v>
      </c>
      <c r="AH4" s="75" t="s">
        <v>165</v>
      </c>
      <c r="AI4" s="53" t="s">
        <v>118</v>
      </c>
      <c r="AK4" s="2"/>
      <c r="BD4" s="3"/>
      <c r="BE4" s="160" t="s">
        <v>254</v>
      </c>
      <c r="BF4" s="2" t="s">
        <v>32</v>
      </c>
      <c r="BG4" s="395" t="s">
        <v>306</v>
      </c>
      <c r="BH4" s="395"/>
      <c r="BI4" s="395"/>
      <c r="BJ4" s="395"/>
      <c r="BK4" s="395"/>
      <c r="BL4" s="396"/>
      <c r="BN4" s="100" t="s">
        <v>510</v>
      </c>
      <c r="BO4" s="33" t="s">
        <v>460</v>
      </c>
      <c r="BP4" s="33" t="s">
        <v>459</v>
      </c>
      <c r="BQ4" s="33" t="s">
        <v>461</v>
      </c>
      <c r="BR4" s="33" t="s">
        <v>462</v>
      </c>
      <c r="BS4" s="33" t="s">
        <v>463</v>
      </c>
      <c r="BT4" s="33" t="s">
        <v>464</v>
      </c>
      <c r="BV4" s="33" t="s">
        <v>116</v>
      </c>
      <c r="BW4" s="33" t="s">
        <v>116</v>
      </c>
      <c r="BX4" s="33" t="s">
        <v>515</v>
      </c>
      <c r="BY4" s="33" t="s">
        <v>516</v>
      </c>
      <c r="BZ4" s="33" t="s">
        <v>517</v>
      </c>
      <c r="CA4" s="33" t="s">
        <v>518</v>
      </c>
      <c r="CB4" s="33" t="s">
        <v>519</v>
      </c>
      <c r="CC4" s="77" t="s">
        <v>520</v>
      </c>
      <c r="CD4" s="68"/>
      <c r="CE4" s="2" t="s">
        <v>33</v>
      </c>
      <c r="CF4" s="115"/>
      <c r="CI4" s="91"/>
      <c r="CJ4" s="33" t="s">
        <v>181</v>
      </c>
      <c r="CK4" s="77" t="s">
        <v>182</v>
      </c>
      <c r="CL4" s="100" t="s">
        <v>117</v>
      </c>
      <c r="CM4" s="33" t="s">
        <v>178</v>
      </c>
      <c r="CN4" s="92" t="s">
        <v>179</v>
      </c>
      <c r="CO4" s="33" t="s">
        <v>175</v>
      </c>
      <c r="CP4" s="33" t="s">
        <v>176</v>
      </c>
      <c r="CQ4" s="92" t="s">
        <v>180</v>
      </c>
      <c r="CR4" s="33" t="s">
        <v>181</v>
      </c>
      <c r="CS4" s="33" t="s">
        <v>182</v>
      </c>
      <c r="CT4" s="77" t="s">
        <v>179</v>
      </c>
      <c r="CU4" s="100" t="s">
        <v>117</v>
      </c>
      <c r="CV4" s="33" t="s">
        <v>178</v>
      </c>
      <c r="CW4" s="92" t="s">
        <v>179</v>
      </c>
      <c r="CX4" s="33" t="s">
        <v>175</v>
      </c>
      <c r="CY4" s="33" t="s">
        <v>176</v>
      </c>
      <c r="CZ4" s="33" t="s">
        <v>180</v>
      </c>
      <c r="DA4" s="402" t="s">
        <v>198</v>
      </c>
      <c r="DB4" s="403"/>
      <c r="DC4" s="404"/>
      <c r="DD4" s="405" t="s">
        <v>328</v>
      </c>
      <c r="DE4" s="406"/>
      <c r="DF4" s="406"/>
      <c r="DG4" s="407"/>
      <c r="DI4" s="2" t="s">
        <v>116</v>
      </c>
      <c r="DJ4" s="3" t="s">
        <v>116</v>
      </c>
      <c r="DL4" s="41" t="s">
        <v>156</v>
      </c>
      <c r="DM4" s="41" t="s">
        <v>119</v>
      </c>
      <c r="DN4" s="33" t="s">
        <v>153</v>
      </c>
      <c r="DO4" s="33" t="s">
        <v>154</v>
      </c>
      <c r="DP4" s="41" t="s">
        <v>188</v>
      </c>
      <c r="DQ4" s="128" t="s">
        <v>521</v>
      </c>
      <c r="DR4" s="128" t="s">
        <v>522</v>
      </c>
      <c r="DS4" s="41" t="s">
        <v>175</v>
      </c>
      <c r="DT4" s="41" t="s">
        <v>176</v>
      </c>
      <c r="DU4" s="41" t="s">
        <v>180</v>
      </c>
      <c r="DV4" s="33" t="s">
        <v>189</v>
      </c>
      <c r="DW4" s="33" t="s">
        <v>190</v>
      </c>
      <c r="DX4" s="33" t="s">
        <v>191</v>
      </c>
      <c r="DY4" s="41" t="s">
        <v>175</v>
      </c>
      <c r="DZ4" s="41" t="s">
        <v>176</v>
      </c>
      <c r="EA4" s="41" t="s">
        <v>180</v>
      </c>
      <c r="EB4" s="33" t="s">
        <v>177</v>
      </c>
      <c r="EC4" s="41" t="s">
        <v>192</v>
      </c>
      <c r="ED4" s="33" t="s">
        <v>193</v>
      </c>
      <c r="EE4" s="33"/>
      <c r="EF4" s="33" t="s">
        <v>195</v>
      </c>
      <c r="EG4" s="33" t="s">
        <v>194</v>
      </c>
      <c r="EH4" s="3" t="s">
        <v>196</v>
      </c>
      <c r="EJ4" s="408" t="s">
        <v>328</v>
      </c>
      <c r="EK4" s="406"/>
      <c r="EL4" s="406"/>
      <c r="EM4" s="407"/>
      <c r="EO4" s="225" t="s">
        <v>432</v>
      </c>
      <c r="EP4" s="224" t="s">
        <v>432</v>
      </c>
      <c r="EQ4" s="222" t="s">
        <v>94</v>
      </c>
      <c r="ER4" s="223" t="s">
        <v>129</v>
      </c>
      <c r="ES4" s="224" t="s">
        <v>432</v>
      </c>
      <c r="ET4" s="222" t="s">
        <v>94</v>
      </c>
      <c r="EU4" s="223" t="s">
        <v>129</v>
      </c>
      <c r="EV4" s="224" t="s">
        <v>432</v>
      </c>
      <c r="EW4" s="224" t="s">
        <v>432</v>
      </c>
      <c r="EX4" s="222" t="s">
        <v>94</v>
      </c>
      <c r="EY4" s="223" t="s">
        <v>129</v>
      </c>
      <c r="EZ4" s="224" t="s">
        <v>432</v>
      </c>
      <c r="FA4" s="224" t="s">
        <v>432</v>
      </c>
      <c r="FB4" s="222" t="s">
        <v>94</v>
      </c>
      <c r="FC4" s="223" t="s">
        <v>129</v>
      </c>
      <c r="FD4" s="224" t="s">
        <v>432</v>
      </c>
      <c r="FE4" s="222" t="s">
        <v>94</v>
      </c>
      <c r="FF4" s="226" t="s">
        <v>129</v>
      </c>
      <c r="FH4" s="408" t="s">
        <v>328</v>
      </c>
      <c r="FI4" s="406"/>
      <c r="FJ4" s="406"/>
      <c r="FK4" s="407"/>
      <c r="FM4" s="46" t="s">
        <v>103</v>
      </c>
      <c r="FN4" s="75" t="s">
        <v>247</v>
      </c>
      <c r="FQ4" s="307" t="s">
        <v>63</v>
      </c>
      <c r="GK4" s="3"/>
    </row>
    <row r="5" spans="1:193" ht="15" thickTop="1" x14ac:dyDescent="0.3">
      <c r="A5" s="2">
        <v>0</v>
      </c>
      <c r="B5">
        <v>5.2</v>
      </c>
      <c r="C5">
        <v>0.27217629557079359</v>
      </c>
      <c r="D5">
        <f t="shared" ref="D5:D57" si="0">C5*180/PI()</f>
        <v>15.594553019711716</v>
      </c>
      <c r="E5">
        <v>0.50454545454545452</v>
      </c>
      <c r="F5">
        <v>0</v>
      </c>
      <c r="G5">
        <v>0</v>
      </c>
      <c r="H5">
        <v>0</v>
      </c>
      <c r="I5" s="4">
        <v>1</v>
      </c>
      <c r="J5" s="175"/>
      <c r="K5" s="6">
        <v>0</v>
      </c>
      <c r="L5" s="34">
        <v>5.2</v>
      </c>
      <c r="M5" s="36">
        <v>100</v>
      </c>
      <c r="N5" s="4">
        <v>1</v>
      </c>
      <c r="P5" s="6">
        <v>2.27663E-2</v>
      </c>
      <c r="Q5" s="8">
        <v>-6.3541200000000004E-3</v>
      </c>
      <c r="R5" s="34">
        <v>0</v>
      </c>
      <c r="S5" s="8">
        <v>-15.5946</v>
      </c>
      <c r="T5" s="39">
        <v>1</v>
      </c>
      <c r="U5" s="44">
        <v>0</v>
      </c>
      <c r="W5" s="47" t="s">
        <v>104</v>
      </c>
      <c r="X5" s="41" t="s">
        <v>105</v>
      </c>
      <c r="Y5" s="12" t="s">
        <v>110</v>
      </c>
      <c r="Z5" s="12" t="s">
        <v>111</v>
      </c>
      <c r="AA5" s="12" t="s">
        <v>112</v>
      </c>
      <c r="AB5" s="16" t="s">
        <v>113</v>
      </c>
      <c r="AD5" s="47" t="s">
        <v>104</v>
      </c>
      <c r="AE5" s="41" t="s">
        <v>105</v>
      </c>
      <c r="AF5" s="16" t="s">
        <v>114</v>
      </c>
      <c r="AG5" s="41" t="s">
        <v>104</v>
      </c>
      <c r="AH5" s="41" t="s">
        <v>105</v>
      </c>
      <c r="AI5" s="16" t="s">
        <v>115</v>
      </c>
      <c r="AK5" s="10" t="s">
        <v>4</v>
      </c>
      <c r="AL5" s="11" t="s">
        <v>5</v>
      </c>
      <c r="AM5" s="11" t="s">
        <v>6</v>
      </c>
      <c r="AN5" s="11" t="s">
        <v>7</v>
      </c>
      <c r="AO5" s="11" t="s">
        <v>8</v>
      </c>
      <c r="AP5" s="11" t="s">
        <v>9</v>
      </c>
      <c r="AQ5" s="11" t="s">
        <v>10</v>
      </c>
      <c r="AR5" s="11" t="s">
        <v>11</v>
      </c>
      <c r="AS5" s="11" t="s">
        <v>12</v>
      </c>
      <c r="AT5" s="11" t="s">
        <v>13</v>
      </c>
      <c r="AU5" s="11" t="s">
        <v>14</v>
      </c>
      <c r="AV5" s="11" t="s">
        <v>15</v>
      </c>
      <c r="AW5" s="11" t="s">
        <v>16</v>
      </c>
      <c r="AX5" s="11" t="s">
        <v>17</v>
      </c>
      <c r="AY5" s="11" t="s">
        <v>18</v>
      </c>
      <c r="AZ5" s="11" t="s">
        <v>19</v>
      </c>
      <c r="BA5" s="11" t="s">
        <v>20</v>
      </c>
      <c r="BB5" s="11" t="s">
        <v>21</v>
      </c>
      <c r="BC5" s="11" t="s">
        <v>22</v>
      </c>
      <c r="BD5" s="4" t="s">
        <v>99</v>
      </c>
      <c r="BE5" s="160" t="s">
        <v>122</v>
      </c>
      <c r="BF5" s="15" t="s">
        <v>122</v>
      </c>
      <c r="BG5" s="12" t="s">
        <v>124</v>
      </c>
      <c r="BH5" s="12" t="s">
        <v>123</v>
      </c>
      <c r="BI5" s="12" t="s">
        <v>125</v>
      </c>
      <c r="BJ5" s="12" t="s">
        <v>126</v>
      </c>
      <c r="BK5" s="12" t="s">
        <v>127</v>
      </c>
      <c r="BL5" s="16" t="s">
        <v>128</v>
      </c>
      <c r="BN5" s="15" t="s">
        <v>122</v>
      </c>
      <c r="BO5" s="12" t="s">
        <v>124</v>
      </c>
      <c r="BP5" s="12" t="s">
        <v>130</v>
      </c>
      <c r="BQ5" s="12" t="s">
        <v>125</v>
      </c>
      <c r="BR5" s="12" t="s">
        <v>131</v>
      </c>
      <c r="BS5" s="65" t="s">
        <v>127</v>
      </c>
      <c r="BT5" s="12" t="s">
        <v>132</v>
      </c>
      <c r="BV5" s="12" t="s">
        <v>134</v>
      </c>
      <c r="BW5" s="37" t="s">
        <v>133</v>
      </c>
      <c r="BX5" s="12" t="s">
        <v>124</v>
      </c>
      <c r="BY5" s="12" t="s">
        <v>130</v>
      </c>
      <c r="BZ5" s="12" t="s">
        <v>125</v>
      </c>
      <c r="CA5" s="12" t="s">
        <v>131</v>
      </c>
      <c r="CB5" s="12" t="s">
        <v>127</v>
      </c>
      <c r="CC5" s="16" t="s">
        <v>132</v>
      </c>
      <c r="CD5" s="68"/>
      <c r="CE5" s="103" t="s">
        <v>329</v>
      </c>
      <c r="CF5" s="37" t="s">
        <v>330</v>
      </c>
      <c r="CG5" s="104" t="s">
        <v>331</v>
      </c>
      <c r="CH5" s="104" t="s">
        <v>332</v>
      </c>
      <c r="CI5" s="37" t="s">
        <v>174</v>
      </c>
      <c r="CJ5" s="104" t="s">
        <v>334</v>
      </c>
      <c r="CK5" s="105" t="s">
        <v>335</v>
      </c>
      <c r="CL5" s="103" t="s">
        <v>315</v>
      </c>
      <c r="CM5" s="104" t="s">
        <v>316</v>
      </c>
      <c r="CN5" s="37" t="s">
        <v>317</v>
      </c>
      <c r="CO5" s="104" t="s">
        <v>318</v>
      </c>
      <c r="CP5" s="104" t="s">
        <v>344</v>
      </c>
      <c r="CQ5" s="37" t="s">
        <v>345</v>
      </c>
      <c r="CR5" s="104" t="s">
        <v>321</v>
      </c>
      <c r="CS5" s="104" t="s">
        <v>322</v>
      </c>
      <c r="CT5" s="105" t="s">
        <v>346</v>
      </c>
      <c r="CU5" s="103" t="s">
        <v>171</v>
      </c>
      <c r="CV5" s="104" t="s">
        <v>172</v>
      </c>
      <c r="CW5" s="37" t="s">
        <v>173</v>
      </c>
      <c r="CX5" s="65" t="s">
        <v>185</v>
      </c>
      <c r="CY5" s="104" t="s">
        <v>186</v>
      </c>
      <c r="CZ5" s="104" t="s">
        <v>187</v>
      </c>
      <c r="DA5" s="103" t="s">
        <v>183</v>
      </c>
      <c r="DB5" s="104" t="s">
        <v>184</v>
      </c>
      <c r="DC5" s="37" t="s">
        <v>347</v>
      </c>
      <c r="DD5" s="104" t="s">
        <v>325</v>
      </c>
      <c r="DE5" s="104" t="s">
        <v>348</v>
      </c>
      <c r="DF5" s="104" t="s">
        <v>326</v>
      </c>
      <c r="DG5" s="105" t="s">
        <v>327</v>
      </c>
      <c r="DI5" s="15" t="s">
        <v>451</v>
      </c>
      <c r="DJ5" s="105" t="s">
        <v>452</v>
      </c>
      <c r="DK5" s="116" t="s">
        <v>135</v>
      </c>
      <c r="DL5" s="117" t="s">
        <v>157</v>
      </c>
      <c r="DM5" s="117" t="s">
        <v>158</v>
      </c>
      <c r="DN5" s="117" t="s">
        <v>136</v>
      </c>
      <c r="DO5" s="118" t="s">
        <v>137</v>
      </c>
      <c r="DP5" s="118" t="s">
        <v>139</v>
      </c>
      <c r="DQ5" s="117" t="s">
        <v>138</v>
      </c>
      <c r="DR5" s="118" t="s">
        <v>152</v>
      </c>
      <c r="DS5" s="117" t="s">
        <v>140</v>
      </c>
      <c r="DT5" s="117" t="s">
        <v>141</v>
      </c>
      <c r="DU5" s="118" t="s">
        <v>142</v>
      </c>
      <c r="DV5" s="117" t="s">
        <v>143</v>
      </c>
      <c r="DW5" s="117" t="s">
        <v>208</v>
      </c>
      <c r="DX5" s="118" t="s">
        <v>144</v>
      </c>
      <c r="DY5" s="117" t="s">
        <v>145</v>
      </c>
      <c r="DZ5" s="117" t="s">
        <v>146</v>
      </c>
      <c r="EA5" s="118" t="s">
        <v>209</v>
      </c>
      <c r="EB5" s="118" t="s">
        <v>147</v>
      </c>
      <c r="EC5" s="117" t="s">
        <v>148</v>
      </c>
      <c r="ED5" s="117" t="s">
        <v>149</v>
      </c>
      <c r="EE5" s="118" t="s">
        <v>211</v>
      </c>
      <c r="EF5" s="117" t="s">
        <v>150</v>
      </c>
      <c r="EG5" s="118" t="s">
        <v>210</v>
      </c>
      <c r="EH5" s="119" t="s">
        <v>151</v>
      </c>
      <c r="EJ5" s="103" t="s">
        <v>325</v>
      </c>
      <c r="EK5" s="104" t="s">
        <v>352</v>
      </c>
      <c r="EL5" s="104" t="s">
        <v>326</v>
      </c>
      <c r="EM5" s="105" t="s">
        <v>351</v>
      </c>
      <c r="EO5" s="103" t="s">
        <v>140</v>
      </c>
      <c r="EP5" s="104" t="s">
        <v>433</v>
      </c>
      <c r="EQ5" s="231" t="s">
        <v>215</v>
      </c>
      <c r="ER5" s="37" t="s">
        <v>142</v>
      </c>
      <c r="ES5" s="104" t="s">
        <v>208</v>
      </c>
      <c r="ET5" s="232" t="s">
        <v>216</v>
      </c>
      <c r="EU5" s="37" t="s">
        <v>144</v>
      </c>
      <c r="EV5" s="104" t="s">
        <v>429</v>
      </c>
      <c r="EW5" s="104" t="s">
        <v>434</v>
      </c>
      <c r="EX5" s="231" t="s">
        <v>430</v>
      </c>
      <c r="EY5" s="37" t="s">
        <v>431</v>
      </c>
      <c r="EZ5" s="104" t="s">
        <v>148</v>
      </c>
      <c r="FA5" s="104" t="s">
        <v>435</v>
      </c>
      <c r="FB5" s="231" t="s">
        <v>218</v>
      </c>
      <c r="FC5" s="37" t="s">
        <v>211</v>
      </c>
      <c r="FD5" s="104" t="s">
        <v>150</v>
      </c>
      <c r="FE5" s="231" t="s">
        <v>217</v>
      </c>
      <c r="FF5" s="105" t="s">
        <v>210</v>
      </c>
      <c r="FH5" s="103" t="s">
        <v>457</v>
      </c>
      <c r="FI5" s="37" t="s">
        <v>458</v>
      </c>
      <c r="FJ5" s="104" t="s">
        <v>252</v>
      </c>
      <c r="FK5" s="105" t="s">
        <v>253</v>
      </c>
      <c r="FM5" s="47" t="s">
        <v>104</v>
      </c>
      <c r="FN5" s="41" t="s">
        <v>105</v>
      </c>
      <c r="FP5" s="140" t="s">
        <v>135</v>
      </c>
      <c r="FQ5" s="139" t="s">
        <v>158</v>
      </c>
      <c r="FR5" s="137" t="s">
        <v>136</v>
      </c>
      <c r="FS5" s="139" t="s">
        <v>137</v>
      </c>
      <c r="FT5" s="139" t="s">
        <v>139</v>
      </c>
      <c r="FU5" s="137" t="s">
        <v>138</v>
      </c>
      <c r="FV5" s="139" t="s">
        <v>152</v>
      </c>
      <c r="FW5" s="137" t="s">
        <v>140</v>
      </c>
      <c r="FX5" s="137" t="s">
        <v>141</v>
      </c>
      <c r="FY5" s="139" t="s">
        <v>142</v>
      </c>
      <c r="FZ5" s="137" t="s">
        <v>143</v>
      </c>
      <c r="GA5" s="137" t="s">
        <v>208</v>
      </c>
      <c r="GB5" s="139" t="s">
        <v>144</v>
      </c>
      <c r="GC5" s="137" t="s">
        <v>145</v>
      </c>
      <c r="GD5" s="137" t="s">
        <v>146</v>
      </c>
      <c r="GE5" s="139" t="s">
        <v>209</v>
      </c>
      <c r="GF5" s="139" t="s">
        <v>147</v>
      </c>
      <c r="GG5" s="137" t="s">
        <v>148</v>
      </c>
      <c r="GH5" s="137" t="s">
        <v>149</v>
      </c>
      <c r="GI5" s="137" t="s">
        <v>150</v>
      </c>
      <c r="GJ5" s="139" t="s">
        <v>210</v>
      </c>
      <c r="GK5" s="141" t="s">
        <v>151</v>
      </c>
    </row>
    <row r="6" spans="1:193" x14ac:dyDescent="0.3">
      <c r="A6" s="2">
        <v>2.0408163265306121E-2</v>
      </c>
      <c r="B6">
        <v>5.2088399415795239</v>
      </c>
      <c r="C6">
        <v>0.27205736171561717</v>
      </c>
      <c r="D6">
        <f t="shared" si="0"/>
        <v>15.587738611768884</v>
      </c>
      <c r="E6">
        <v>0.49001868080122202</v>
      </c>
      <c r="F6">
        <v>2.3877551020408161</v>
      </c>
      <c r="G6">
        <v>-1.840006526650623E-2</v>
      </c>
      <c r="H6">
        <v>0</v>
      </c>
      <c r="I6" s="4">
        <v>2</v>
      </c>
      <c r="J6" s="175"/>
      <c r="K6" s="49">
        <v>4.1284356278275798</v>
      </c>
      <c r="L6" s="34">
        <v>5.2269516036771098</v>
      </c>
      <c r="M6" s="8">
        <v>98.341624044243204</v>
      </c>
      <c r="N6" s="4">
        <v>2</v>
      </c>
      <c r="P6" s="6">
        <v>-1.293848E-2</v>
      </c>
      <c r="Q6" s="8">
        <v>1.2619450000000001E-2</v>
      </c>
      <c r="R6" s="34">
        <v>1.1711320000000001</v>
      </c>
      <c r="S6" s="8">
        <v>-15.59122</v>
      </c>
      <c r="T6" s="39">
        <v>2</v>
      </c>
      <c r="U6" s="42">
        <f t="shared" ref="U6:U38" si="1">SQRT( (P6-P5)^2 + (Q6-Q5)^2 + (R6-R5)^2 ) + U5</f>
        <v>1.1718297611416915</v>
      </c>
      <c r="W6" s="46">
        <f>_xlfn.XLOOKUP(AK6, $U$5:$U$200, $T$5:$T$200, ,-1)</f>
        <v>1</v>
      </c>
      <c r="X6" s="39">
        <f>W6+1</f>
        <v>2</v>
      </c>
      <c r="Y6" s="60">
        <f>_xlfn.LET(
    _xlpm.r, $AK6,
    _xlpm.rp, _xlfn.XLOOKUP($W6, $T$5:$T$200, $U$5:$U$200, , -1),
    _xlpm.rn, _xlfn.XLOOKUP($X6, $T$5:$T$200, $U$5:$U$200, , -1),
    _xlpm.xp, _xlfn.XLOOKUP($W6, $T$5:$T$200, P$5:P$200, , -1),
    _xlpm.xn, _xlfn.XLOOKUP($X6, $T$5:$T$200, P$5:P$200, , -1),
    (_xlpm.r - _xlpm.rp)/(_xlpm.rn - _xlpm.rp)*(_xlpm.xn - _xlpm.xp) + _xlpm.xp
)</f>
        <v>2.27663E-2</v>
      </c>
      <c r="Z6" s="60">
        <f>_xlfn.LET(
    _xlpm.r, $AK6,
    _xlpm.rp, _xlfn.XLOOKUP($W6, $T$5:$T$200, $U$5:$U$200, , -1),
    _xlpm.rn, _xlfn.XLOOKUP($X6, $T$5:$T$200, $U$5:$U$200, , -1),
    _xlpm.xp, _xlfn.XLOOKUP($W6, $T$5:$T$200, Q$5:Q$200, , -1),
    _xlpm.xn, _xlfn.XLOOKUP($X6, $T$5:$T$200, Q$5:Q$200, , -1),
    (_xlpm.r - _xlpm.rp)/(_xlpm.rn - _xlpm.rp)*(_xlpm.xn - _xlpm.xp) + _xlpm.xp
)</f>
        <v>-6.3541200000000004E-3</v>
      </c>
      <c r="AA6" s="60">
        <f>_xlfn.LET(
    _xlpm.r, $AK6,
    _xlpm.rp, _xlfn.XLOOKUP($W6, $T$5:$T$200, $U$5:$U$200, , -1),
    _xlpm.rn, _xlfn.XLOOKUP($X6, $T$5:$T$200, $U$5:$U$200, , -1),
    _xlpm.xp, _xlfn.XLOOKUP($W6, $T$5:$T$200, R$5:R$200, , -1),
    _xlpm.xn, _xlfn.XLOOKUP($X6, $T$5:$T$200, R$5:R$200, , -1),
    (_xlpm.r - _xlpm.rp)/(_xlpm.rn - _xlpm.rp)*(_xlpm.xn - _xlpm.xp) + _xlpm.xp
)</f>
        <v>0</v>
      </c>
      <c r="AB6" s="60">
        <f>_xlfn.LET(
    _xlpm.r, $AK6,
    _xlpm.rp, _xlfn.XLOOKUP($W6, $T$5:$T$200, $U$5:$U$200, , -1),
    _xlpm.rn, _xlfn.XLOOKUP($X6, $T$5:$T$200, $U$5:$U$200, , -1),
    _xlpm.xp, _xlfn.XLOOKUP($W6, $T$5:$T$200, S$5:S$200, , -1),
    _xlpm.xn, _xlfn.XLOOKUP($X6, $T$5:$T$200, S$5:S$200, , -1),
    (_xlpm.r - _xlpm.rp)/(_xlpm.rn - _xlpm.rp)*(_xlpm.xn - _xlpm.xp) + _xlpm.xp
)</f>
        <v>-15.5946</v>
      </c>
      <c r="AC6" s="93"/>
      <c r="AD6" s="46">
        <f>_xlfn.XLOOKUP(AK6, $K$5:$K$200, $N$5:$N$200, ,-1)</f>
        <v>1</v>
      </c>
      <c r="AE6" s="39">
        <f>AD6+1</f>
        <v>2</v>
      </c>
      <c r="AF6" s="23">
        <f>_xlfn.LET(
    _xlpm.r, $AK6,
    _xlpm.rp, _xlfn.XLOOKUP($AD6, $N$5:$N$200, $K$5:$K$200, , -1),
    _xlpm.rn, _xlfn.XLOOKUP($AE6, $N$5:$N$200, $K$5:$K$200, , -1),
    _xlpm.xp, _xlfn.XLOOKUP($AD6, $N$5:$N$200, L$5:L$200, , -1),
    _xlpm.xn, _xlfn.XLOOKUP($AE6, $N$5:$N$200, L$5:L$200, , -1),
    (_xlpm.r - _xlpm.rp)/(_xlpm.rn - _xlpm.rp)*(_xlpm.xn - _xlpm.xp) + _xlpm.xp
)</f>
        <v>5.2</v>
      </c>
      <c r="AG6" s="46">
        <f>_xlfn.XLOOKUP(AA6, $F$5:$F$200, $I$5:$I$200, ,-1)</f>
        <v>1</v>
      </c>
      <c r="AH6" s="39">
        <f>AG6+1</f>
        <v>2</v>
      </c>
      <c r="AI6" s="51">
        <f>_xlfn.LET(
    _xlpm.r, $AA6,
    _xlpm.rp, _xlfn.XLOOKUP($AG6, $I$5:$I$200, $F$5:$F$200, , -1),
    _xlpm.rn, _xlfn.XLOOKUP($AH6, $I$5:$I$200, $F$5:$F$200, , -1),
    _xlpm.xp, _xlfn.XLOOKUP($AG6, $I$5:$I$200, E$5:E$200, , -1),
    _xlpm.xn, _xlfn.XLOOKUP($AH6, $I$5:$I$200, E$5:E$200, , -1),
    (_xlpm.r - _xlpm.rp)/(_xlpm.rn - _xlpm.rp)*(_xlpm.xn - _xlpm.xp) + _xlpm.xp
)</f>
        <v>0.50454545454545452</v>
      </c>
      <c r="AK6" s="6">
        <v>0</v>
      </c>
      <c r="AL6" s="8">
        <v>3126.5243837779999</v>
      </c>
      <c r="AM6" s="8">
        <v>1.1619906487403001E-4</v>
      </c>
      <c r="AN6" s="8">
        <v>-1.4234568226507001E-4</v>
      </c>
      <c r="AO6" s="8">
        <v>1.8027984364014</v>
      </c>
      <c r="AP6" s="8">
        <v>1.802131327271</v>
      </c>
      <c r="AQ6" s="8">
        <v>-1.5017739806245001E-3</v>
      </c>
      <c r="AR6" s="8">
        <v>5.7162450257616003E-3</v>
      </c>
      <c r="AS6" s="8">
        <v>18877163007.299999</v>
      </c>
      <c r="AT6" s="8">
        <v>3914265789.9699998</v>
      </c>
      <c r="AU6" s="8">
        <v>7.9258187145035004</v>
      </c>
      <c r="AV6" s="8">
        <v>7.9176780857065001</v>
      </c>
      <c r="AW6" s="8">
        <v>22.331654602926999</v>
      </c>
      <c r="AX6" s="8">
        <v>0.71414345461539996</v>
      </c>
      <c r="AY6" s="8">
        <v>0.71547347315632004</v>
      </c>
      <c r="AZ6" s="8">
        <v>2.4063481923599999</v>
      </c>
      <c r="BA6" s="86">
        <v>-6.0000870619165001</v>
      </c>
      <c r="BB6" s="8">
        <v>1.9957381077268999E-4</v>
      </c>
      <c r="BC6" s="8">
        <v>-4.7667659657247999E-4</v>
      </c>
      <c r="BD6" s="4">
        <v>1</v>
      </c>
      <c r="BE6" s="162">
        <f>AI6*AF6 - AF6/2</f>
        <v>2.3636363636363455E-2</v>
      </c>
      <c r="BF6" s="126">
        <f t="shared" ref="BF6:BF31" si="2">Y6</f>
        <v>2.27663E-2</v>
      </c>
      <c r="BG6" s="54">
        <f>$BF6+AM6</f>
        <v>2.288249906487403E-2</v>
      </c>
      <c r="BH6" s="13">
        <f>AN6</f>
        <v>-1.4234568226507001E-4</v>
      </c>
      <c r="BI6" s="54">
        <f>$BF6+AQ6</f>
        <v>2.12645260193755E-2</v>
      </c>
      <c r="BJ6" s="13">
        <f>AR6</f>
        <v>5.7162450257616003E-3</v>
      </c>
      <c r="BK6" s="54">
        <f>$BF6+BB6</f>
        <v>2.296587381077269E-2</v>
      </c>
      <c r="BL6" s="57">
        <f>BC6</f>
        <v>-4.7667659657247999E-4</v>
      </c>
      <c r="BN6" s="62">
        <f>-BF6</f>
        <v>-2.27663E-2</v>
      </c>
      <c r="BO6" s="178">
        <f>-BG6</f>
        <v>-2.288249906487403E-2</v>
      </c>
      <c r="BP6" s="178">
        <f>BH6</f>
        <v>-1.4234568226507001E-4</v>
      </c>
      <c r="BQ6" s="178">
        <f>-BI6</f>
        <v>-2.12645260193755E-2</v>
      </c>
      <c r="BR6" s="178">
        <f>BJ6</f>
        <v>5.7162450257616003E-3</v>
      </c>
      <c r="BS6" s="179">
        <f>-BK6</f>
        <v>-2.296587381077269E-2</v>
      </c>
      <c r="BT6" s="178">
        <f>BL6</f>
        <v>-4.7667659657247999E-4</v>
      </c>
      <c r="BV6" s="213">
        <f xml:space="preserve"> IF($BV$3=1, - AB6, 0)</f>
        <v>15.5946</v>
      </c>
      <c r="BW6" s="182">
        <f>RADIANS(BV6)</f>
        <v>0.2721771155315077</v>
      </c>
      <c r="BX6" s="178">
        <f>BO6*COS($BW6) - BP6*SIN($BW6)</f>
        <v>-2.2001879741710674E-2</v>
      </c>
      <c r="BY6" s="178">
        <f xml:space="preserve"> BO6*SIN($BW6) + BP6*COS($BW6)</f>
        <v>-6.2885859760777509E-3</v>
      </c>
      <c r="BZ6" s="179">
        <f>BQ6*COS($BW6) - BR6*SIN($BW6)</f>
        <v>-2.201842700566288E-2</v>
      </c>
      <c r="CA6" s="178">
        <f xml:space="preserve"> BQ6*SIN($BW6) + BR6*COS($BW6)</f>
        <v>-2.1070410422535917E-4</v>
      </c>
      <c r="CB6" s="178">
        <f>BS6*COS($BW6) - BT6*SIN($BW6)</f>
        <v>-2.1992307428859176E-2</v>
      </c>
      <c r="CC6" s="293">
        <f xml:space="preserve"> BS6*SIN($BW6) + BT6*COS($BW6)</f>
        <v>-6.6330230230717806E-3</v>
      </c>
      <c r="CD6" s="68"/>
      <c r="CE6" s="94">
        <f>AO6^2 * $AL6</f>
        <v>10161.461254746755</v>
      </c>
      <c r="CF6" s="63">
        <f>AP6^2 * $AL6</f>
        <v>10153.94233390995</v>
      </c>
      <c r="CG6" s="131">
        <f>$AS6*AU6</f>
        <v>149616971839.99152</v>
      </c>
      <c r="CH6" s="131">
        <f>$AS6*AV6</f>
        <v>149463299863.20862</v>
      </c>
      <c r="CI6" s="72">
        <f>AT6*AW6</f>
        <v>87412031645.663239</v>
      </c>
      <c r="CJ6" s="131">
        <f>$AT6*$AZ6*AX6</f>
        <v>6726578906.8092737</v>
      </c>
      <c r="CK6" s="95">
        <f>$AT6*$AZ6*AY6</f>
        <v>6739106466.3705893</v>
      </c>
      <c r="CL6" s="163">
        <f>0.5*($CE6+$CF6)+0.5*($CE6-$CF6)*COS(-2*$BA6*PI()/180) - 0</f>
        <v>10161.379099141233</v>
      </c>
      <c r="CM6" s="165">
        <f>0.5*($CE6+$CF6)-0.5*($CE6-$CF6)*COS(-2*$BA6*PI()/180) + 0</f>
        <v>10154.024489515474</v>
      </c>
      <c r="CN6" s="166">
        <f>0.5*($CE6-$CF6)*SIN(-2*$BA6*PI()/180) + 0</f>
        <v>0.78164694761114217</v>
      </c>
      <c r="CO6" s="131">
        <f>0.5*($CG6+$CH6)+0.5*($CG6-$CH6)*COS(-2*$BA6*PI()/180) - 0</f>
        <v>149615292740.74594</v>
      </c>
      <c r="CP6" s="131">
        <f>0.5*($CG6+$CH6)-0.5*($CG6-$CH6)*COS(-2*$BA6*PI()/180) + 0</f>
        <v>149464978962.45419</v>
      </c>
      <c r="CQ6" s="72">
        <f>0.5*($CG6-$CH6)*SIN(-2*$BA6*PI()/180) + 0</f>
        <v>15975328.666549539</v>
      </c>
      <c r="CR6" s="131">
        <f>0.5*($CJ6+$CK6) + 0.5*($CJ6-$CK6)*COS(-2*$BA6*PI()/180) +0</f>
        <v>6726715789.3837585</v>
      </c>
      <c r="CS6" s="131">
        <f>0.5*($CJ6+$CK6) - 0.5*($CJ6-$CK6)*COS(-2*$BA6*PI()/180) -0</f>
        <v>6738969583.7961044</v>
      </c>
      <c r="CT6" s="110">
        <f t="shared" ref="CT6:CT31" si="3" xml:space="preserve"> - 0.5*($CJ6-$CK6)*SIN(-2*$BA6*PI()/180) + 0</f>
        <v>1302331.6649627651</v>
      </c>
      <c r="CU6" s="197">
        <f>CL6 + $AL6*$BL6^2 * $CV$2</f>
        <v>10161.379809551911</v>
      </c>
      <c r="CV6" s="198">
        <f>CM6 + $AL6*$BK6^2 * $CV$2</f>
        <v>10155.673516522946</v>
      </c>
      <c r="CW6" s="199">
        <f>CN6 + $AL6*$BK6*$BL6 * $CV$2</f>
        <v>0.74741996421591805</v>
      </c>
      <c r="CX6" s="200">
        <f t="shared" ref="CX6:CX31" si="4">CO6 + $DV6*$BL6^2 * $CV$2</f>
        <v>149615303062.24683</v>
      </c>
      <c r="CY6" s="198">
        <f t="shared" ref="CY6:CY31" si="5">CP6 + $DV6*$BK6^2 * $CV$2</f>
        <v>149488937546.25989</v>
      </c>
      <c r="CZ6" s="198">
        <f t="shared" ref="CZ6:CZ31" si="6">CQ6 + $DV6*$BK6*$BL6 * $CV$2</f>
        <v>15478047.514467504</v>
      </c>
      <c r="DA6" s="163">
        <f t="shared" ref="DA6:DA31" si="7">-CW6</f>
        <v>-0.74741996421591805</v>
      </c>
      <c r="DB6" s="131">
        <f t="shared" ref="DB6:DB31" si="8">-CZ6</f>
        <v>-15478047.514467504</v>
      </c>
      <c r="DC6" s="113">
        <f t="shared" ref="DC6:DC31" si="9">-CT6</f>
        <v>-1302331.6649627651</v>
      </c>
      <c r="DD6" s="130">
        <f>$DV6*BT6</f>
        <v>-21653047.307469472</v>
      </c>
      <c r="DE6" s="130">
        <f t="shared" ref="DE6:DE31" si="10">$DV6*BS6</f>
        <v>-1043225439.7587618</v>
      </c>
      <c r="DF6" s="130">
        <f>CR6*BR6</f>
        <v>38451555.670776926</v>
      </c>
      <c r="DG6" s="110">
        <f t="shared" ref="DG6:DG31" si="11">CS6*BQ6</f>
        <v>-143300994.05841234</v>
      </c>
      <c r="DI6" s="169">
        <f t="shared" ref="DI6:DI31" si="12" xml:space="preserve"> IF($DI$3=1,-AB6, 0)</f>
        <v>15.5946</v>
      </c>
      <c r="DJ6" s="106">
        <f>RADIANS(DI6)</f>
        <v>0.2721771155315077</v>
      </c>
      <c r="DK6" s="243">
        <v>1</v>
      </c>
      <c r="DL6" s="88">
        <v>0</v>
      </c>
      <c r="DM6" s="258">
        <f>AA6</f>
        <v>0</v>
      </c>
      <c r="DN6" s="258">
        <v>0</v>
      </c>
      <c r="DO6" s="262">
        <v>0</v>
      </c>
      <c r="DP6" s="189">
        <f t="shared" ref="DP6:DP31" si="13">AL6</f>
        <v>3126.5243837779999</v>
      </c>
      <c r="DQ6" s="244">
        <f t="shared" ref="DQ6:DQ31" si="14">BX6</f>
        <v>-2.2001879741710674E-2</v>
      </c>
      <c r="DR6" s="189">
        <f t="shared" ref="DR6:DR31" si="15">BY6</f>
        <v>-6.2885859760777509E-3</v>
      </c>
      <c r="DS6" s="1">
        <f t="shared" ref="DS6:DS31" si="16">0.5*($CU6+$CV6)+0.5*($CU6-$CV6)*COS(2*$DJ6) + $DA6*SIN(2*$DJ6)</f>
        <v>10160.580357935665</v>
      </c>
      <c r="DT6" s="1">
        <f t="shared" ref="DT6:DT31" si="17">0.5*($CU6+$CV6)-0.5*($CU6-$CV6)*COS(2*$DJ6) - $DA6*SIN(2*$DJ6)</f>
        <v>10156.472968139191</v>
      </c>
      <c r="DU6" s="34">
        <f t="shared" ref="DU6:DU31" si="18" xml:space="preserve"> - 0.5*($CU6-$CV6)*SIN(2*$DJ6) + $DA6*COS(2*$DJ6)</f>
        <v>-2.1169362061634183</v>
      </c>
      <c r="DV6" s="244">
        <f t="shared" ref="DV6:DV31" si="19">AS6*AZ6</f>
        <v>45425027079.501411</v>
      </c>
      <c r="DW6" s="1">
        <f>$DD6*COS($DJ6) + $DE6*SIN($DJ6)</f>
        <v>-301305250.44199198</v>
      </c>
      <c r="DX6" s="34">
        <f xml:space="preserve"> - $DD6*SIN($DJ6) + $DE6*COS($DJ6)</f>
        <v>-999001160.49664819</v>
      </c>
      <c r="DY6" s="1">
        <f t="shared" ref="DY6:DY31" si="20">0.5*($CX6+$CY6)+0.5*($CX6-$CY6)*COS(2*$DJ6) + $DB6*SIN(2*$DJ6)</f>
        <v>149598155194.90933</v>
      </c>
      <c r="DZ6" s="1">
        <f t="shared" ref="DZ6:DZ31" si="21">0.5*($CX6+$CY6)-0.5*($CX6-$CY6)*COS(2*$DJ6) - $DB6*SIN(2*$DJ6)</f>
        <v>149506085413.59738</v>
      </c>
      <c r="EA6" s="34">
        <f t="shared" ref="EA6:EA31" si="22" xml:space="preserve"> - 0.5*($CX6-$CY6)*SIN(2*$DJ6) + $DB6*COS(2*$DJ6)</f>
        <v>-45961067.272350125</v>
      </c>
      <c r="EB6" s="34">
        <f>CI6</f>
        <v>87412031645.663239</v>
      </c>
      <c r="EC6" s="1">
        <f t="shared" ref="EC6:EC31" si="23">0.5*($CR6+$CS6)+0.5*($CR6-$CS6)*COS(2*$DJ6) - $DC6*SIN(2*$DJ6)</f>
        <v>6728275792.5090923</v>
      </c>
      <c r="ED6" s="1">
        <f t="shared" ref="ED6:ED31" si="24">0.5*($CR6+$CS6)-0.5*($CR6-$CS6)*COS(2*$DJ6) + $DC6*SIN(2*$DJ6)</f>
        <v>6737409580.6707706</v>
      </c>
      <c r="EE6" s="34">
        <f t="shared" ref="EE6:EE31" si="25" xml:space="preserve"> 0.5*($CR6-$CS6)*SIN(2*$DJ6) + $DC6*COS(2*$DJ6)</f>
        <v>-4287005.4344461709</v>
      </c>
      <c r="EF6" s="1">
        <f>$DF6*COS($DJ6) + $DG6*SIN($DJ6)</f>
        <v>-1487395.7124506608</v>
      </c>
      <c r="EG6" s="34">
        <f xml:space="preserve"> - $DF6*SIN($DJ6) + $DG6*COS($DJ6)</f>
        <v>-148362679.55798915</v>
      </c>
      <c r="EH6" s="107">
        <v>0</v>
      </c>
      <c r="EJ6" s="185">
        <f t="shared" ref="EJ6:EJ31" si="26">$DV6*BL6</f>
        <v>-21653047.307469472</v>
      </c>
      <c r="EK6" s="1">
        <f t="shared" ref="EK6:EK31" si="27">$DV6*BK6</f>
        <v>1043225439.7587618</v>
      </c>
      <c r="EL6" s="1">
        <f>CR6*BJ6</f>
        <v>38451555.670776926</v>
      </c>
      <c r="EM6" s="186">
        <f>CS6*BI6</f>
        <v>143300994.05841234</v>
      </c>
      <c r="EO6" s="227">
        <f>0.5*($CU6+$CV6)+0.5*($CU6-$CV6)*COS(2*$DJ6) - $CW6*SIN(2*$DJ6)</f>
        <v>10160.580357935665</v>
      </c>
      <c r="EP6" s="93">
        <f t="shared" ref="EP6:EP31" si="28">0.5*($CU6+$CV6)-0.5*($CU6-$CV6)*COS(2*$DJ6) + $CW6*SIN(2*$DJ6)</f>
        <v>10156.472968139191</v>
      </c>
      <c r="EQ6" s="233">
        <f t="shared" ref="EQ6:EQ31" si="29" xml:space="preserve"> 0.5*($CU6-$CV6)*SIN(2*$DJ6) + $CW6*COS(2*$DJ6)</f>
        <v>2.1169362061634183</v>
      </c>
      <c r="ER6" s="66">
        <f>-EQ6</f>
        <v>-2.1169362061634183</v>
      </c>
      <c r="ES6" s="93">
        <f>$EJ6*COS($DJ6) - $EK6*SIN($DJ6)</f>
        <v>-301305250.44199198</v>
      </c>
      <c r="ET6" s="233">
        <f xml:space="preserve"> $EJ6*SIN($DJ6) + $EK6*COS($DJ6)</f>
        <v>999001160.49664819</v>
      </c>
      <c r="EU6" s="66">
        <f>-ET6</f>
        <v>-999001160.49664819</v>
      </c>
      <c r="EV6" s="93">
        <f t="shared" ref="EV6:EV31" si="30">0.5*($CX6+$CY6)+0.5*($CX6-$CY6)*COS(2*$DJ6) - $CZ6*SIN(2*$DJ6)</f>
        <v>149598155194.90933</v>
      </c>
      <c r="EW6" s="93">
        <f t="shared" ref="EW6:EW31" si="31">0.5*($CX6+$CY6)-0.5*($CX6-$CY6)*COS(2*$DJ6) + $CZ6*SIN(2*$DJ6)</f>
        <v>149506085413.59738</v>
      </c>
      <c r="EX6" s="233">
        <f t="shared" ref="EX6:EX31" si="32" xml:space="preserve"> 0.5*($CX6-$CY6)*SIN(2*$DJ6) + $CZ6*COS(2*$DJ6)</f>
        <v>45961067.272350125</v>
      </c>
      <c r="EY6" s="66">
        <f>-EX6</f>
        <v>-45961067.272350125</v>
      </c>
      <c r="EZ6" s="93">
        <f t="shared" ref="EZ6:EZ31" si="33">0.5*($CR6+$CS6)+0.5*($CR6-$CS6)*COS(2*$DJ6) + $CT6*SIN(2*$DJ6)</f>
        <v>6728275792.5090923</v>
      </c>
      <c r="FA6" s="93">
        <f t="shared" ref="FA6:FA31" si="34">0.5*($CR6+$CS6)-0.5*($CR6-$CS6)*COS(2*$DJ6) - $CT6*SIN(2*$DJ6)</f>
        <v>6737409580.6707706</v>
      </c>
      <c r="FB6" s="233">
        <f t="shared" ref="FB6:FB31" si="35" xml:space="preserve"> - 0.5*($CR6-$CS6)*SIN(2*$DJ6) + $CT6*COS(2*$DJ6)</f>
        <v>4287005.4344461709</v>
      </c>
      <c r="FC6" s="66">
        <f>-FB6</f>
        <v>-4287005.4344461709</v>
      </c>
      <c r="FD6" s="93">
        <f>$EL6*COS($DJ6) - $EM6*SIN($DJ6)</f>
        <v>-1487395.7124506608</v>
      </c>
      <c r="FE6" s="233">
        <f t="shared" ref="FE6:FE31" si="36" xml:space="preserve">  $EL6*SIN($DJ6) + $EM6*COS($DJ6)</f>
        <v>148362679.55798915</v>
      </c>
      <c r="FF6" s="228">
        <f t="shared" ref="FF6:FF31" si="37">-FE6</f>
        <v>-148362679.55798915</v>
      </c>
      <c r="FH6" s="227">
        <f t="shared" ref="FH6:FH31" si="38">$DV6*CC6</f>
        <v>-301305250.44199193</v>
      </c>
      <c r="FI6" s="93">
        <f>$DV6*CB6</f>
        <v>-999001160.49664819</v>
      </c>
      <c r="FJ6" s="93">
        <f>EZ6*CA6</f>
        <v>-1417675.323841797</v>
      </c>
      <c r="FK6" s="228">
        <f>FA6*BZ6</f>
        <v>-148347161.05925313</v>
      </c>
      <c r="FM6" s="46">
        <f>_xlfn.XLOOKUP(FQ6,$DM$6:$DM$200,$DK$6:$DK$200, ,-1)</f>
        <v>1</v>
      </c>
      <c r="FN6" s="39">
        <f>FM6+1</f>
        <v>2</v>
      </c>
      <c r="FP6" s="142">
        <v>1</v>
      </c>
      <c r="FQ6" s="310">
        <v>0</v>
      </c>
      <c r="FR6" s="302">
        <f>_xlfn.LET(
    _xlpm.r, $FQ6,
    _xlpm.rp, _xlfn.XLOOKUP($FM6,$DK$6:$DK$200,$DM$6:$DM$200, , -1),
    _xlpm.rn, _xlfn.XLOOKUP($FN6,$DK$6:$DK$200,$DM$6:$DM$200, , -1),
    _xlpm.xp, _xlfn.XLOOKUP($FM6,$DK$6:$DK$200,DN$6:DN$200, , -1),
    _xlpm.xn, _xlfn.XLOOKUP($FN6,$DK$6:$DK$200,DN$6:DN$200, , -1),
    (_xlpm.r - _xlpm.rp)/(_xlpm.rn - _xlpm.rp)*(_xlpm.xn - _xlpm.xp) + _xlpm.xp
)</f>
        <v>0</v>
      </c>
      <c r="FS6" s="302">
        <f t="shared" ref="FS6:GH18" si="39">_xlfn.LET(
    _xlpm.r, $FQ6,
    _xlpm.rp, _xlfn.XLOOKUP($FM6,$DK$6:$DK$200,$DM$6:$DM$200, , -1),
    _xlpm.rn, _xlfn.XLOOKUP($FN6,$DK$6:$DK$200,$DM$6:$DM$200, , -1),
    _xlpm.xp, _xlfn.XLOOKUP($FM6,$DK$6:$DK$200,DO$6:DO$200, , -1),
    _xlpm.xn, _xlfn.XLOOKUP($FN6,$DK$6:$DK$200,DO$6:DO$200, , -1),
    (_xlpm.r - _xlpm.rp)/(_xlpm.rn - _xlpm.rp)*(_xlpm.xn - _xlpm.xp) + _xlpm.xp
)</f>
        <v>0</v>
      </c>
      <c r="FT6" s="302">
        <f t="shared" si="39"/>
        <v>3126.5243837779999</v>
      </c>
      <c r="FU6" s="302">
        <f t="shared" si="39"/>
        <v>-2.2001879741710674E-2</v>
      </c>
      <c r="FV6" s="302">
        <f t="shared" si="39"/>
        <v>-6.2885859760777509E-3</v>
      </c>
      <c r="FW6" s="302">
        <f t="shared" si="39"/>
        <v>10160.580357935665</v>
      </c>
      <c r="FX6" s="302">
        <f t="shared" si="39"/>
        <v>10156.472968139191</v>
      </c>
      <c r="FY6" s="302">
        <f t="shared" si="39"/>
        <v>-2.1169362061634183</v>
      </c>
      <c r="FZ6" s="302">
        <f t="shared" si="39"/>
        <v>45425027079.501411</v>
      </c>
      <c r="GA6" s="302">
        <f t="shared" si="39"/>
        <v>-301305250.44199198</v>
      </c>
      <c r="GB6" s="302">
        <f t="shared" si="39"/>
        <v>-999001160.49664819</v>
      </c>
      <c r="GC6" s="302">
        <f t="shared" si="39"/>
        <v>149598155194.90933</v>
      </c>
      <c r="GD6" s="302">
        <f t="shared" si="39"/>
        <v>149506085413.59738</v>
      </c>
      <c r="GE6" s="302">
        <f t="shared" si="39"/>
        <v>-45961067.272350125</v>
      </c>
      <c r="GF6" s="302">
        <f t="shared" si="39"/>
        <v>87412031645.663239</v>
      </c>
      <c r="GG6" s="302">
        <f t="shared" si="39"/>
        <v>6728275792.5090923</v>
      </c>
      <c r="GH6" s="302">
        <f t="shared" si="39"/>
        <v>6737409580.6707706</v>
      </c>
      <c r="GI6" s="302">
        <f t="shared" ref="GI6:GI30" si="40">_xlfn.LET(
    _xlpm.r, $FQ6,
    _xlpm.rp, _xlfn.XLOOKUP($FM6,$DK$6:$DK$200,$DM$6:$DM$200, , -1),
    _xlpm.rn, _xlfn.XLOOKUP($FN6,$DK$6:$DK$200,$DM$6:$DM$200, , -1),
    _xlpm.xp, _xlfn.XLOOKUP($FM6,$DK$6:$DK$200,EF$6:EF$200, , -1),
    _xlpm.xn, _xlfn.XLOOKUP($FN6,$DK$6:$DK$200,EF$6:EF$200, , -1),
    (_xlpm.r - _xlpm.rp)/(_xlpm.rn - _xlpm.rp)*(_xlpm.xn - _xlpm.xp) + _xlpm.xp
)</f>
        <v>-1487395.7124506608</v>
      </c>
      <c r="GJ6" s="302">
        <f t="shared" ref="GJ6:GJ30" si="41">_xlfn.LET(
    _xlpm.r, $FQ6,
    _xlpm.rp, _xlfn.XLOOKUP($FM6,$DK$6:$DK$200,$DM$6:$DM$200, , -1),
    _xlpm.rn, _xlfn.XLOOKUP($FN6,$DK$6:$DK$200,$DM$6:$DM$200, , -1),
    _xlpm.xp, _xlfn.XLOOKUP($FM6,$DK$6:$DK$200,EG$6:EG$200, , -1),
    _xlpm.xn, _xlfn.XLOOKUP($FN6,$DK$6:$DK$200,EG$6:EG$200, , -1),
    (_xlpm.r - _xlpm.rp)/(_xlpm.rn - _xlpm.rp)*(_xlpm.xn - _xlpm.xp) + _xlpm.xp
)</f>
        <v>-148362679.55798915</v>
      </c>
      <c r="GK6" s="206">
        <f t="shared" ref="GK6:GK30" si="42">_xlfn.LET(
    _xlpm.r, $FQ6,
    _xlpm.rp, _xlfn.XLOOKUP($FM6,$DK$6:$DK$200,$DM$6:$DM$200, , -1),
    _xlpm.rn, _xlfn.XLOOKUP($FN6,$DK$6:$DK$200,$DM$6:$DM$200, , -1),
    _xlpm.xp, _xlfn.XLOOKUP($FM6,$DK$6:$DK$200,EH$6:EH$200, , -1),
    _xlpm.xn, _xlfn.XLOOKUP($FN6,$DK$6:$DK$200,EH$6:EH$200, , -1),
    (_xlpm.r - _xlpm.rp)/(_xlpm.rn - _xlpm.rp)*(_xlpm.xn - _xlpm.xp) + _xlpm.xp
)</f>
        <v>0</v>
      </c>
    </row>
    <row r="7" spans="1:193" x14ac:dyDescent="0.3">
      <c r="A7" s="2">
        <v>4.0816326530612242E-2</v>
      </c>
      <c r="B7">
        <v>5.237887092263203</v>
      </c>
      <c r="C7">
        <v>0.26896980562529638</v>
      </c>
      <c r="D7">
        <f t="shared" si="0"/>
        <v>15.410834678783591</v>
      </c>
      <c r="E7">
        <v>0.47270018284548398</v>
      </c>
      <c r="F7">
        <v>4.7755102040816322</v>
      </c>
      <c r="G7">
        <v>-4.2250836611576227E-2</v>
      </c>
      <c r="H7">
        <v>0</v>
      </c>
      <c r="I7" s="4">
        <v>3</v>
      </c>
      <c r="J7" s="175"/>
      <c r="K7" s="49">
        <v>8.7041030156579708</v>
      </c>
      <c r="L7" s="34">
        <v>5.3387425348601401</v>
      </c>
      <c r="M7" s="8">
        <v>83.803371116213597</v>
      </c>
      <c r="N7" s="4">
        <v>3</v>
      </c>
      <c r="P7" s="6">
        <v>-4.8643260000000001E-2</v>
      </c>
      <c r="Q7" s="8">
        <v>3.1593019999999999E-2</v>
      </c>
      <c r="R7" s="34">
        <v>2.3422640000000001</v>
      </c>
      <c r="S7" s="8">
        <v>-15.58783</v>
      </c>
      <c r="T7" s="39">
        <v>3</v>
      </c>
      <c r="U7" s="42">
        <f t="shared" si="1"/>
        <v>2.3436595222833829</v>
      </c>
      <c r="W7" s="46">
        <f t="shared" ref="W7:W31" si="43">_xlfn.XLOOKUP(AK7, $U$5:$U$200, $T$5:$T$200, ,-1)</f>
        <v>1</v>
      </c>
      <c r="X7" s="39">
        <f t="shared" ref="X7:X31" si="44">W7+1</f>
        <v>2</v>
      </c>
      <c r="Y7" s="60">
        <f t="shared" ref="Y7:AB31" si="45">_xlfn.LET(
    _xlpm.r, $AK7,
    _xlpm.rp, _xlfn.XLOOKUP($W7, $T$5:$T$200, $U$5:$U$200, , -1),
    _xlpm.rn, _xlfn.XLOOKUP($X7, $T$5:$T$200, $U$5:$U$200, , -1),
    _xlpm.xp, _xlfn.XLOOKUP($W7, $T$5:$T$200, P$5:P$200, , -1),
    _xlpm.xn, _xlfn.XLOOKUP($X7, $T$5:$T$200, P$5:P$200, , -1),
    (_xlpm.r - _xlpm.rp)/(_xlpm.rn - _xlpm.rp)*(_xlpm.xn - _xlpm.xp) + _xlpm.xp
)</f>
        <v>-1.2937405236469874E-2</v>
      </c>
      <c r="Z7" s="60">
        <f t="shared" si="45"/>
        <v>1.2618878869157794E-2</v>
      </c>
      <c r="AA7" s="60">
        <f t="shared" si="45"/>
        <v>1.1710967472981892</v>
      </c>
      <c r="AB7" s="60">
        <f t="shared" si="45"/>
        <v>-15.591220101742699</v>
      </c>
      <c r="AC7" s="93"/>
      <c r="AD7" s="46">
        <f t="shared" ref="AD7:AD31" si="46">_xlfn.XLOOKUP(AK7, $K$5:$K$200, $N$5:$N$200, ,-1)</f>
        <v>1</v>
      </c>
      <c r="AE7" s="39">
        <f t="shared" ref="AE7:AE31" si="47">AD7+1</f>
        <v>2</v>
      </c>
      <c r="AF7" s="23">
        <f t="shared" ref="AF7:AF31" si="48">_xlfn.LET(
    _xlpm.r, $AK7,
    _xlpm.rp, _xlfn.XLOOKUP($AD7, $N$5:$N$200, $K$5:$K$200, , -1),
    _xlpm.rn, _xlfn.XLOOKUP($AE7, $N$5:$N$200, $K$5:$K$200, , -1),
    _xlpm.xp, _xlfn.XLOOKUP($AD7, $N$5:$N$200, L$5:L$200, , -1),
    _xlpm.xn, _xlfn.XLOOKUP($AE7, $N$5:$N$200, L$5:L$200, , -1),
    (_xlpm.r - _xlpm.rp)/(_xlpm.rn - _xlpm.rp)*(_xlpm.xn - _xlpm.xp) + _xlpm.xp
)</f>
        <v>5.2076498081751668</v>
      </c>
      <c r="AG7" s="46">
        <f t="shared" ref="AG7:AG31" si="49">_xlfn.XLOOKUP(AA7, $F$5:$F$200, $I$5:$I$200, ,-1)</f>
        <v>1</v>
      </c>
      <c r="AH7" s="39">
        <f t="shared" ref="AH7:AH31" si="50">AG7+1</f>
        <v>2</v>
      </c>
      <c r="AI7" s="51">
        <f t="shared" ref="AI7:AI31" si="51">_xlfn.LET(
    _xlpm.r, $AA7,
    _xlpm.rp, _xlfn.XLOOKUP($AG7, $I$5:$I$200, $F$5:$F$200, , -1),
    _xlpm.rn, _xlfn.XLOOKUP($AH7, $I$5:$I$200, $F$5:$F$200, , -1),
    _xlpm.xp, _xlfn.XLOOKUP($AG7, $I$5:$I$200, E$5:E$200, , -1),
    _xlpm.xn, _xlfn.XLOOKUP($AH7, $I$5:$I$200, E$5:E$200, , -1),
    (_xlpm.r - _xlpm.rp)/(_xlpm.rn - _xlpm.rp)*(_xlpm.xn - _xlpm.xp) + _xlpm.xp
)</f>
        <v>0.49742066295101212</v>
      </c>
      <c r="AK7" s="6">
        <v>1.1717944874363</v>
      </c>
      <c r="AL7" s="8">
        <v>2963.7820251019998</v>
      </c>
      <c r="AM7" s="8">
        <v>1.6504997003002E-5</v>
      </c>
      <c r="AN7" s="8">
        <v>-3.0532715741939998E-5</v>
      </c>
      <c r="AO7" s="8">
        <v>1.8062496945733</v>
      </c>
      <c r="AP7" s="8">
        <v>1.8053424307540999</v>
      </c>
      <c r="AQ7" s="8">
        <v>-1.2883452367747001E-3</v>
      </c>
      <c r="AR7" s="8">
        <v>2.6252487588407001E-3</v>
      </c>
      <c r="AS7" s="8">
        <v>18584497206.146</v>
      </c>
      <c r="AT7" s="8">
        <v>3842328240.2879</v>
      </c>
      <c r="AU7" s="8">
        <v>7.6975356900275003</v>
      </c>
      <c r="AV7" s="8">
        <v>7.6477502668168</v>
      </c>
      <c r="AW7" s="8">
        <v>21.654595521179999</v>
      </c>
      <c r="AX7" s="8">
        <v>0.71552541141582005</v>
      </c>
      <c r="AY7" s="8">
        <v>0.71494667385298005</v>
      </c>
      <c r="AZ7" s="8">
        <v>2.3231771709697999</v>
      </c>
      <c r="BA7" s="86">
        <v>12.238818738009</v>
      </c>
      <c r="BB7" s="8">
        <v>8.7271317069391994E-5</v>
      </c>
      <c r="BC7" s="8">
        <v>-4.9605486786873001E-5</v>
      </c>
      <c r="BD7" s="4">
        <v>2</v>
      </c>
      <c r="BE7" s="162">
        <f t="shared" ref="BE7:BE31" si="52">AI7*AF7 - AF7/2</f>
        <v>-1.3432284088380708E-2</v>
      </c>
      <c r="BF7" s="126">
        <f t="shared" si="2"/>
        <v>-1.2937405236469874E-2</v>
      </c>
      <c r="BG7" s="54">
        <f t="shared" ref="BG7:BG31" si="53">$BF7+AM7</f>
        <v>-1.2920900239466872E-2</v>
      </c>
      <c r="BH7" s="13">
        <f t="shared" ref="BH7:BH31" si="54">AN7</f>
        <v>-3.0532715741939998E-5</v>
      </c>
      <c r="BI7" s="54">
        <f t="shared" ref="BI7:BI31" si="55">$BF7+AQ7</f>
        <v>-1.4225750473244574E-2</v>
      </c>
      <c r="BJ7" s="13">
        <f t="shared" ref="BJ7:BJ31" si="56">AR7</f>
        <v>2.6252487588407001E-3</v>
      </c>
      <c r="BK7" s="54">
        <f t="shared" ref="BK7:BK31" si="57">$BF7+BB7</f>
        <v>-1.2850133919400483E-2</v>
      </c>
      <c r="BL7" s="57">
        <f t="shared" ref="BL7:BL31" si="58">BC7</f>
        <v>-4.9605486786873001E-5</v>
      </c>
      <c r="BN7" s="17">
        <f t="shared" ref="BN7:BN31" si="59">-BF7</f>
        <v>1.2937405236469874E-2</v>
      </c>
      <c r="BO7" s="13">
        <f t="shared" ref="BO7:BO31" si="60">-BG7</f>
        <v>1.2920900239466872E-2</v>
      </c>
      <c r="BP7" s="13">
        <f t="shared" ref="BP7:BP31" si="61">BH7</f>
        <v>-3.0532715741939998E-5</v>
      </c>
      <c r="BQ7" s="13">
        <f t="shared" ref="BQ7:BQ31" si="62">-BI7</f>
        <v>1.4225750473244574E-2</v>
      </c>
      <c r="BR7" s="13">
        <f t="shared" ref="BR7:BR31" si="63">BJ7</f>
        <v>2.6252487588407001E-3</v>
      </c>
      <c r="BS7" s="180">
        <f t="shared" ref="BS7:BS31" si="64">-BK7</f>
        <v>1.2850133919400483E-2</v>
      </c>
      <c r="BT7" s="13">
        <f t="shared" ref="BT7:BT31" si="65">BL7</f>
        <v>-4.9605486786873001E-5</v>
      </c>
      <c r="BV7" s="214">
        <f t="shared" ref="BV7:BV31" si="66" xml:space="preserve"> IF($BV$3=1, - AB7, 0)</f>
        <v>15.591220101742699</v>
      </c>
      <c r="BW7" s="125">
        <f t="shared" ref="BW7:BW31" si="67">RADIANS(BV7)</f>
        <v>0.2721181251785354</v>
      </c>
      <c r="BX7" s="13">
        <f t="shared" ref="BX7:BX31" si="68">BO7*COS($BW7) - BP7*SIN($BW7)</f>
        <v>1.2453666094206174E-2</v>
      </c>
      <c r="BY7" s="13">
        <f t="shared" ref="BY7:BY31" si="69" xml:space="preserve"> BO7*SIN($BW7) + BP7*COS($BW7)</f>
        <v>3.4433698696197594E-3</v>
      </c>
      <c r="BZ7" s="180">
        <f t="shared" ref="BZ7:BZ31" si="70">BQ7*COS($BW7) - BR7*SIN($BW7)</f>
        <v>1.2996702457196535E-2</v>
      </c>
      <c r="CA7" s="13">
        <f t="shared" ref="CA7:CA31" si="71" xml:space="preserve"> BQ7*SIN($BW7) + BR7*COS($BW7)</f>
        <v>6.352136082603585E-3</v>
      </c>
      <c r="CB7" s="13">
        <f t="shared" ref="CB7:CB31" si="72">BS7*COS($BW7) - BT7*SIN($BW7)</f>
        <v>1.2390629939431276E-2</v>
      </c>
      <c r="CC7" s="57">
        <f t="shared" ref="CC7:CC31" si="73" xml:space="preserve"> BS7*SIN($BW7) + BT7*COS($BW7)</f>
        <v>3.4059788835099206E-3</v>
      </c>
      <c r="CD7" s="68"/>
      <c r="CE7" s="94">
        <f t="shared" ref="CE7:CE31" si="74">AO7^2 * $AL7</f>
        <v>9669.4513595302906</v>
      </c>
      <c r="CF7" s="63">
        <f t="shared" ref="CF7:CF31" si="75">AP7^2 * $AL7</f>
        <v>9659.7400331735062</v>
      </c>
      <c r="CG7" s="131">
        <f t="shared" ref="CG7:CG31" si="76">$AS7*AU7</f>
        <v>143054830525.52521</v>
      </c>
      <c r="CH7" s="131">
        <f t="shared" ref="CH7:CH31" si="77">$AS7*AV7</f>
        <v>142129593466.95914</v>
      </c>
      <c r="CI7" s="72">
        <f t="shared" ref="CI7:CI31" si="78">AT7*AW7</f>
        <v>83204063903.041794</v>
      </c>
      <c r="CJ7" s="131">
        <f t="shared" ref="CJ7:CJ31" si="79">$AT7*$AZ7*AX7</f>
        <v>6387072651.9375982</v>
      </c>
      <c r="CK7" s="95">
        <f t="shared" ref="CK7:CK31" si="80">$AT7*$AZ7*AY7</f>
        <v>6381906603.6026402</v>
      </c>
      <c r="CL7" s="163">
        <f t="shared" ref="CL7:CL31" si="81">0.5*($CE7+$CF7)+0.5*($CE7-$CF7)*COS(-2*$BA7*PI()/180) - 0</f>
        <v>9669.0149473636957</v>
      </c>
      <c r="CM7" s="165">
        <f t="shared" ref="CM7:CM31" si="82">0.5*($CE7+$CF7)-0.5*($CE7-$CF7)*COS(-2*$BA7*PI()/180) + 0</f>
        <v>9660.1764453401011</v>
      </c>
      <c r="CN7" s="166">
        <f t="shared" ref="CN7:CN31" si="83">0.5*($CE7-$CF7)*SIN(-2*$BA7*PI()/180) + 0</f>
        <v>-2.0118860297541241</v>
      </c>
      <c r="CO7" s="131">
        <f t="shared" ref="CO7:CO31" si="84">0.5*($CG7+$CH7)+0.5*($CG7-$CH7)*COS(-2*$BA7*PI()/180) - 0</f>
        <v>143013251785.96814</v>
      </c>
      <c r="CP7" s="131">
        <f t="shared" ref="CP7:CP31" si="85">0.5*($CG7+$CH7)-0.5*($CG7-$CH7)*COS(-2*$BA7*PI()/180) + 0</f>
        <v>142171172206.51624</v>
      </c>
      <c r="CQ7" s="72">
        <f t="shared" ref="CQ7:CQ31" si="86">0.5*($CG7-$CH7)*SIN(-2*$BA7*PI()/180) + 0</f>
        <v>-191680460.93306673</v>
      </c>
      <c r="CR7" s="131">
        <f t="shared" ref="CR7:CR31" si="87">0.5*($CJ7+$CK7) + 0.5*($CJ7-$CK7)*COS(-2*$BA7*PI()/180)</f>
        <v>6386840497.6196642</v>
      </c>
      <c r="CS7" s="131">
        <f t="shared" ref="CS7:CS31" si="88">0.5*($CJ7+$CK7) - 0.5*($CJ7-$CK7)*COS(-2*$BA7*PI()/180)</f>
        <v>6382138757.9205732</v>
      </c>
      <c r="CT7" s="110">
        <f t="shared" si="3"/>
        <v>1070245.2056794204</v>
      </c>
      <c r="CU7" s="197">
        <f t="shared" ref="CU7:CU31" si="89">CL7 + $AL7*$BL7^2 * $CV$2</f>
        <v>9669.0149546566863</v>
      </c>
      <c r="CV7" s="198">
        <f t="shared" ref="CV7:CV31" si="90">CM7 + $AL7*$BK7^2 * $CV$2</f>
        <v>9660.6658426381273</v>
      </c>
      <c r="CW7" s="199">
        <f t="shared" ref="CW7:CW31" si="91">CN7 + $AL7*$BK7*$BL7 * $CV$2</f>
        <v>-2.009996804991717</v>
      </c>
      <c r="CX7" s="200">
        <f t="shared" si="4"/>
        <v>143013251892.20926</v>
      </c>
      <c r="CY7" s="198">
        <f t="shared" si="5"/>
        <v>142178301532.2023</v>
      </c>
      <c r="CZ7" s="198">
        <f t="shared" si="6"/>
        <v>-191652939.53341919</v>
      </c>
      <c r="DA7" s="163">
        <f t="shared" si="7"/>
        <v>2.009996804991717</v>
      </c>
      <c r="DB7" s="131">
        <f t="shared" si="8"/>
        <v>191652939.53341919</v>
      </c>
      <c r="DC7" s="113">
        <f t="shared" si="9"/>
        <v>-1070245.2056794204</v>
      </c>
      <c r="DD7" s="130">
        <f t="shared" ref="DD7:DD31" si="92">$DV7*BT7</f>
        <v>-2141720.84276644</v>
      </c>
      <c r="DE7" s="130">
        <f t="shared" si="10"/>
        <v>554805555.39680648</v>
      </c>
      <c r="DF7" s="130">
        <f t="shared" ref="DF7:DF31" si="93">CR7*BR7</f>
        <v>16767045.089289542</v>
      </c>
      <c r="DG7" s="110">
        <f t="shared" si="11"/>
        <v>90790713.455801129</v>
      </c>
      <c r="DI7" s="169">
        <f t="shared" si="12"/>
        <v>15.591220101742699</v>
      </c>
      <c r="DJ7" s="106">
        <f t="shared" ref="DJ7:DJ31" si="94">RADIANS(DI7)</f>
        <v>0.2721181251785354</v>
      </c>
      <c r="DK7" s="243">
        <v>2</v>
      </c>
      <c r="DL7" s="258">
        <f>SQRT( (DM7-DM6)^2 + (DN7-DN6)^2 + (DO7-DO6)^2 ) + DL6</f>
        <v>1.1711647312126134</v>
      </c>
      <c r="DM7" s="258">
        <f t="shared" ref="DM7:DM31" si="95">AA7</f>
        <v>1.1710967472981892</v>
      </c>
      <c r="DN7" s="258">
        <v>0</v>
      </c>
      <c r="DO7" s="262">
        <f t="shared" ref="DO7:DO31" si="96">Z7</f>
        <v>1.2618878869157794E-2</v>
      </c>
      <c r="DP7" s="189">
        <f t="shared" si="13"/>
        <v>2963.7820251019998</v>
      </c>
      <c r="DQ7" s="244">
        <f t="shared" si="14"/>
        <v>1.2453666094206174E-2</v>
      </c>
      <c r="DR7" s="189">
        <f t="shared" si="15"/>
        <v>3.4433698696197594E-3</v>
      </c>
      <c r="DS7" s="1">
        <f t="shared" si="16"/>
        <v>9669.4525329235494</v>
      </c>
      <c r="DT7" s="1">
        <f t="shared" si="17"/>
        <v>9660.2282643712661</v>
      </c>
      <c r="DU7" s="34">
        <f t="shared" si="18"/>
        <v>-0.4418398460062325</v>
      </c>
      <c r="DV7" s="244">
        <f t="shared" si="19"/>
        <v>43175079643.270416</v>
      </c>
      <c r="DW7" s="1">
        <f t="shared" ref="DW7:DW31" si="97">$DD7*COS($DJ7) + $DE7*SIN($DJ7)</f>
        <v>147053409.55883807</v>
      </c>
      <c r="DX7" s="34">
        <f t="shared" ref="DX7:DX31" si="98" xml:space="preserve"> - $DD7*SIN($DJ7) + $DE7*COS($DJ7)</f>
        <v>534966434.46523625</v>
      </c>
      <c r="DY7" s="1">
        <f t="shared" si="20"/>
        <v>143052167476.36395</v>
      </c>
      <c r="DZ7" s="1">
        <f t="shared" si="21"/>
        <v>142139385948.04761</v>
      </c>
      <c r="EA7" s="34">
        <f t="shared" si="22"/>
        <v>-52190473.669524521</v>
      </c>
      <c r="EB7" s="34">
        <f t="shared" ref="EB7:EB31" si="99">CI7</f>
        <v>83204063903.041794</v>
      </c>
      <c r="EC7" s="1">
        <f t="shared" si="23"/>
        <v>6387054986.2899933</v>
      </c>
      <c r="ED7" s="1">
        <f t="shared" si="24"/>
        <v>6381924269.2502441</v>
      </c>
      <c r="EE7" s="34">
        <f t="shared" si="25"/>
        <v>301578.37171681994</v>
      </c>
      <c r="EF7" s="1">
        <f t="shared" ref="EF7:EF31" si="100">$DF7*COS($DJ7) + $DG7*SIN($DJ7)</f>
        <v>40552102.940046497</v>
      </c>
      <c r="EG7" s="34">
        <f t="shared" ref="EG7:EG31" si="101" xml:space="preserve"> - $DF7*SIN($DJ7) + $DG7*COS($DJ7)</f>
        <v>82943440.958158523</v>
      </c>
      <c r="EH7" s="107">
        <v>0</v>
      </c>
      <c r="EJ7" s="185">
        <f t="shared" si="26"/>
        <v>-2141720.84276644</v>
      </c>
      <c r="EK7" s="1">
        <f t="shared" si="27"/>
        <v>-554805555.39680648</v>
      </c>
      <c r="EL7" s="1">
        <f t="shared" ref="EL7:EL31" si="102">CR7*BJ7</f>
        <v>16767045.089289542</v>
      </c>
      <c r="EM7" s="186">
        <f t="shared" ref="EM7:EM31" si="103">CS7*BI7</f>
        <v>-90790713.455801129</v>
      </c>
      <c r="EO7" s="227">
        <f t="shared" ref="EO7:EO31" si="104">0.5*($CU7+$CV7)+0.5*($CU7-$CV7)*COS(2*$DJ7) - $CW7*SIN(2*$DJ7)</f>
        <v>9669.4525329235494</v>
      </c>
      <c r="EP7" s="93">
        <f t="shared" si="28"/>
        <v>9660.2282643712661</v>
      </c>
      <c r="EQ7" s="233">
        <f t="shared" si="29"/>
        <v>0.4418398460062325</v>
      </c>
      <c r="ER7" s="66">
        <f t="shared" ref="ER7:ER31" si="105">-EQ7</f>
        <v>-0.4418398460062325</v>
      </c>
      <c r="ES7" s="93">
        <f t="shared" ref="ES7:ES31" si="106">$EJ7*COS($DJ7) - $EK7*SIN($DJ7)</f>
        <v>147053409.55883807</v>
      </c>
      <c r="ET7" s="233">
        <f t="shared" ref="ET7:ET31" si="107" xml:space="preserve"> $EJ7*SIN($DJ7) + $EK7*COS($DJ7)</f>
        <v>-534966434.46523625</v>
      </c>
      <c r="EU7" s="66">
        <f t="shared" ref="EU7:EU31" si="108">-ET7</f>
        <v>534966434.46523625</v>
      </c>
      <c r="EV7" s="93">
        <f t="shared" si="30"/>
        <v>143052167476.36395</v>
      </c>
      <c r="EW7" s="93">
        <f t="shared" si="31"/>
        <v>142139385948.04761</v>
      </c>
      <c r="EX7" s="233">
        <f t="shared" si="32"/>
        <v>52190473.669524521</v>
      </c>
      <c r="EY7" s="66">
        <f t="shared" ref="EY7:EY31" si="109">-EX7</f>
        <v>-52190473.669524521</v>
      </c>
      <c r="EZ7" s="93">
        <f t="shared" si="33"/>
        <v>6387054986.2899933</v>
      </c>
      <c r="FA7" s="93">
        <f t="shared" si="34"/>
        <v>6381924269.2502441</v>
      </c>
      <c r="FB7" s="233">
        <f t="shared" si="35"/>
        <v>-301578.37171681994</v>
      </c>
      <c r="FC7" s="66">
        <f t="shared" ref="FC7:FC31" si="110">-FB7</f>
        <v>301578.37171681994</v>
      </c>
      <c r="FD7" s="93">
        <f t="shared" ref="FD7:FD31" si="111">$EL7*COS($DJ7) - $EM7*SIN($DJ7)</f>
        <v>40552102.940046497</v>
      </c>
      <c r="FE7" s="233">
        <f t="shared" si="36"/>
        <v>-82943440.958158523</v>
      </c>
      <c r="FF7" s="228">
        <f t="shared" si="37"/>
        <v>82943440.958158523</v>
      </c>
      <c r="FH7" s="227">
        <f t="shared" si="38"/>
        <v>147053409.55883807</v>
      </c>
      <c r="FI7" s="93">
        <f t="shared" ref="FI7:FI31" si="112">$DV7*CB7</f>
        <v>534966434.46523625</v>
      </c>
      <c r="FJ7" s="93">
        <f t="shared" ref="FJ7:FJ31" si="113">EZ7*CA7</f>
        <v>40571442.439985812</v>
      </c>
      <c r="FK7" s="228">
        <f t="shared" ref="FK7:FK31" si="114">FA7*BZ7</f>
        <v>82943970.831806853</v>
      </c>
      <c r="FM7" s="46">
        <f t="shared" ref="FM7:FM31" si="115">_xlfn.XLOOKUP(FQ7,$DM$6:$DM$200,$DK$6:$DK$200, ,-1)</f>
        <v>1</v>
      </c>
      <c r="FN7" s="39">
        <f t="shared" ref="FN7:FN30" si="116">FM7+1</f>
        <v>2</v>
      </c>
      <c r="FP7" s="142">
        <v>2</v>
      </c>
      <c r="FQ7" s="310">
        <v>1.17</v>
      </c>
      <c r="FR7" s="302">
        <f t="shared" ref="FR7:FR30" si="117">_xlfn.LET(
    _xlpm.r, $FQ7,
    _xlpm.rp, _xlfn.XLOOKUP($FM7,$DK$6:$DK$200,$DM$6:$DM$200, , -1),
    _xlpm.rn, _xlfn.XLOOKUP($FN7,$DK$6:$DK$200,$DM$6:$DM$200, , -1),
    _xlpm.xp, _xlfn.XLOOKUP($FM7,$DK$6:$DK$200,DN$6:DN$200, , -1),
    _xlpm.xn, _xlfn.XLOOKUP($FN7,$DK$6:$DK$200,DN$6:DN$200, , -1),
    (_xlpm.r - _xlpm.rp)/(_xlpm.rn - _xlpm.rp)*(_xlpm.xn - _xlpm.xp) + _xlpm.xp
)</f>
        <v>0</v>
      </c>
      <c r="FS7" s="302">
        <f t="shared" si="39"/>
        <v>1.2607061125373725E-2</v>
      </c>
      <c r="FT7" s="302">
        <f t="shared" si="39"/>
        <v>2963.9344354323935</v>
      </c>
      <c r="FU7" s="302">
        <f t="shared" si="39"/>
        <v>1.242139802848883E-2</v>
      </c>
      <c r="FV7" s="302">
        <f t="shared" si="39"/>
        <v>3.4342557667034201E-3</v>
      </c>
      <c r="FW7" s="302">
        <f t="shared" si="39"/>
        <v>9669.91248050379</v>
      </c>
      <c r="FX7" s="302">
        <f t="shared" si="39"/>
        <v>9660.6930039748513</v>
      </c>
      <c r="FY7" s="302">
        <f t="shared" si="39"/>
        <v>-0.44340859548098566</v>
      </c>
      <c r="FZ7" s="302">
        <f t="shared" si="39"/>
        <v>43177186748.23629</v>
      </c>
      <c r="GA7" s="302">
        <f t="shared" si="39"/>
        <v>146633515.85653704</v>
      </c>
      <c r="GB7" s="302">
        <f t="shared" si="39"/>
        <v>533529853.91015756</v>
      </c>
      <c r="GC7" s="302">
        <f t="shared" si="39"/>
        <v>143058297878.793</v>
      </c>
      <c r="GD7" s="302">
        <f t="shared" si="39"/>
        <v>142146284957.67603</v>
      </c>
      <c r="GE7" s="302">
        <f t="shared" si="39"/>
        <v>-52184639.749610402</v>
      </c>
      <c r="GF7" s="302">
        <f t="shared" si="39"/>
        <v>83208004719.428864</v>
      </c>
      <c r="GG7" s="302">
        <f t="shared" si="39"/>
        <v>6387374544.0021725</v>
      </c>
      <c r="GH7" s="302">
        <f t="shared" si="39"/>
        <v>6382257185.8566189</v>
      </c>
      <c r="GI7" s="302">
        <f t="shared" si="40"/>
        <v>40512732.404118761</v>
      </c>
      <c r="GJ7" s="302">
        <f t="shared" si="41"/>
        <v>82726819.775223792</v>
      </c>
      <c r="GK7" s="206">
        <f t="shared" si="42"/>
        <v>0</v>
      </c>
    </row>
    <row r="8" spans="1:193" x14ac:dyDescent="0.3">
      <c r="A8" s="2">
        <v>6.1224489795918373E-2</v>
      </c>
      <c r="B8">
        <v>5.2933253133836971</v>
      </c>
      <c r="C8">
        <v>0.26090151424382813</v>
      </c>
      <c r="D8">
        <f t="shared" si="0"/>
        <v>14.948555634743684</v>
      </c>
      <c r="E8">
        <v>0.45401477306103749</v>
      </c>
      <c r="F8">
        <v>7.1632653061224474</v>
      </c>
      <c r="G8">
        <v>-7.1343507051830596E-2</v>
      </c>
      <c r="H8">
        <v>0</v>
      </c>
      <c r="I8" s="4">
        <v>4</v>
      </c>
      <c r="J8" s="175"/>
      <c r="K8" s="49">
        <v>13.720035278556001</v>
      </c>
      <c r="L8" s="34">
        <v>5.5176319560136298</v>
      </c>
      <c r="M8" s="8">
        <v>61.842860270922799</v>
      </c>
      <c r="N8" s="4">
        <v>4</v>
      </c>
      <c r="P8" s="6">
        <v>-9.1401350000000006E-2</v>
      </c>
      <c r="Q8" s="8">
        <v>5.4885209999999997E-2</v>
      </c>
      <c r="R8" s="34">
        <v>3.5130810000000001</v>
      </c>
      <c r="S8" s="8">
        <v>-15.50433</v>
      </c>
      <c r="T8" s="39">
        <v>4</v>
      </c>
      <c r="U8" s="42">
        <f t="shared" si="1"/>
        <v>3.5154885319364313</v>
      </c>
      <c r="W8" s="46">
        <f t="shared" si="43"/>
        <v>2</v>
      </c>
      <c r="X8" s="39">
        <f t="shared" si="44"/>
        <v>3</v>
      </c>
      <c r="Y8" s="60">
        <f t="shared" si="45"/>
        <v>-4.8641110472936712E-2</v>
      </c>
      <c r="Z8" s="60">
        <f t="shared" si="45"/>
        <v>3.159187773831397E-2</v>
      </c>
      <c r="AA8" s="60">
        <f t="shared" si="45"/>
        <v>2.3421934945962786</v>
      </c>
      <c r="AB8" s="60">
        <f t="shared" si="45"/>
        <v>-15.58783020408743</v>
      </c>
      <c r="AC8" s="93"/>
      <c r="AD8" s="46">
        <f t="shared" si="46"/>
        <v>1</v>
      </c>
      <c r="AE8" s="39">
        <f t="shared" si="47"/>
        <v>2</v>
      </c>
      <c r="AF8" s="23">
        <f t="shared" si="48"/>
        <v>5.2152996163503333</v>
      </c>
      <c r="AG8" s="46">
        <f t="shared" si="49"/>
        <v>1</v>
      </c>
      <c r="AH8" s="39">
        <f t="shared" si="50"/>
        <v>2</v>
      </c>
      <c r="AI8" s="51">
        <f t="shared" si="51"/>
        <v>0.49029587135657027</v>
      </c>
      <c r="AK8" s="6">
        <v>2.3435889748725001</v>
      </c>
      <c r="AL8" s="8">
        <v>2803.2193647291001</v>
      </c>
      <c r="AM8" s="8">
        <v>-4.1240989229068001E-4</v>
      </c>
      <c r="AN8" s="8">
        <v>2.1601408420058002E-3</v>
      </c>
      <c r="AO8" s="8">
        <v>1.8084172619229999</v>
      </c>
      <c r="AP8" s="8">
        <v>1.807824455315</v>
      </c>
      <c r="AQ8" s="8">
        <v>-3.3057121274966E-4</v>
      </c>
      <c r="AR8" s="8">
        <v>2.1861866790546E-3</v>
      </c>
      <c r="AS8" s="8">
        <v>18291831404.991001</v>
      </c>
      <c r="AT8" s="8">
        <v>3770390690.6058002</v>
      </c>
      <c r="AU8" s="8">
        <v>7.4777003047649</v>
      </c>
      <c r="AV8" s="8">
        <v>7.3682492335985996</v>
      </c>
      <c r="AW8" s="8">
        <v>20.934015873842998</v>
      </c>
      <c r="AX8" s="8">
        <v>0.71729254626801997</v>
      </c>
      <c r="AY8" s="8">
        <v>0.71309083907285997</v>
      </c>
      <c r="AZ8" s="8">
        <v>2.2400061495796</v>
      </c>
      <c r="BA8" s="86">
        <v>14.368450664061999</v>
      </c>
      <c r="BB8" s="8">
        <v>-7.1633936969608004E-5</v>
      </c>
      <c r="BC8" s="8">
        <v>2.2637009814930999E-3</v>
      </c>
      <c r="BD8" s="4">
        <v>3</v>
      </c>
      <c r="BE8" s="162">
        <f>AI8*AF8 - AF8/2</f>
        <v>-5.0609938391093401E-2</v>
      </c>
      <c r="BF8" s="126">
        <f t="shared" si="2"/>
        <v>-4.8641110472936712E-2</v>
      </c>
      <c r="BG8" s="54">
        <f t="shared" si="53"/>
        <v>-4.9053520365227393E-2</v>
      </c>
      <c r="BH8" s="13">
        <f t="shared" si="54"/>
        <v>2.1601408420058002E-3</v>
      </c>
      <c r="BI8" s="54">
        <f t="shared" si="55"/>
        <v>-4.8971681685686372E-2</v>
      </c>
      <c r="BJ8" s="13">
        <f t="shared" si="56"/>
        <v>2.1861866790546E-3</v>
      </c>
      <c r="BK8" s="54">
        <f t="shared" si="57"/>
        <v>-4.8712744409906319E-2</v>
      </c>
      <c r="BL8" s="57">
        <f t="shared" si="58"/>
        <v>2.2637009814930999E-3</v>
      </c>
      <c r="BN8" s="17">
        <f t="shared" si="59"/>
        <v>4.8641110472936712E-2</v>
      </c>
      <c r="BO8" s="13">
        <f t="shared" si="60"/>
        <v>4.9053520365227393E-2</v>
      </c>
      <c r="BP8" s="13">
        <f t="shared" si="61"/>
        <v>2.1601408420058002E-3</v>
      </c>
      <c r="BQ8" s="13">
        <f t="shared" si="62"/>
        <v>4.8971681685686372E-2</v>
      </c>
      <c r="BR8" s="13">
        <f t="shared" si="63"/>
        <v>2.1861866790546E-3</v>
      </c>
      <c r="BS8" s="180">
        <f t="shared" si="64"/>
        <v>4.8712744409906319E-2</v>
      </c>
      <c r="BT8" s="13">
        <f t="shared" si="65"/>
        <v>2.2637009814930999E-3</v>
      </c>
      <c r="BV8" s="214">
        <f t="shared" si="66"/>
        <v>15.58783020408743</v>
      </c>
      <c r="BW8" s="125">
        <f t="shared" si="67"/>
        <v>0.2720589603031453</v>
      </c>
      <c r="BX8" s="13">
        <f t="shared" si="68"/>
        <v>4.6668852670270405E-2</v>
      </c>
      <c r="BY8" s="13">
        <f t="shared" si="69"/>
        <v>1.5262118434859374E-2</v>
      </c>
      <c r="BZ8" s="180">
        <f t="shared" si="70"/>
        <v>4.6583025131576507E-2</v>
      </c>
      <c r="CA8" s="13">
        <f t="shared" si="71"/>
        <v>1.5265214997201227E-2</v>
      </c>
      <c r="CB8" s="13">
        <f t="shared" si="72"/>
        <v>4.6312782381618914E-2</v>
      </c>
      <c r="CC8" s="57">
        <f t="shared" si="73"/>
        <v>1.5270297906435245E-2</v>
      </c>
      <c r="CD8" s="68"/>
      <c r="CE8" s="94">
        <f t="shared" si="74"/>
        <v>9167.5729044844011</v>
      </c>
      <c r="CF8" s="63">
        <f t="shared" si="75"/>
        <v>9161.5635534681678</v>
      </c>
      <c r="CG8" s="131">
        <f t="shared" si="76"/>
        <v>136780833271.80937</v>
      </c>
      <c r="CH8" s="131">
        <f t="shared" si="77"/>
        <v>134778772730.93974</v>
      </c>
      <c r="CI8" s="72">
        <f t="shared" si="78"/>
        <v>78929418567.731689</v>
      </c>
      <c r="CJ8" s="131">
        <f t="shared" si="79"/>
        <v>6058036462.4861584</v>
      </c>
      <c r="CK8" s="95">
        <f t="shared" si="80"/>
        <v>6022550111.0310869</v>
      </c>
      <c r="CL8" s="163">
        <f t="shared" si="81"/>
        <v>9167.2028387154241</v>
      </c>
      <c r="CM8" s="165">
        <f t="shared" si="82"/>
        <v>9161.9336192371447</v>
      </c>
      <c r="CN8" s="166">
        <f t="shared" si="83"/>
        <v>-1.4446129002289796</v>
      </c>
      <c r="CO8" s="131">
        <f t="shared" si="84"/>
        <v>136657543074.31641</v>
      </c>
      <c r="CP8" s="131">
        <f t="shared" si="85"/>
        <v>134902062928.43271</v>
      </c>
      <c r="CQ8" s="72">
        <f t="shared" si="86"/>
        <v>-481283665.50179338</v>
      </c>
      <c r="CR8" s="131">
        <f t="shared" si="87"/>
        <v>6055851154.3049688</v>
      </c>
      <c r="CS8" s="131">
        <f t="shared" si="88"/>
        <v>6024735419.2122774</v>
      </c>
      <c r="CT8" s="110">
        <f t="shared" si="3"/>
        <v>8530711.7117263265</v>
      </c>
      <c r="CU8" s="197">
        <f t="shared" si="89"/>
        <v>9167.2172033705247</v>
      </c>
      <c r="CV8" s="198">
        <f t="shared" si="90"/>
        <v>9168.585466679262</v>
      </c>
      <c r="CW8" s="199">
        <f t="shared" si="91"/>
        <v>-1.7537269476075723</v>
      </c>
      <c r="CX8" s="200">
        <f t="shared" si="4"/>
        <v>136657753038.16214</v>
      </c>
      <c r="CY8" s="198">
        <f t="shared" si="5"/>
        <v>134999290983.01465</v>
      </c>
      <c r="CZ8" s="198">
        <f t="shared" si="6"/>
        <v>-485801892.61570352</v>
      </c>
      <c r="DA8" s="163">
        <f t="shared" si="7"/>
        <v>1.7537269476075723</v>
      </c>
      <c r="DB8" s="131">
        <f t="shared" si="8"/>
        <v>485801892.61570352</v>
      </c>
      <c r="DC8" s="113">
        <f t="shared" si="9"/>
        <v>-8530711.7117263265</v>
      </c>
      <c r="DD8" s="130">
        <f t="shared" si="92"/>
        <v>92752464.855815277</v>
      </c>
      <c r="DE8" s="130">
        <f t="shared" si="10"/>
        <v>1995946969.5197992</v>
      </c>
      <c r="DF8" s="130">
        <f t="shared" si="93"/>
        <v>13239221.123878947</v>
      </c>
      <c r="DG8" s="110">
        <f t="shared" si="11"/>
        <v>295041425.19014388</v>
      </c>
      <c r="DI8" s="169">
        <f t="shared" si="12"/>
        <v>15.58783020408743</v>
      </c>
      <c r="DJ8" s="106">
        <f t="shared" si="94"/>
        <v>0.2720589603031453</v>
      </c>
      <c r="DK8" s="243">
        <v>3</v>
      </c>
      <c r="DL8" s="258">
        <f t="shared" ref="DL8:DL31" si="118">SQRT( (DM8-DM7)^2 + (DN8-DN7)^2 + (DO8-DO7)^2 ) + DL7</f>
        <v>2.3424151596941805</v>
      </c>
      <c r="DM8" s="258">
        <f t="shared" si="95"/>
        <v>2.3421934945962786</v>
      </c>
      <c r="DN8" s="258">
        <v>0</v>
      </c>
      <c r="DO8" s="262">
        <f t="shared" si="96"/>
        <v>3.159187773831397E-2</v>
      </c>
      <c r="DP8" s="189">
        <f t="shared" si="13"/>
        <v>2803.2193647291001</v>
      </c>
      <c r="DQ8" s="244">
        <f t="shared" si="14"/>
        <v>4.6668852670270405E-2</v>
      </c>
      <c r="DR8" s="189">
        <f t="shared" si="15"/>
        <v>1.5262118434859374E-2</v>
      </c>
      <c r="DS8" s="1">
        <f t="shared" si="16"/>
        <v>9168.2238433635575</v>
      </c>
      <c r="DT8" s="1">
        <f t="shared" si="17"/>
        <v>9167.5788266862291</v>
      </c>
      <c r="DU8" s="34">
        <f t="shared" si="18"/>
        <v>1.854611198814037</v>
      </c>
      <c r="DV8" s="244">
        <f t="shared" si="19"/>
        <v>40973814834.253098</v>
      </c>
      <c r="DW8" s="1">
        <f t="shared" si="97"/>
        <v>625682358.88216043</v>
      </c>
      <c r="DX8" s="34">
        <f t="shared" si="98"/>
        <v>1897611369.7635126</v>
      </c>
      <c r="DY8" s="1">
        <f t="shared" si="20"/>
        <v>136789480968.40216</v>
      </c>
      <c r="DZ8" s="1">
        <f t="shared" si="21"/>
        <v>134867563052.77463</v>
      </c>
      <c r="EA8" s="34">
        <f t="shared" si="22"/>
        <v>-13618272.926334798</v>
      </c>
      <c r="EB8" s="34">
        <f t="shared" si="99"/>
        <v>78929418567.731689</v>
      </c>
      <c r="EC8" s="1">
        <f t="shared" si="23"/>
        <v>6058020392.0256271</v>
      </c>
      <c r="ED8" s="1">
        <f t="shared" si="24"/>
        <v>6022566181.4916191</v>
      </c>
      <c r="EE8" s="34">
        <f t="shared" si="25"/>
        <v>754999.17270088661</v>
      </c>
      <c r="EF8" s="1">
        <f t="shared" si="100"/>
        <v>92034404.305922747</v>
      </c>
      <c r="EG8" s="34">
        <f t="shared" si="101"/>
        <v>280632122.14258754</v>
      </c>
      <c r="EH8" s="107">
        <v>0</v>
      </c>
      <c r="EJ8" s="185">
        <f t="shared" si="26"/>
        <v>92752464.855815277</v>
      </c>
      <c r="EK8" s="1">
        <f t="shared" si="27"/>
        <v>-1995946969.5197992</v>
      </c>
      <c r="EL8" s="1">
        <f t="shared" si="102"/>
        <v>13239221.123878947</v>
      </c>
      <c r="EM8" s="186">
        <f t="shared" si="103"/>
        <v>-295041425.19014388</v>
      </c>
      <c r="EO8" s="227">
        <f t="shared" si="104"/>
        <v>9168.2238433635575</v>
      </c>
      <c r="EP8" s="93">
        <f t="shared" si="28"/>
        <v>9167.5788266862291</v>
      </c>
      <c r="EQ8" s="233">
        <f t="shared" si="29"/>
        <v>-1.854611198814037</v>
      </c>
      <c r="ER8" s="66">
        <f t="shared" si="105"/>
        <v>1.854611198814037</v>
      </c>
      <c r="ES8" s="93">
        <f t="shared" si="106"/>
        <v>625682358.88216043</v>
      </c>
      <c r="ET8" s="233">
        <f t="shared" si="107"/>
        <v>-1897611369.7635126</v>
      </c>
      <c r="EU8" s="66">
        <f t="shared" si="108"/>
        <v>1897611369.7635126</v>
      </c>
      <c r="EV8" s="93">
        <f t="shared" si="30"/>
        <v>136789480968.40216</v>
      </c>
      <c r="EW8" s="93">
        <f t="shared" si="31"/>
        <v>134867563052.77463</v>
      </c>
      <c r="EX8" s="233">
        <f t="shared" si="32"/>
        <v>13618272.926334798</v>
      </c>
      <c r="EY8" s="66">
        <f t="shared" si="109"/>
        <v>-13618272.926334798</v>
      </c>
      <c r="EZ8" s="93">
        <f t="shared" si="33"/>
        <v>6058020392.0256271</v>
      </c>
      <c r="FA8" s="93">
        <f t="shared" si="34"/>
        <v>6022566181.4916191</v>
      </c>
      <c r="FB8" s="233">
        <f t="shared" si="35"/>
        <v>-754999.17270088661</v>
      </c>
      <c r="FC8" s="66">
        <f t="shared" si="110"/>
        <v>754999.17270088661</v>
      </c>
      <c r="FD8" s="93">
        <f t="shared" si="111"/>
        <v>92034404.305922747</v>
      </c>
      <c r="FE8" s="233">
        <f t="shared" si="36"/>
        <v>-280632122.14258754</v>
      </c>
      <c r="FF8" s="228">
        <f t="shared" si="37"/>
        <v>280632122.14258754</v>
      </c>
      <c r="FH8" s="227">
        <f t="shared" si="38"/>
        <v>625682358.88216043</v>
      </c>
      <c r="FI8" s="93">
        <f t="shared" si="112"/>
        <v>1897611369.7635126</v>
      </c>
      <c r="FJ8" s="93">
        <f t="shared" si="113"/>
        <v>92476983.741700456</v>
      </c>
      <c r="FK8" s="228">
        <f t="shared" si="114"/>
        <v>280549351.78900683</v>
      </c>
      <c r="FM8" s="46">
        <f t="shared" si="115"/>
        <v>2</v>
      </c>
      <c r="FN8" s="39">
        <f t="shared" si="116"/>
        <v>3</v>
      </c>
      <c r="FP8" s="142">
        <v>3</v>
      </c>
      <c r="FQ8" s="310">
        <v>2.34</v>
      </c>
      <c r="FR8" s="302">
        <f t="shared" si="117"/>
        <v>0</v>
      </c>
      <c r="FS8" s="302">
        <f t="shared" si="39"/>
        <v>3.1556340819104939E-2</v>
      </c>
      <c r="FT8" s="302">
        <f t="shared" si="39"/>
        <v>2803.5201027583917</v>
      </c>
      <c r="FU8" s="302">
        <f t="shared" si="39"/>
        <v>4.6604766737969407E-2</v>
      </c>
      <c r="FV8" s="302">
        <f t="shared" si="39"/>
        <v>1.5239981612113993E-2</v>
      </c>
      <c r="FW8" s="302">
        <f t="shared" si="39"/>
        <v>9169.1626577054012</v>
      </c>
      <c r="FX8" s="302">
        <f t="shared" si="39"/>
        <v>9168.5015718666891</v>
      </c>
      <c r="FY8" s="302">
        <f t="shared" si="39"/>
        <v>1.850309886416873</v>
      </c>
      <c r="FZ8" s="302">
        <f t="shared" si="39"/>
        <v>40977937860.360634</v>
      </c>
      <c r="GA8" s="302">
        <f t="shared" si="39"/>
        <v>624785874.44021702</v>
      </c>
      <c r="GB8" s="302">
        <f t="shared" si="39"/>
        <v>1895059100.4406583</v>
      </c>
      <c r="GC8" s="302">
        <f t="shared" si="39"/>
        <v>136801211142.74095</v>
      </c>
      <c r="GD8" s="302">
        <f t="shared" si="39"/>
        <v>134881183365.75276</v>
      </c>
      <c r="GE8" s="302">
        <f t="shared" si="39"/>
        <v>-13690519.65923024</v>
      </c>
      <c r="GF8" s="302">
        <f t="shared" si="39"/>
        <v>78937425089.36676</v>
      </c>
      <c r="GG8" s="302">
        <f t="shared" si="39"/>
        <v>6058636682.3587465</v>
      </c>
      <c r="GH8" s="302">
        <f t="shared" si="39"/>
        <v>6023239268.5149126</v>
      </c>
      <c r="GI8" s="302">
        <f t="shared" si="40"/>
        <v>91937976.61955902</v>
      </c>
      <c r="GJ8" s="302">
        <f t="shared" si="41"/>
        <v>280261846.1129393</v>
      </c>
      <c r="GK8" s="206">
        <f t="shared" si="42"/>
        <v>0</v>
      </c>
    </row>
    <row r="9" spans="1:193" x14ac:dyDescent="0.3">
      <c r="A9" s="2">
        <v>8.1632653061224483E-2</v>
      </c>
      <c r="B9">
        <v>5.3673398548149196</v>
      </c>
      <c r="C9">
        <v>0.2488569826252231</v>
      </c>
      <c r="D9">
        <f t="shared" si="0"/>
        <v>14.258454806785743</v>
      </c>
      <c r="E9">
        <v>0.43464778259196502</v>
      </c>
      <c r="F9">
        <v>9.5510204081632661</v>
      </c>
      <c r="G9">
        <v>-0.1036164118664373</v>
      </c>
      <c r="H9">
        <v>0</v>
      </c>
      <c r="I9" s="4">
        <v>5</v>
      </c>
      <c r="J9" s="175"/>
      <c r="K9" s="49">
        <v>19.152794378704101</v>
      </c>
      <c r="L9" s="34">
        <v>5.6953891520632496</v>
      </c>
      <c r="M9" s="8">
        <v>47.204396429666097</v>
      </c>
      <c r="N9" s="4">
        <v>5</v>
      </c>
      <c r="P9" s="6">
        <v>-0.13444449999999999</v>
      </c>
      <c r="Q9" s="8">
        <v>7.8351939999999995E-2</v>
      </c>
      <c r="R9" s="34">
        <v>4.6838850000000001</v>
      </c>
      <c r="S9" s="8">
        <v>-15.417590000000001</v>
      </c>
      <c r="T9" s="39">
        <v>5</v>
      </c>
      <c r="U9" s="42">
        <f t="shared" si="1"/>
        <v>4.6873184712172193</v>
      </c>
      <c r="W9" s="46">
        <f t="shared" si="43"/>
        <v>3</v>
      </c>
      <c r="X9" s="39">
        <f t="shared" si="44"/>
        <v>4</v>
      </c>
      <c r="Y9" s="60">
        <f t="shared" si="45"/>
        <v>-9.1397516184180877E-2</v>
      </c>
      <c r="Z9" s="60">
        <f t="shared" si="45"/>
        <v>5.4883121553895783E-2</v>
      </c>
      <c r="AA9" s="60">
        <f t="shared" si="45"/>
        <v>3.5129760211121237</v>
      </c>
      <c r="AB9" s="60">
        <f t="shared" si="45"/>
        <v>-15.504337486855023</v>
      </c>
      <c r="AC9" s="93"/>
      <c r="AD9" s="46">
        <f t="shared" si="46"/>
        <v>1</v>
      </c>
      <c r="AE9" s="39">
        <f t="shared" si="47"/>
        <v>2</v>
      </c>
      <c r="AF9" s="23">
        <f t="shared" si="48"/>
        <v>5.2229494245254999</v>
      </c>
      <c r="AG9" s="46">
        <f t="shared" si="49"/>
        <v>2</v>
      </c>
      <c r="AH9" s="39">
        <f t="shared" si="50"/>
        <v>3</v>
      </c>
      <c r="AI9" s="51">
        <f t="shared" si="51"/>
        <v>0.48185740154354839</v>
      </c>
      <c r="AK9" s="6">
        <v>3.5153834623088001</v>
      </c>
      <c r="AL9" s="8">
        <v>2590.6425534783002</v>
      </c>
      <c r="AM9" s="8">
        <v>2.0387901806477999E-2</v>
      </c>
      <c r="AN9" s="8">
        <v>6.6774389702729002E-3</v>
      </c>
      <c r="AO9" s="8">
        <v>1.7470076497758</v>
      </c>
      <c r="AP9" s="8">
        <v>1.7954731607526999</v>
      </c>
      <c r="AQ9" s="8">
        <v>2.2315105224700999E-2</v>
      </c>
      <c r="AR9" s="8">
        <v>6.7721135766021998E-3</v>
      </c>
      <c r="AS9" s="8">
        <v>17999165603.837002</v>
      </c>
      <c r="AT9" s="8">
        <v>3698453140.9238</v>
      </c>
      <c r="AU9" s="8">
        <v>6.6112418752347999</v>
      </c>
      <c r="AV9" s="8">
        <v>6.8602849871215996</v>
      </c>
      <c r="AW9" s="8">
        <v>18.903839694967999</v>
      </c>
      <c r="AX9" s="8">
        <v>0.72180968140428003</v>
      </c>
      <c r="AY9" s="8">
        <v>0.67678235005381004</v>
      </c>
      <c r="AZ9" s="8">
        <v>2.1568351281894</v>
      </c>
      <c r="BA9" s="86">
        <v>-18.270906132823999</v>
      </c>
      <c r="BB9" s="8">
        <v>2.1511267226755001E-2</v>
      </c>
      <c r="BC9" s="8">
        <v>6.8865104083793999E-3</v>
      </c>
      <c r="BD9" s="4">
        <v>4</v>
      </c>
      <c r="BE9" s="162">
        <f t="shared" si="52"/>
        <v>-9.4757874167521017E-2</v>
      </c>
      <c r="BF9" s="126">
        <f t="shared" si="2"/>
        <v>-9.1397516184180877E-2</v>
      </c>
      <c r="BG9" s="54">
        <f t="shared" si="53"/>
        <v>-7.1009614377702882E-2</v>
      </c>
      <c r="BH9" s="13">
        <f t="shared" si="54"/>
        <v>6.6774389702729002E-3</v>
      </c>
      <c r="BI9" s="54">
        <f t="shared" si="55"/>
        <v>-6.9082410959479881E-2</v>
      </c>
      <c r="BJ9" s="13">
        <f t="shared" si="56"/>
        <v>6.7721135766021998E-3</v>
      </c>
      <c r="BK9" s="54">
        <f t="shared" si="57"/>
        <v>-6.9886248957425873E-2</v>
      </c>
      <c r="BL9" s="57">
        <f t="shared" si="58"/>
        <v>6.8865104083793999E-3</v>
      </c>
      <c r="BN9" s="17">
        <f t="shared" si="59"/>
        <v>9.1397516184180877E-2</v>
      </c>
      <c r="BO9" s="13">
        <f t="shared" si="60"/>
        <v>7.1009614377702882E-2</v>
      </c>
      <c r="BP9" s="13">
        <f t="shared" si="61"/>
        <v>6.6774389702729002E-3</v>
      </c>
      <c r="BQ9" s="13">
        <f t="shared" si="62"/>
        <v>6.9082410959479881E-2</v>
      </c>
      <c r="BR9" s="13">
        <f t="shared" si="63"/>
        <v>6.7721135766021998E-3</v>
      </c>
      <c r="BS9" s="180">
        <f t="shared" si="64"/>
        <v>6.9886248957425873E-2</v>
      </c>
      <c r="BT9" s="13">
        <f t="shared" si="65"/>
        <v>6.8865104083793999E-3</v>
      </c>
      <c r="BV9" s="214">
        <f t="shared" si="66"/>
        <v>15.504337486855023</v>
      </c>
      <c r="BW9" s="125">
        <f t="shared" si="67"/>
        <v>0.27060173748600319</v>
      </c>
      <c r="BX9" s="13">
        <f t="shared" si="68"/>
        <v>6.6640635041562202E-2</v>
      </c>
      <c r="BY9" s="13">
        <f t="shared" si="69"/>
        <v>2.541612257070499E-2</v>
      </c>
      <c r="BZ9" s="180">
        <f t="shared" si="70"/>
        <v>6.4758254538037102E-2</v>
      </c>
      <c r="CA9" s="13">
        <f t="shared" si="71"/>
        <v>2.49921886887816E-2</v>
      </c>
      <c r="CB9" s="13">
        <f t="shared" si="72"/>
        <v>6.5502261479021315E-2</v>
      </c>
      <c r="CC9" s="57">
        <f t="shared" si="73"/>
        <v>2.5317297645640384E-2</v>
      </c>
      <c r="CD9" s="68"/>
      <c r="CE9" s="94">
        <f t="shared" si="74"/>
        <v>7906.7336326648392</v>
      </c>
      <c r="CF9" s="63">
        <f t="shared" si="75"/>
        <v>8351.5162408331016</v>
      </c>
      <c r="CG9" s="131">
        <f t="shared" si="76"/>
        <v>118996837359.37305</v>
      </c>
      <c r="CH9" s="131">
        <f t="shared" si="77"/>
        <v>123479405572.71846</v>
      </c>
      <c r="CI9" s="72">
        <f t="shared" si="78"/>
        <v>69914965295.374405</v>
      </c>
      <c r="CJ9" s="131">
        <f t="shared" si="79"/>
        <v>5757842375.7919512</v>
      </c>
      <c r="CK9" s="95">
        <f t="shared" si="80"/>
        <v>5398661440.4321337</v>
      </c>
      <c r="CL9" s="163">
        <f t="shared" si="81"/>
        <v>7950.4507441835658</v>
      </c>
      <c r="CM9" s="165">
        <f t="shared" si="82"/>
        <v>8307.7991293143768</v>
      </c>
      <c r="CN9" s="166">
        <f t="shared" si="83"/>
        <v>-132.41384007474829</v>
      </c>
      <c r="CO9" s="131">
        <f t="shared" si="84"/>
        <v>119437423234.07744</v>
      </c>
      <c r="CP9" s="131">
        <f t="shared" si="85"/>
        <v>123038819698.01405</v>
      </c>
      <c r="CQ9" s="72">
        <f t="shared" si="86"/>
        <v>-1334481294.0651822</v>
      </c>
      <c r="CR9" s="131">
        <f t="shared" si="87"/>
        <v>5722538942.7930937</v>
      </c>
      <c r="CS9" s="131">
        <f t="shared" si="88"/>
        <v>5433964873.4309912</v>
      </c>
      <c r="CT9" s="110">
        <f t="shared" si="3"/>
        <v>-106929826.07503642</v>
      </c>
      <c r="CU9" s="197">
        <f t="shared" si="89"/>
        <v>7950.5736028823549</v>
      </c>
      <c r="CV9" s="198">
        <f t="shared" si="90"/>
        <v>8320.4520549867248</v>
      </c>
      <c r="CW9" s="199">
        <f t="shared" si="91"/>
        <v>-133.6606447843867</v>
      </c>
      <c r="CX9" s="200">
        <f t="shared" si="4"/>
        <v>119439264293.20876</v>
      </c>
      <c r="CY9" s="198">
        <f t="shared" si="5"/>
        <v>123228426006.53429</v>
      </c>
      <c r="CZ9" s="198">
        <f t="shared" si="6"/>
        <v>-1353164881.1312792</v>
      </c>
      <c r="DA9" s="163">
        <f t="shared" si="7"/>
        <v>133.6606447843867</v>
      </c>
      <c r="DB9" s="131">
        <f t="shared" si="8"/>
        <v>1353164881.1312792</v>
      </c>
      <c r="DC9" s="113">
        <f t="shared" si="9"/>
        <v>106929826.07503642</v>
      </c>
      <c r="DD9" s="130">
        <f t="shared" si="92"/>
        <v>267342822.72724283</v>
      </c>
      <c r="DE9" s="130">
        <f t="shared" si="10"/>
        <v>2713070329.983552</v>
      </c>
      <c r="DF9" s="130">
        <f t="shared" si="93"/>
        <v>38753683.667123906</v>
      </c>
      <c r="DG9" s="110">
        <f t="shared" si="11"/>
        <v>375391394.52573782</v>
      </c>
      <c r="DI9" s="169">
        <f t="shared" si="12"/>
        <v>15.504337486855023</v>
      </c>
      <c r="DJ9" s="106">
        <f t="shared" si="94"/>
        <v>0.27060173748600319</v>
      </c>
      <c r="DK9" s="243">
        <v>4</v>
      </c>
      <c r="DL9" s="258">
        <f t="shared" si="118"/>
        <v>3.513429338273288</v>
      </c>
      <c r="DM9" s="258">
        <f t="shared" si="95"/>
        <v>3.5129760211121237</v>
      </c>
      <c r="DN9" s="258">
        <v>0</v>
      </c>
      <c r="DO9" s="262">
        <f t="shared" si="96"/>
        <v>5.4883121553895783E-2</v>
      </c>
      <c r="DP9" s="189">
        <f t="shared" si="13"/>
        <v>2590.6425534783002</v>
      </c>
      <c r="DQ9" s="244">
        <f t="shared" si="14"/>
        <v>6.6640635041562202E-2</v>
      </c>
      <c r="DR9" s="189">
        <f t="shared" si="15"/>
        <v>2.541612257070499E-2</v>
      </c>
      <c r="DS9" s="1">
        <f t="shared" si="16"/>
        <v>8045.8610621822754</v>
      </c>
      <c r="DT9" s="1">
        <f t="shared" si="17"/>
        <v>8225.1645956868015</v>
      </c>
      <c r="DU9" s="34">
        <f t="shared" si="18"/>
        <v>209.83385335821515</v>
      </c>
      <c r="DV9" s="244">
        <f t="shared" si="19"/>
        <v>38821232652.454018</v>
      </c>
      <c r="DW9" s="1">
        <f t="shared" si="97"/>
        <v>982848702.03283179</v>
      </c>
      <c r="DX9" s="34">
        <f t="shared" si="98"/>
        <v>2542878532.1389632</v>
      </c>
      <c r="DY9" s="1">
        <f t="shared" si="20"/>
        <v>120407127192.11246</v>
      </c>
      <c r="DZ9" s="1">
        <f t="shared" si="21"/>
        <v>122260563107.63058</v>
      </c>
      <c r="EA9" s="34">
        <f t="shared" si="22"/>
        <v>2135810301.6716957</v>
      </c>
      <c r="EB9" s="34">
        <f t="shared" si="99"/>
        <v>69914965295.374405</v>
      </c>
      <c r="EC9" s="1">
        <f t="shared" si="23"/>
        <v>5646831974.5918427</v>
      </c>
      <c r="ED9" s="1">
        <f t="shared" si="24"/>
        <v>5509671841.6322422</v>
      </c>
      <c r="EE9" s="34">
        <f t="shared" si="25"/>
        <v>165980452.35242203</v>
      </c>
      <c r="EF9" s="1">
        <f t="shared" si="100"/>
        <v>137689816.85769647</v>
      </c>
      <c r="EG9" s="34">
        <f t="shared" si="101"/>
        <v>351371685.56308526</v>
      </c>
      <c r="EH9" s="107">
        <v>0</v>
      </c>
      <c r="EJ9" s="185">
        <f t="shared" si="26"/>
        <v>267342822.72724283</v>
      </c>
      <c r="EK9" s="1">
        <f t="shared" si="27"/>
        <v>-2713070329.983552</v>
      </c>
      <c r="EL9" s="1">
        <f t="shared" si="102"/>
        <v>38753683.667123906</v>
      </c>
      <c r="EM9" s="186">
        <f t="shared" si="103"/>
        <v>-375391394.52573782</v>
      </c>
      <c r="EO9" s="227">
        <f t="shared" si="104"/>
        <v>8045.8610621822754</v>
      </c>
      <c r="EP9" s="93">
        <f t="shared" si="28"/>
        <v>8225.1645956868015</v>
      </c>
      <c r="EQ9" s="233">
        <f t="shared" si="29"/>
        <v>-209.83385335821515</v>
      </c>
      <c r="ER9" s="66">
        <f t="shared" si="105"/>
        <v>209.83385335821515</v>
      </c>
      <c r="ES9" s="93">
        <f t="shared" si="106"/>
        <v>982848702.03283179</v>
      </c>
      <c r="ET9" s="233">
        <f t="shared" si="107"/>
        <v>-2542878532.1389632</v>
      </c>
      <c r="EU9" s="66">
        <f t="shared" si="108"/>
        <v>2542878532.1389632</v>
      </c>
      <c r="EV9" s="93">
        <f t="shared" si="30"/>
        <v>120407127192.11246</v>
      </c>
      <c r="EW9" s="93">
        <f t="shared" si="31"/>
        <v>122260563107.63058</v>
      </c>
      <c r="EX9" s="233">
        <f t="shared" si="32"/>
        <v>-2135810301.6716957</v>
      </c>
      <c r="EY9" s="66">
        <f t="shared" si="109"/>
        <v>2135810301.6716957</v>
      </c>
      <c r="EZ9" s="93">
        <f t="shared" si="33"/>
        <v>5646831974.5918427</v>
      </c>
      <c r="FA9" s="93">
        <f t="shared" si="34"/>
        <v>5509671841.6322422</v>
      </c>
      <c r="FB9" s="233">
        <f t="shared" si="35"/>
        <v>-165980452.35242203</v>
      </c>
      <c r="FC9" s="66">
        <f t="shared" si="110"/>
        <v>165980452.35242203</v>
      </c>
      <c r="FD9" s="93">
        <f t="shared" si="111"/>
        <v>137689816.85769647</v>
      </c>
      <c r="FE9" s="233">
        <f t="shared" si="36"/>
        <v>-351371685.56308526</v>
      </c>
      <c r="FF9" s="228">
        <f t="shared" si="37"/>
        <v>351371685.56308526</v>
      </c>
      <c r="FH9" s="227">
        <f t="shared" si="38"/>
        <v>982848702.03283167</v>
      </c>
      <c r="FI9" s="93">
        <f t="shared" si="112"/>
        <v>2542878532.1389632</v>
      </c>
      <c r="FJ9" s="93">
        <f t="shared" si="113"/>
        <v>141126690.20284453</v>
      </c>
      <c r="FK9" s="228">
        <f t="shared" si="114"/>
        <v>356796731.54147637</v>
      </c>
      <c r="FM9" s="46">
        <f t="shared" si="115"/>
        <v>3</v>
      </c>
      <c r="FN9" s="39">
        <f t="shared" si="116"/>
        <v>4</v>
      </c>
      <c r="FP9" s="142">
        <v>4</v>
      </c>
      <c r="FQ9" s="310">
        <v>3.51</v>
      </c>
      <c r="FR9" s="302">
        <f t="shared" si="117"/>
        <v>0</v>
      </c>
      <c r="FS9" s="302">
        <f t="shared" si="39"/>
        <v>5.4823917362038677E-2</v>
      </c>
      <c r="FT9" s="302">
        <f t="shared" si="39"/>
        <v>2591.1829041103797</v>
      </c>
      <c r="FU9" s="302">
        <f t="shared" si="39"/>
        <v>6.6589868614290185E-2</v>
      </c>
      <c r="FV9" s="302">
        <f t="shared" si="39"/>
        <v>2.5390312029467413E-2</v>
      </c>
      <c r="FW9" s="302">
        <f t="shared" si="39"/>
        <v>8048.7140047711928</v>
      </c>
      <c r="FX9" s="302">
        <f t="shared" si="39"/>
        <v>8227.5601256714926</v>
      </c>
      <c r="FY9" s="302">
        <f t="shared" si="39"/>
        <v>209.30518932238274</v>
      </c>
      <c r="FZ9" s="302">
        <f t="shared" si="39"/>
        <v>38826704317.663849</v>
      </c>
      <c r="GA9" s="302">
        <f t="shared" si="39"/>
        <v>981940818.15714765</v>
      </c>
      <c r="GB9" s="302">
        <f t="shared" si="39"/>
        <v>2541238322.5742507</v>
      </c>
      <c r="GC9" s="302">
        <f t="shared" si="39"/>
        <v>120448769623.22185</v>
      </c>
      <c r="GD9" s="302">
        <f t="shared" si="39"/>
        <v>122292608937.78911</v>
      </c>
      <c r="GE9" s="302">
        <f t="shared" si="39"/>
        <v>2130346652.6402719</v>
      </c>
      <c r="GF9" s="302">
        <f t="shared" si="39"/>
        <v>69937879203.504395</v>
      </c>
      <c r="GG9" s="302">
        <f t="shared" si="39"/>
        <v>5647877177.593792</v>
      </c>
      <c r="GH9" s="302">
        <f t="shared" si="39"/>
        <v>5510975571.7009277</v>
      </c>
      <c r="GI9" s="302">
        <f t="shared" si="40"/>
        <v>137573765.01325944</v>
      </c>
      <c r="GJ9" s="302">
        <f t="shared" si="41"/>
        <v>351191872.12255812</v>
      </c>
      <c r="GK9" s="206">
        <f t="shared" si="42"/>
        <v>0</v>
      </c>
    </row>
    <row r="10" spans="1:193" x14ac:dyDescent="0.3">
      <c r="A10" s="2">
        <v>0.1020408163265306</v>
      </c>
      <c r="B10">
        <v>5.4520926842266668</v>
      </c>
      <c r="C10">
        <v>0.23382423192614571</v>
      </c>
      <c r="D10">
        <f t="shared" si="0"/>
        <v>13.397141637256269</v>
      </c>
      <c r="E10">
        <v>0.41562788519506061</v>
      </c>
      <c r="F10">
        <v>11.93877551020408</v>
      </c>
      <c r="G10">
        <v>-0.13698065932882639</v>
      </c>
      <c r="H10">
        <v>0</v>
      </c>
      <c r="I10" s="4">
        <v>6</v>
      </c>
      <c r="J10" s="175"/>
      <c r="K10" s="49">
        <v>24.960826658863201</v>
      </c>
      <c r="L10" s="34">
        <v>5.7669314655378896</v>
      </c>
      <c r="M10" s="8">
        <v>38.979281818282502</v>
      </c>
      <c r="N10" s="4">
        <v>6</v>
      </c>
      <c r="P10" s="6">
        <v>-0.18180830000000001</v>
      </c>
      <c r="Q10" s="8">
        <v>0.1045408</v>
      </c>
      <c r="R10" s="34">
        <v>5.8544640000000001</v>
      </c>
      <c r="S10" s="8">
        <v>-15.20195</v>
      </c>
      <c r="T10" s="39">
        <v>6</v>
      </c>
      <c r="U10" s="42">
        <f t="shared" si="1"/>
        <v>5.8591479729705842</v>
      </c>
      <c r="W10" s="46">
        <f t="shared" si="43"/>
        <v>4</v>
      </c>
      <c r="X10" s="39">
        <f t="shared" si="44"/>
        <v>5</v>
      </c>
      <c r="Y10" s="60">
        <f t="shared" si="45"/>
        <v>-0.13443933842612316</v>
      </c>
      <c r="Z10" s="60">
        <f t="shared" si="45"/>
        <v>7.8349125957334842E-2</v>
      </c>
      <c r="AA10" s="60">
        <f t="shared" si="45"/>
        <v>4.6837446015546895</v>
      </c>
      <c r="AB10" s="60">
        <f t="shared" si="45"/>
        <v>-15.417600401537019</v>
      </c>
      <c r="AC10" s="93"/>
      <c r="AD10" s="46">
        <f t="shared" si="46"/>
        <v>2</v>
      </c>
      <c r="AE10" s="39">
        <f t="shared" si="47"/>
        <v>3</v>
      </c>
      <c r="AF10" s="23">
        <f t="shared" si="48"/>
        <v>5.2406025794068265</v>
      </c>
      <c r="AG10" s="46">
        <f t="shared" si="49"/>
        <v>2</v>
      </c>
      <c r="AH10" s="39">
        <f t="shared" si="50"/>
        <v>3</v>
      </c>
      <c r="AI10" s="51">
        <f t="shared" si="51"/>
        <v>0.47336576299581495</v>
      </c>
      <c r="AK10" s="6">
        <v>4.6871779497450996</v>
      </c>
      <c r="AL10" s="8">
        <v>2388.5133297172001</v>
      </c>
      <c r="AM10" s="8">
        <v>4.2572706198329001E-2</v>
      </c>
      <c r="AN10" s="8">
        <v>8.5154764113535009E-3</v>
      </c>
      <c r="AO10" s="8">
        <v>1.6836285794532</v>
      </c>
      <c r="AP10" s="8">
        <v>1.7818600092512</v>
      </c>
      <c r="AQ10" s="8">
        <v>5.0843880199560001E-2</v>
      </c>
      <c r="AR10" s="8">
        <v>8.6167369736692995E-3</v>
      </c>
      <c r="AS10" s="8">
        <v>17778651518.264999</v>
      </c>
      <c r="AT10" s="8">
        <v>3632992540.6615</v>
      </c>
      <c r="AU10" s="8">
        <v>5.8347272030228998</v>
      </c>
      <c r="AV10" s="8">
        <v>6.3227219076000996</v>
      </c>
      <c r="AW10" s="8">
        <v>16.919383897532001</v>
      </c>
      <c r="AX10" s="8">
        <v>0.72922422976652002</v>
      </c>
      <c r="AY10" s="8">
        <v>0.64000623276116997</v>
      </c>
      <c r="AZ10" s="8">
        <v>2.0641301293494001</v>
      </c>
      <c r="BA10" s="86">
        <v>-14.547717279821001</v>
      </c>
      <c r="BB10" s="8">
        <v>4.5156431031018997E-2</v>
      </c>
      <c r="BC10" s="8">
        <v>8.8398776580544004E-3</v>
      </c>
      <c r="BD10" s="4">
        <v>5</v>
      </c>
      <c r="BE10" s="162">
        <f t="shared" si="52"/>
        <v>-0.13957945114466508</v>
      </c>
      <c r="BF10" s="126">
        <f t="shared" si="2"/>
        <v>-0.13443933842612316</v>
      </c>
      <c r="BG10" s="54">
        <f t="shared" si="53"/>
        <v>-9.1866632227794148E-2</v>
      </c>
      <c r="BH10" s="13">
        <f t="shared" si="54"/>
        <v>8.5154764113535009E-3</v>
      </c>
      <c r="BI10" s="54">
        <f t="shared" si="55"/>
        <v>-8.3595458226563155E-2</v>
      </c>
      <c r="BJ10" s="13">
        <f t="shared" si="56"/>
        <v>8.6167369736692995E-3</v>
      </c>
      <c r="BK10" s="54">
        <f t="shared" si="57"/>
        <v>-8.9282907395104166E-2</v>
      </c>
      <c r="BL10" s="57">
        <f t="shared" si="58"/>
        <v>8.8398776580544004E-3</v>
      </c>
      <c r="BN10" s="17">
        <f t="shared" si="59"/>
        <v>0.13443933842612316</v>
      </c>
      <c r="BO10" s="13">
        <f t="shared" si="60"/>
        <v>9.1866632227794148E-2</v>
      </c>
      <c r="BP10" s="13">
        <f t="shared" si="61"/>
        <v>8.5154764113535009E-3</v>
      </c>
      <c r="BQ10" s="13">
        <f t="shared" si="62"/>
        <v>8.3595458226563155E-2</v>
      </c>
      <c r="BR10" s="13">
        <f t="shared" si="63"/>
        <v>8.6167369736692995E-3</v>
      </c>
      <c r="BS10" s="180">
        <f t="shared" si="64"/>
        <v>8.9282907395104166E-2</v>
      </c>
      <c r="BT10" s="13">
        <f t="shared" si="65"/>
        <v>8.8398776580544004E-3</v>
      </c>
      <c r="BV10" s="214">
        <f t="shared" si="66"/>
        <v>15.417600401537019</v>
      </c>
      <c r="BW10" s="125">
        <f t="shared" si="67"/>
        <v>0.2690878897636208</v>
      </c>
      <c r="BX10" s="13">
        <f t="shared" si="68"/>
        <v>8.6296841094723686E-2</v>
      </c>
      <c r="BY10" s="13">
        <f t="shared" si="69"/>
        <v>3.263198848463137E-2</v>
      </c>
      <c r="BZ10" s="180">
        <f t="shared" si="70"/>
        <v>7.8296394999073898E-2</v>
      </c>
      <c r="CA10" s="13">
        <f t="shared" si="71"/>
        <v>3.0530694756776517E-2</v>
      </c>
      <c r="CB10" s="13">
        <f t="shared" si="72"/>
        <v>8.3719851937433032E-2</v>
      </c>
      <c r="CC10" s="57">
        <f t="shared" si="73"/>
        <v>3.2257826670536956E-2</v>
      </c>
      <c r="CD10" s="68"/>
      <c r="CE10" s="94">
        <f t="shared" si="74"/>
        <v>6770.4922892836012</v>
      </c>
      <c r="CF10" s="63">
        <f t="shared" si="75"/>
        <v>7583.5897557868957</v>
      </c>
      <c r="CG10" s="131">
        <f t="shared" si="76"/>
        <v>103733581646.68517</v>
      </c>
      <c r="CH10" s="131">
        <f t="shared" si="77"/>
        <v>112409469442.12189</v>
      </c>
      <c r="CI10" s="72">
        <f t="shared" si="78"/>
        <v>61467995492.322052</v>
      </c>
      <c r="CJ10" s="131">
        <f t="shared" si="79"/>
        <v>5468430157.6896486</v>
      </c>
      <c r="CK10" s="95">
        <f t="shared" si="80"/>
        <v>4799387131.5289173</v>
      </c>
      <c r="CL10" s="163">
        <f t="shared" si="81"/>
        <v>6821.7942785961768</v>
      </c>
      <c r="CM10" s="165">
        <f t="shared" si="82"/>
        <v>7532.2877664743191</v>
      </c>
      <c r="CN10" s="166">
        <f t="shared" si="83"/>
        <v>-197.69072671525842</v>
      </c>
      <c r="CO10" s="131">
        <f t="shared" si="84"/>
        <v>104280982568.83133</v>
      </c>
      <c r="CP10" s="131">
        <f t="shared" si="85"/>
        <v>111862068519.97574</v>
      </c>
      <c r="CQ10" s="72">
        <f t="shared" si="86"/>
        <v>-2109393564.5327425</v>
      </c>
      <c r="CR10" s="131">
        <f t="shared" si="87"/>
        <v>5426217213.2497196</v>
      </c>
      <c r="CS10" s="131">
        <f t="shared" si="88"/>
        <v>4841600075.9688473</v>
      </c>
      <c r="CT10" s="110">
        <f t="shared" si="3"/>
        <v>-162666356.11876515</v>
      </c>
      <c r="CU10" s="197">
        <f t="shared" si="89"/>
        <v>6821.9809252371033</v>
      </c>
      <c r="CV10" s="198">
        <f t="shared" si="90"/>
        <v>7551.3276513264836</v>
      </c>
      <c r="CW10" s="199">
        <f t="shared" si="91"/>
        <v>-199.57586080897414</v>
      </c>
      <c r="CX10" s="200">
        <f t="shared" si="4"/>
        <v>104283850233.72397</v>
      </c>
      <c r="CY10" s="198">
        <f t="shared" si="5"/>
        <v>112154599953.05931</v>
      </c>
      <c r="CZ10" s="198">
        <f t="shared" si="6"/>
        <v>-2138357026.3536091</v>
      </c>
      <c r="DA10" s="163">
        <f t="shared" si="7"/>
        <v>199.57586080897414</v>
      </c>
      <c r="DB10" s="131">
        <f t="shared" si="8"/>
        <v>2138357026.3536091</v>
      </c>
      <c r="DC10" s="113">
        <f t="shared" si="9"/>
        <v>162666356.11876515</v>
      </c>
      <c r="DD10" s="130">
        <f t="shared" si="92"/>
        <v>324400970.64373642</v>
      </c>
      <c r="DE10" s="130">
        <f t="shared" si="10"/>
        <v>3276455053.0262985</v>
      </c>
      <c r="DF10" s="130">
        <f t="shared" si="93"/>
        <v>46756286.488569647</v>
      </c>
      <c r="DG10" s="110">
        <f t="shared" si="11"/>
        <v>404735776.90037876</v>
      </c>
      <c r="DI10" s="169">
        <f t="shared" si="12"/>
        <v>15.417600401537019</v>
      </c>
      <c r="DJ10" s="106">
        <f t="shared" si="94"/>
        <v>0.2690878897636208</v>
      </c>
      <c r="DK10" s="243">
        <v>5</v>
      </c>
      <c r="DL10" s="258">
        <f t="shared" si="118"/>
        <v>4.6844330625688873</v>
      </c>
      <c r="DM10" s="258">
        <f t="shared" si="95"/>
        <v>4.6837446015546895</v>
      </c>
      <c r="DN10" s="258">
        <v>0</v>
      </c>
      <c r="DO10" s="262">
        <f t="shared" si="96"/>
        <v>7.8349125957334842E-2</v>
      </c>
      <c r="DP10" s="189">
        <f t="shared" si="13"/>
        <v>2388.5133297172001</v>
      </c>
      <c r="DQ10" s="244">
        <f t="shared" si="14"/>
        <v>8.6296841094723686E-2</v>
      </c>
      <c r="DR10" s="189">
        <f t="shared" si="15"/>
        <v>3.263198848463137E-2</v>
      </c>
      <c r="DS10" s="1">
        <f t="shared" si="16"/>
        <v>6975.8259695954812</v>
      </c>
      <c r="DT10" s="1">
        <f t="shared" si="17"/>
        <v>7397.4826069681067</v>
      </c>
      <c r="DU10" s="34">
        <f t="shared" si="18"/>
        <v>358.28564857089941</v>
      </c>
      <c r="DV10" s="244">
        <f t="shared" si="19"/>
        <v>36697450258.054245</v>
      </c>
      <c r="DW10" s="1">
        <f t="shared" si="97"/>
        <v>1183779989.6749656</v>
      </c>
      <c r="DX10" s="34">
        <f t="shared" si="98"/>
        <v>3072305102.0856147</v>
      </c>
      <c r="DY10" s="1">
        <f t="shared" si="20"/>
        <v>105936193255.38731</v>
      </c>
      <c r="DZ10" s="1">
        <f t="shared" si="21"/>
        <v>110502256931.39595</v>
      </c>
      <c r="EA10" s="34">
        <f t="shared" si="22"/>
        <v>3853246901.629693</v>
      </c>
      <c r="EB10" s="34">
        <f t="shared" si="99"/>
        <v>61467995492.322052</v>
      </c>
      <c r="EC10" s="1">
        <f t="shared" si="23"/>
        <v>5301520006.2748804</v>
      </c>
      <c r="ED10" s="1">
        <f t="shared" si="24"/>
        <v>4966297282.9436865</v>
      </c>
      <c r="EE10" s="34">
        <f t="shared" si="25"/>
        <v>289501423.40614152</v>
      </c>
      <c r="EF10" s="1">
        <f t="shared" si="100"/>
        <v>152673625.87666485</v>
      </c>
      <c r="EG10" s="34">
        <f t="shared" si="101"/>
        <v>377740603.31267875</v>
      </c>
      <c r="EH10" s="107">
        <v>0</v>
      </c>
      <c r="EJ10" s="185">
        <f t="shared" si="26"/>
        <v>324400970.64373642</v>
      </c>
      <c r="EK10" s="1">
        <f t="shared" si="27"/>
        <v>-3276455053.0262985</v>
      </c>
      <c r="EL10" s="1">
        <f t="shared" si="102"/>
        <v>46756286.488569647</v>
      </c>
      <c r="EM10" s="186">
        <f t="shared" si="103"/>
        <v>-404735776.90037876</v>
      </c>
      <c r="EO10" s="227">
        <f t="shared" si="104"/>
        <v>6975.8259695954812</v>
      </c>
      <c r="EP10" s="93">
        <f t="shared" si="28"/>
        <v>7397.4826069681067</v>
      </c>
      <c r="EQ10" s="233">
        <f t="shared" si="29"/>
        <v>-358.28564857089941</v>
      </c>
      <c r="ER10" s="66">
        <f t="shared" si="105"/>
        <v>358.28564857089941</v>
      </c>
      <c r="ES10" s="93">
        <f t="shared" si="106"/>
        <v>1183779989.6749656</v>
      </c>
      <c r="ET10" s="233">
        <f t="shared" si="107"/>
        <v>-3072305102.0856147</v>
      </c>
      <c r="EU10" s="66">
        <f t="shared" si="108"/>
        <v>3072305102.0856147</v>
      </c>
      <c r="EV10" s="93">
        <f t="shared" si="30"/>
        <v>105936193255.38731</v>
      </c>
      <c r="EW10" s="93">
        <f t="shared" si="31"/>
        <v>110502256931.39595</v>
      </c>
      <c r="EX10" s="233">
        <f t="shared" si="32"/>
        <v>-3853246901.629693</v>
      </c>
      <c r="EY10" s="66">
        <f t="shared" si="109"/>
        <v>3853246901.629693</v>
      </c>
      <c r="EZ10" s="93">
        <f t="shared" si="33"/>
        <v>5301520006.2748804</v>
      </c>
      <c r="FA10" s="93">
        <f t="shared" si="34"/>
        <v>4966297282.9436865</v>
      </c>
      <c r="FB10" s="233">
        <f t="shared" si="35"/>
        <v>-289501423.40614152</v>
      </c>
      <c r="FC10" s="66">
        <f t="shared" si="110"/>
        <v>289501423.40614152</v>
      </c>
      <c r="FD10" s="93">
        <f t="shared" si="111"/>
        <v>152673625.87666485</v>
      </c>
      <c r="FE10" s="233">
        <f t="shared" si="36"/>
        <v>-377740603.31267875</v>
      </c>
      <c r="FF10" s="228">
        <f t="shared" si="37"/>
        <v>377740603.31267875</v>
      </c>
      <c r="FH10" s="227">
        <f t="shared" si="38"/>
        <v>1183779989.6749656</v>
      </c>
      <c r="FI10" s="93">
        <f t="shared" si="112"/>
        <v>3072305102.0856152</v>
      </c>
      <c r="FJ10" s="93">
        <f t="shared" si="113"/>
        <v>161859089.05852231</v>
      </c>
      <c r="FK10" s="228">
        <f t="shared" si="114"/>
        <v>388843173.74818635</v>
      </c>
      <c r="FM10" s="46">
        <f t="shared" si="115"/>
        <v>4</v>
      </c>
      <c r="FN10" s="39">
        <f t="shared" si="116"/>
        <v>5</v>
      </c>
      <c r="FP10" s="142">
        <v>5</v>
      </c>
      <c r="FQ10" s="310">
        <v>4.68</v>
      </c>
      <c r="FR10" s="302">
        <f t="shared" si="117"/>
        <v>0</v>
      </c>
      <c r="FS10" s="302">
        <f t="shared" si="39"/>
        <v>7.8274071981647986E-2</v>
      </c>
      <c r="FT10" s="302">
        <f t="shared" si="39"/>
        <v>2389.1598224726326</v>
      </c>
      <c r="FU10" s="302">
        <f t="shared" si="39"/>
        <v>8.6233972427955954E-2</v>
      </c>
      <c r="FV10" s="302">
        <f t="shared" si="39"/>
        <v>3.2608909164626464E-2</v>
      </c>
      <c r="FW10" s="302">
        <f t="shared" si="39"/>
        <v>6979.2483838438702</v>
      </c>
      <c r="FX10" s="302">
        <f t="shared" si="39"/>
        <v>7400.1298758763423</v>
      </c>
      <c r="FY10" s="302">
        <f t="shared" si="39"/>
        <v>357.81083840564901</v>
      </c>
      <c r="FZ10" s="302">
        <f t="shared" si="39"/>
        <v>36704242991.467781</v>
      </c>
      <c r="GA10" s="302">
        <f t="shared" si="39"/>
        <v>1183137328.4140987</v>
      </c>
      <c r="GB10" s="302">
        <f t="shared" si="39"/>
        <v>3070611777.2133613</v>
      </c>
      <c r="GC10" s="302">
        <f t="shared" si="39"/>
        <v>105982477279.93535</v>
      </c>
      <c r="GD10" s="302">
        <f t="shared" si="39"/>
        <v>110539864851.80273</v>
      </c>
      <c r="GE10" s="302">
        <f t="shared" si="39"/>
        <v>3847753829.9247341</v>
      </c>
      <c r="GF10" s="302">
        <f t="shared" si="39"/>
        <v>61495012391.12281</v>
      </c>
      <c r="GG10" s="302">
        <f t="shared" si="39"/>
        <v>5302624456.5949631</v>
      </c>
      <c r="GH10" s="302">
        <f t="shared" si="39"/>
        <v>4968035219.2457304</v>
      </c>
      <c r="GI10" s="302">
        <f t="shared" si="40"/>
        <v>152625701.46573952</v>
      </c>
      <c r="GJ10" s="302">
        <f t="shared" si="41"/>
        <v>377656264.62094235</v>
      </c>
      <c r="GK10" s="206">
        <f t="shared" si="42"/>
        <v>0</v>
      </c>
    </row>
    <row r="11" spans="1:193" x14ac:dyDescent="0.3">
      <c r="A11" s="2">
        <v>0.1224489795918367</v>
      </c>
      <c r="B11">
        <v>5.5400317285038474</v>
      </c>
      <c r="C11">
        <v>0.21680513961749601</v>
      </c>
      <c r="D11">
        <f t="shared" si="0"/>
        <v>12.42201947682708</v>
      </c>
      <c r="E11">
        <v>0.39793787212739351</v>
      </c>
      <c r="F11">
        <v>14.3265306122449</v>
      </c>
      <c r="G11">
        <v>-0.1694776190250627</v>
      </c>
      <c r="H11">
        <v>0</v>
      </c>
      <c r="I11" s="4">
        <v>7</v>
      </c>
      <c r="J11" s="175"/>
      <c r="K11" s="49">
        <v>31.084216252143101</v>
      </c>
      <c r="L11" s="34">
        <v>5.6039399659374904</v>
      </c>
      <c r="M11" s="8">
        <v>35.000831293214702</v>
      </c>
      <c r="N11" s="4">
        <v>7</v>
      </c>
      <c r="P11" s="6">
        <v>-0.22953889999999999</v>
      </c>
      <c r="Q11" s="8">
        <v>0.13096070000000001</v>
      </c>
      <c r="R11" s="34">
        <v>7.025023</v>
      </c>
      <c r="S11" s="8">
        <v>-14.97536</v>
      </c>
      <c r="T11" s="39">
        <v>7</v>
      </c>
      <c r="U11" s="42">
        <f t="shared" si="1"/>
        <v>7.0309775654341689</v>
      </c>
      <c r="W11" s="46">
        <f t="shared" si="43"/>
        <v>5</v>
      </c>
      <c r="X11" s="39">
        <f t="shared" si="44"/>
        <v>6</v>
      </c>
      <c r="Y11" s="60">
        <f t="shared" si="45"/>
        <v>-0.18180120507535497</v>
      </c>
      <c r="Z11" s="60">
        <f t="shared" si="45"/>
        <v>0.10453687700420491</v>
      </c>
      <c r="AA11" s="60">
        <f t="shared" si="45"/>
        <v>5.8542886515314212</v>
      </c>
      <c r="AB11" s="60">
        <f t="shared" si="45"/>
        <v>-15.201982302086202</v>
      </c>
      <c r="AC11" s="93"/>
      <c r="AD11" s="46">
        <f t="shared" si="46"/>
        <v>2</v>
      </c>
      <c r="AE11" s="39">
        <f t="shared" si="47"/>
        <v>3</v>
      </c>
      <c r="AF11" s="23">
        <f t="shared" si="48"/>
        <v>5.2692314079038551</v>
      </c>
      <c r="AG11" s="46">
        <f t="shared" si="49"/>
        <v>3</v>
      </c>
      <c r="AH11" s="39">
        <f t="shared" si="50"/>
        <v>4</v>
      </c>
      <c r="AI11" s="51">
        <f t="shared" si="51"/>
        <v>0.46425818754202941</v>
      </c>
      <c r="AK11" s="6">
        <v>5.8589724371814</v>
      </c>
      <c r="AL11" s="8">
        <v>2202.7745127275002</v>
      </c>
      <c r="AM11" s="8">
        <v>6.5015869151321001E-2</v>
      </c>
      <c r="AN11" s="8">
        <v>1.0016936673933E-2</v>
      </c>
      <c r="AO11" s="8">
        <v>1.6236673541147999</v>
      </c>
      <c r="AP11" s="8">
        <v>1.7716164090122</v>
      </c>
      <c r="AQ11" s="8">
        <v>8.5038131318739996E-2</v>
      </c>
      <c r="AR11" s="8">
        <v>1.0073143385689E-2</v>
      </c>
      <c r="AS11" s="8">
        <v>17558137857.800999</v>
      </c>
      <c r="AT11" s="8">
        <v>3567531978.5605001</v>
      </c>
      <c r="AU11" s="8">
        <v>5.1896090710160996</v>
      </c>
      <c r="AV11" s="8">
        <v>5.8619440342204996</v>
      </c>
      <c r="AW11" s="8">
        <v>15.154368569328</v>
      </c>
      <c r="AX11" s="8">
        <v>0.73871736587526005</v>
      </c>
      <c r="AY11" s="8">
        <v>0.60349432099158995</v>
      </c>
      <c r="AZ11" s="8">
        <v>1.9714250743363999</v>
      </c>
      <c r="BA11" s="86">
        <v>-14.738774081635</v>
      </c>
      <c r="BB11" s="8">
        <v>6.9820296686592995E-2</v>
      </c>
      <c r="BC11" s="8">
        <v>1.0313881486219E-2</v>
      </c>
      <c r="BD11" s="4">
        <v>6</v>
      </c>
      <c r="BE11" s="162">
        <f t="shared" si="52"/>
        <v>-0.1883318807789478</v>
      </c>
      <c r="BF11" s="126">
        <f t="shared" si="2"/>
        <v>-0.18180120507535497</v>
      </c>
      <c r="BG11" s="54">
        <f t="shared" si="53"/>
        <v>-0.11678533592403396</v>
      </c>
      <c r="BH11" s="13">
        <f t="shared" si="54"/>
        <v>1.0016936673933E-2</v>
      </c>
      <c r="BI11" s="54">
        <f t="shared" si="55"/>
        <v>-9.676307375661497E-2</v>
      </c>
      <c r="BJ11" s="13">
        <f t="shared" si="56"/>
        <v>1.0073143385689E-2</v>
      </c>
      <c r="BK11" s="54">
        <f t="shared" si="57"/>
        <v>-0.11198090838876197</v>
      </c>
      <c r="BL11" s="57">
        <f t="shared" si="58"/>
        <v>1.0313881486219E-2</v>
      </c>
      <c r="BN11" s="17">
        <f t="shared" si="59"/>
        <v>0.18180120507535497</v>
      </c>
      <c r="BO11" s="13">
        <f t="shared" si="60"/>
        <v>0.11678533592403396</v>
      </c>
      <c r="BP11" s="13">
        <f t="shared" si="61"/>
        <v>1.0016936673933E-2</v>
      </c>
      <c r="BQ11" s="13">
        <f t="shared" si="62"/>
        <v>9.676307375661497E-2</v>
      </c>
      <c r="BR11" s="13">
        <f t="shared" si="63"/>
        <v>1.0073143385689E-2</v>
      </c>
      <c r="BS11" s="180">
        <f t="shared" si="64"/>
        <v>0.11198090838876197</v>
      </c>
      <c r="BT11" s="13">
        <f t="shared" si="65"/>
        <v>1.0313881486219E-2</v>
      </c>
      <c r="BV11" s="214">
        <f t="shared" si="66"/>
        <v>15.201982302086202</v>
      </c>
      <c r="BW11" s="125">
        <f t="shared" si="67"/>
        <v>0.26532464400131145</v>
      </c>
      <c r="BX11" s="13">
        <f t="shared" si="68"/>
        <v>0.11007204919892956</v>
      </c>
      <c r="BY11" s="13">
        <f t="shared" si="69"/>
        <v>4.0290168681298325E-2</v>
      </c>
      <c r="BZ11" s="180">
        <f t="shared" si="70"/>
        <v>9.0735678918896279E-2</v>
      </c>
      <c r="CA11" s="13">
        <f t="shared" si="71"/>
        <v>3.5094119616022844E-2</v>
      </c>
      <c r="CB11" s="13">
        <f t="shared" si="72"/>
        <v>0.10535787533472617</v>
      </c>
      <c r="CC11" s="57">
        <f t="shared" si="73"/>
        <v>3.9316893313642812E-2</v>
      </c>
      <c r="CD11" s="68"/>
      <c r="CE11" s="94">
        <f t="shared" si="74"/>
        <v>5807.1649249087268</v>
      </c>
      <c r="CF11" s="63">
        <f t="shared" si="75"/>
        <v>6913.6824956777082</v>
      </c>
      <c r="CG11" s="131">
        <f t="shared" si="76"/>
        <v>91119871496.995255</v>
      </c>
      <c r="CH11" s="131">
        <f t="shared" si="77"/>
        <v>102924821467.55766</v>
      </c>
      <c r="CI11" s="72">
        <f t="shared" si="78"/>
        <v>54063694485.969772</v>
      </c>
      <c r="CJ11" s="131">
        <f t="shared" si="79"/>
        <v>5195489354.7874584</v>
      </c>
      <c r="CK11" s="95">
        <f t="shared" si="80"/>
        <v>4244449183.4458151</v>
      </c>
      <c r="CL11" s="163">
        <f t="shared" si="81"/>
        <v>5878.7850550720987</v>
      </c>
      <c r="CM11" s="165">
        <f t="shared" si="82"/>
        <v>6842.0623655143363</v>
      </c>
      <c r="CN11" s="166">
        <f t="shared" si="83"/>
        <v>-272.24894747622818</v>
      </c>
      <c r="CO11" s="131">
        <f t="shared" si="84"/>
        <v>91883955209.535126</v>
      </c>
      <c r="CP11" s="131">
        <f t="shared" si="85"/>
        <v>102160737755.01779</v>
      </c>
      <c r="CQ11" s="72">
        <f t="shared" si="86"/>
        <v>-2904504446.5598831</v>
      </c>
      <c r="CR11" s="131">
        <f t="shared" si="87"/>
        <v>5133932608.9558058</v>
      </c>
      <c r="CS11" s="131">
        <f t="shared" si="88"/>
        <v>4306005929.2774668</v>
      </c>
      <c r="CT11" s="110">
        <f t="shared" si="3"/>
        <v>-233995096.41354924</v>
      </c>
      <c r="CU11" s="197">
        <f t="shared" si="89"/>
        <v>5879.0193777469703</v>
      </c>
      <c r="CV11" s="198">
        <f t="shared" si="90"/>
        <v>6869.6845495935986</v>
      </c>
      <c r="CW11" s="199">
        <f t="shared" si="91"/>
        <v>-274.79305912064336</v>
      </c>
      <c r="CX11" s="200">
        <f t="shared" si="4"/>
        <v>91887637372.487274</v>
      </c>
      <c r="CY11" s="198">
        <f t="shared" si="5"/>
        <v>102594794693.50974</v>
      </c>
      <c r="CZ11" s="198">
        <f t="shared" si="6"/>
        <v>-2944482795.4256997</v>
      </c>
      <c r="DA11" s="163">
        <f t="shared" si="7"/>
        <v>274.79305912064336</v>
      </c>
      <c r="DB11" s="131">
        <f t="shared" si="8"/>
        <v>2944482795.4256997</v>
      </c>
      <c r="DC11" s="113">
        <f t="shared" si="9"/>
        <v>233995096.41354924</v>
      </c>
      <c r="DD11" s="130">
        <f t="shared" si="92"/>
        <v>357010399.72835839</v>
      </c>
      <c r="DE11" s="130">
        <f t="shared" si="10"/>
        <v>3876169114.337224</v>
      </c>
      <c r="DF11" s="130">
        <f t="shared" si="93"/>
        <v>51714839.302476242</v>
      </c>
      <c r="DG11" s="110">
        <f t="shared" si="11"/>
        <v>416662369.33109689</v>
      </c>
      <c r="DI11" s="169">
        <f t="shared" si="12"/>
        <v>15.201982302086202</v>
      </c>
      <c r="DJ11" s="106">
        <f t="shared" si="94"/>
        <v>0.26532464400131145</v>
      </c>
      <c r="DK11" s="243">
        <v>6</v>
      </c>
      <c r="DL11" s="258">
        <f t="shared" si="118"/>
        <v>5.8552700158808424</v>
      </c>
      <c r="DM11" s="258">
        <f t="shared" si="95"/>
        <v>5.8542886515314212</v>
      </c>
      <c r="DN11" s="258">
        <v>0</v>
      </c>
      <c r="DO11" s="262">
        <f t="shared" si="96"/>
        <v>0.10453687700420491</v>
      </c>
      <c r="DP11" s="189">
        <f t="shared" si="13"/>
        <v>2202.7745127275002</v>
      </c>
      <c r="DQ11" s="244">
        <f t="shared" si="14"/>
        <v>0.11007204919892956</v>
      </c>
      <c r="DR11" s="189">
        <f t="shared" si="15"/>
        <v>4.0290168681298325E-2</v>
      </c>
      <c r="DS11" s="1">
        <f t="shared" si="16"/>
        <v>6086.2091486242098</v>
      </c>
      <c r="DT11" s="1">
        <f t="shared" si="17"/>
        <v>6662.4947787163583</v>
      </c>
      <c r="DU11" s="34">
        <f t="shared" si="18"/>
        <v>487.68772196527812</v>
      </c>
      <c r="DV11" s="244">
        <f t="shared" si="19"/>
        <v>34614553231.524094</v>
      </c>
      <c r="DW11" s="1">
        <f t="shared" si="97"/>
        <v>1360936696.503243</v>
      </c>
      <c r="DX11" s="34">
        <f t="shared" si="98"/>
        <v>3646915784.1341581</v>
      </c>
      <c r="DY11" s="1">
        <f t="shared" si="20"/>
        <v>94114052168.191055</v>
      </c>
      <c r="DZ11" s="1">
        <f t="shared" si="21"/>
        <v>100368379897.80595</v>
      </c>
      <c r="EA11" s="34">
        <f t="shared" si="22"/>
        <v>5248964618.8064213</v>
      </c>
      <c r="EB11" s="34">
        <f t="shared" si="99"/>
        <v>54063694485.969772</v>
      </c>
      <c r="EC11" s="1">
        <f t="shared" si="23"/>
        <v>4958580427.9817629</v>
      </c>
      <c r="ED11" s="1">
        <f t="shared" si="24"/>
        <v>4481358110.2515097</v>
      </c>
      <c r="EE11" s="34">
        <f t="shared" si="25"/>
        <v>411319908.0295375</v>
      </c>
      <c r="EF11" s="1">
        <f t="shared" si="100"/>
        <v>159163479.3655532</v>
      </c>
      <c r="EG11" s="34">
        <f t="shared" si="101"/>
        <v>388521481.33267409</v>
      </c>
      <c r="EH11" s="107">
        <v>0</v>
      </c>
      <c r="EJ11" s="185">
        <f t="shared" si="26"/>
        <v>357010399.72835839</v>
      </c>
      <c r="EK11" s="1">
        <f t="shared" si="27"/>
        <v>-3876169114.337224</v>
      </c>
      <c r="EL11" s="1">
        <f t="shared" si="102"/>
        <v>51714839.302476242</v>
      </c>
      <c r="EM11" s="186">
        <f t="shared" si="103"/>
        <v>-416662369.33109689</v>
      </c>
      <c r="EO11" s="227">
        <f t="shared" si="104"/>
        <v>6086.2091486242098</v>
      </c>
      <c r="EP11" s="93">
        <f t="shared" si="28"/>
        <v>6662.4947787163583</v>
      </c>
      <c r="EQ11" s="233">
        <f t="shared" si="29"/>
        <v>-487.68772196527812</v>
      </c>
      <c r="ER11" s="66">
        <f t="shared" si="105"/>
        <v>487.68772196527812</v>
      </c>
      <c r="ES11" s="93">
        <f t="shared" si="106"/>
        <v>1360936696.503243</v>
      </c>
      <c r="ET11" s="233">
        <f t="shared" si="107"/>
        <v>-3646915784.1341581</v>
      </c>
      <c r="EU11" s="66">
        <f t="shared" si="108"/>
        <v>3646915784.1341581</v>
      </c>
      <c r="EV11" s="93">
        <f t="shared" si="30"/>
        <v>94114052168.191055</v>
      </c>
      <c r="EW11" s="93">
        <f t="shared" si="31"/>
        <v>100368379897.80595</v>
      </c>
      <c r="EX11" s="233">
        <f t="shared" si="32"/>
        <v>-5248964618.8064213</v>
      </c>
      <c r="EY11" s="66">
        <f t="shared" si="109"/>
        <v>5248964618.8064213</v>
      </c>
      <c r="EZ11" s="93">
        <f t="shared" si="33"/>
        <v>4958580427.9817629</v>
      </c>
      <c r="FA11" s="93">
        <f t="shared" si="34"/>
        <v>4481358110.2515097</v>
      </c>
      <c r="FB11" s="233">
        <f t="shared" si="35"/>
        <v>-411319908.0295375</v>
      </c>
      <c r="FC11" s="66">
        <f t="shared" si="110"/>
        <v>411319908.0295375</v>
      </c>
      <c r="FD11" s="93">
        <f t="shared" si="111"/>
        <v>159163479.3655532</v>
      </c>
      <c r="FE11" s="233">
        <f t="shared" si="36"/>
        <v>-388521481.33267409</v>
      </c>
      <c r="FF11" s="228">
        <f t="shared" si="37"/>
        <v>388521481.33267409</v>
      </c>
      <c r="FH11" s="227">
        <f t="shared" si="38"/>
        <v>1360936696.5032427</v>
      </c>
      <c r="FI11" s="93">
        <f t="shared" si="112"/>
        <v>3646915784.1341581</v>
      </c>
      <c r="FJ11" s="93">
        <f t="shared" si="113"/>
        <v>174017014.66526175</v>
      </c>
      <c r="FK11" s="228">
        <f t="shared" si="114"/>
        <v>406619070.61237276</v>
      </c>
      <c r="FM11" s="46">
        <f t="shared" si="115"/>
        <v>5</v>
      </c>
      <c r="FN11" s="39">
        <f t="shared" si="116"/>
        <v>6</v>
      </c>
      <c r="FP11" s="142">
        <v>6</v>
      </c>
      <c r="FQ11" s="310">
        <v>5.85</v>
      </c>
      <c r="FR11" s="302">
        <f t="shared" si="117"/>
        <v>0</v>
      </c>
      <c r="FS11" s="302">
        <f t="shared" si="39"/>
        <v>0.10444093004805757</v>
      </c>
      <c r="FT11" s="302">
        <f t="shared" si="39"/>
        <v>2203.4550245475748</v>
      </c>
      <c r="FU11" s="302">
        <f t="shared" si="39"/>
        <v>0.10998494134284503</v>
      </c>
      <c r="FV11" s="302">
        <f t="shared" si="39"/>
        <v>4.0262110560607356E-2</v>
      </c>
      <c r="FW11" s="302">
        <f t="shared" si="39"/>
        <v>6089.4685360361682</v>
      </c>
      <c r="FX11" s="302">
        <f t="shared" si="39"/>
        <v>6665.1876348077376</v>
      </c>
      <c r="FY11" s="302">
        <f t="shared" si="39"/>
        <v>487.21361729553678</v>
      </c>
      <c r="FZ11" s="302">
        <f t="shared" si="39"/>
        <v>34622184571.43206</v>
      </c>
      <c r="GA11" s="302">
        <f t="shared" si="39"/>
        <v>1360287627.9081261</v>
      </c>
      <c r="GB11" s="302">
        <f t="shared" si="39"/>
        <v>3644810519.5082026</v>
      </c>
      <c r="GC11" s="302">
        <f t="shared" si="39"/>
        <v>94157366252.337906</v>
      </c>
      <c r="GD11" s="302">
        <f t="shared" si="39"/>
        <v>100405508502.45796</v>
      </c>
      <c r="GE11" s="302">
        <f t="shared" si="39"/>
        <v>5243850973.6383295</v>
      </c>
      <c r="GF11" s="302">
        <f t="shared" si="39"/>
        <v>54090822441.428284</v>
      </c>
      <c r="GG11" s="302">
        <f t="shared" si="39"/>
        <v>4959836893.5950489</v>
      </c>
      <c r="GH11" s="302">
        <f t="shared" si="39"/>
        <v>4483134835.4637337</v>
      </c>
      <c r="GI11" s="302">
        <f t="shared" si="40"/>
        <v>159139701.77247211</v>
      </c>
      <c r="GJ11" s="302">
        <f t="shared" si="41"/>
        <v>388481982.23904198</v>
      </c>
      <c r="GK11" s="206">
        <f t="shared" si="42"/>
        <v>0</v>
      </c>
    </row>
    <row r="12" spans="1:193" x14ac:dyDescent="0.3">
      <c r="A12" s="2">
        <v>0.14285714285714279</v>
      </c>
      <c r="B12">
        <v>5.6218242611943809</v>
      </c>
      <c r="C12">
        <v>0.1988727863224039</v>
      </c>
      <c r="D12">
        <f t="shared" si="0"/>
        <v>11.394571316280789</v>
      </c>
      <c r="E12">
        <v>0.38129960745617408</v>
      </c>
      <c r="F12">
        <v>16.714285714285719</v>
      </c>
      <c r="G12">
        <v>-0.1985081071671127</v>
      </c>
      <c r="H12">
        <v>0</v>
      </c>
      <c r="I12" s="4">
        <v>8</v>
      </c>
      <c r="J12" s="175"/>
      <c r="K12" s="49">
        <v>37.446010732258301</v>
      </c>
      <c r="L12" s="34">
        <v>5.2169339662247998</v>
      </c>
      <c r="M12" s="8">
        <v>33.257138512599703</v>
      </c>
      <c r="N12" s="4">
        <v>8</v>
      </c>
      <c r="P12" s="6">
        <v>-0.28053420000000001</v>
      </c>
      <c r="Q12" s="8">
        <v>0.1582549</v>
      </c>
      <c r="R12" s="34">
        <v>8.1954239999999992</v>
      </c>
      <c r="S12" s="8">
        <v>-14.65029</v>
      </c>
      <c r="T12" s="39">
        <v>8</v>
      </c>
      <c r="U12" s="42">
        <f t="shared" si="1"/>
        <v>8.2028069023159205</v>
      </c>
      <c r="W12" s="46">
        <f t="shared" si="43"/>
        <v>8</v>
      </c>
      <c r="X12" s="39">
        <f t="shared" si="44"/>
        <v>9</v>
      </c>
      <c r="Y12" s="60">
        <f t="shared" si="45"/>
        <v>-0.30623889149874794</v>
      </c>
      <c r="Z12" s="60">
        <f t="shared" si="45"/>
        <v>0.17195433984077149</v>
      </c>
      <c r="AA12" s="60">
        <f t="shared" si="45"/>
        <v>8.7803509787839324</v>
      </c>
      <c r="AB12" s="60">
        <f t="shared" si="45"/>
        <v>-14.481236017666525</v>
      </c>
      <c r="AC12" s="93"/>
      <c r="AD12" s="46">
        <f t="shared" si="46"/>
        <v>3</v>
      </c>
      <c r="AE12" s="39">
        <f t="shared" si="47"/>
        <v>4</v>
      </c>
      <c r="AF12" s="23">
        <f t="shared" si="48"/>
        <v>5.3417510148076603</v>
      </c>
      <c r="AG12" s="46">
        <f t="shared" si="49"/>
        <v>4</v>
      </c>
      <c r="AH12" s="39">
        <f t="shared" si="50"/>
        <v>5</v>
      </c>
      <c r="AI12" s="51">
        <f t="shared" si="51"/>
        <v>0.44089865290979541</v>
      </c>
      <c r="AK12" s="6">
        <v>8.7884586557721001</v>
      </c>
      <c r="AL12" s="8">
        <v>1792.6097406368001</v>
      </c>
      <c r="AM12" s="8">
        <v>0.11917137352814999</v>
      </c>
      <c r="AN12" s="8">
        <v>1.4182574269289001E-2</v>
      </c>
      <c r="AO12" s="8">
        <v>1.475654642821</v>
      </c>
      <c r="AP12" s="8">
        <v>1.7474948930081999</v>
      </c>
      <c r="AQ12" s="8">
        <v>0.19966692739302</v>
      </c>
      <c r="AR12" s="8">
        <v>1.4293299284639E-2</v>
      </c>
      <c r="AS12" s="8">
        <v>16453754438.934999</v>
      </c>
      <c r="AT12" s="8">
        <v>3268248641.8487</v>
      </c>
      <c r="AU12" s="8">
        <v>4.0728047086321997</v>
      </c>
      <c r="AV12" s="8">
        <v>5.0453438920893996</v>
      </c>
      <c r="AW12" s="8">
        <v>11.738782465631999</v>
      </c>
      <c r="AX12" s="8">
        <v>0.75251042581836003</v>
      </c>
      <c r="AY12" s="8">
        <v>0.49841292008195998</v>
      </c>
      <c r="AZ12" s="8">
        <v>1.8506405105866</v>
      </c>
      <c r="BA12" s="86">
        <v>-18.275040073149</v>
      </c>
      <c r="BB12" s="8">
        <v>0.13519898651862</v>
      </c>
      <c r="BC12" s="8">
        <v>1.3344766133058E-2</v>
      </c>
      <c r="BD12" s="4">
        <v>7</v>
      </c>
      <c r="BE12" s="162">
        <f t="shared" si="52"/>
        <v>-0.3157046807956001</v>
      </c>
      <c r="BF12" s="126">
        <f t="shared" si="2"/>
        <v>-0.30623889149874794</v>
      </c>
      <c r="BG12" s="54">
        <f t="shared" si="53"/>
        <v>-0.18706751797059795</v>
      </c>
      <c r="BH12" s="13">
        <f t="shared" si="54"/>
        <v>1.4182574269289001E-2</v>
      </c>
      <c r="BI12" s="54">
        <f t="shared" si="55"/>
        <v>-0.10657196410572795</v>
      </c>
      <c r="BJ12" s="13">
        <f t="shared" si="56"/>
        <v>1.4293299284639E-2</v>
      </c>
      <c r="BK12" s="54">
        <f t="shared" si="57"/>
        <v>-0.17103990498012794</v>
      </c>
      <c r="BL12" s="57">
        <f t="shared" si="58"/>
        <v>1.3344766133058E-2</v>
      </c>
      <c r="BN12" s="17">
        <f t="shared" si="59"/>
        <v>0.30623889149874794</v>
      </c>
      <c r="BO12" s="13">
        <f t="shared" si="60"/>
        <v>0.18706751797059795</v>
      </c>
      <c r="BP12" s="13">
        <f t="shared" si="61"/>
        <v>1.4182574269289001E-2</v>
      </c>
      <c r="BQ12" s="13">
        <f t="shared" si="62"/>
        <v>0.10657196410572795</v>
      </c>
      <c r="BR12" s="13">
        <f t="shared" si="63"/>
        <v>1.4293299284639E-2</v>
      </c>
      <c r="BS12" s="180">
        <f t="shared" si="64"/>
        <v>0.17103990498012794</v>
      </c>
      <c r="BT12" s="13">
        <f t="shared" si="65"/>
        <v>1.3344766133058E-2</v>
      </c>
      <c r="BV12" s="214">
        <f t="shared" si="66"/>
        <v>14.481236017666525</v>
      </c>
      <c r="BW12" s="125">
        <f t="shared" si="67"/>
        <v>0.25274524826667261</v>
      </c>
      <c r="BX12" s="13">
        <f t="shared" si="68"/>
        <v>0.17757776946132631</v>
      </c>
      <c r="BY12" s="13">
        <f t="shared" si="69"/>
        <v>6.0510639442365302E-2</v>
      </c>
      <c r="BZ12" s="180">
        <f t="shared" si="70"/>
        <v>9.9611904428102999E-2</v>
      </c>
      <c r="CA12" s="13">
        <f t="shared" si="71"/>
        <v>4.0488892723798964E-2</v>
      </c>
      <c r="CB12" s="13">
        <f t="shared" si="72"/>
        <v>0.16226886512369096</v>
      </c>
      <c r="CC12" s="57">
        <f t="shared" si="73"/>
        <v>5.5691536971308346E-2</v>
      </c>
      <c r="CD12" s="68"/>
      <c r="CE12" s="94">
        <f t="shared" si="74"/>
        <v>3903.5092165465999</v>
      </c>
      <c r="CF12" s="63">
        <f t="shared" si="75"/>
        <v>5474.1612031501154</v>
      </c>
      <c r="CG12" s="131">
        <f t="shared" si="76"/>
        <v>67012928553.572426</v>
      </c>
      <c r="CH12" s="131">
        <f t="shared" si="77"/>
        <v>83014849460.41954</v>
      </c>
      <c r="CI12" s="72">
        <f t="shared" si="78"/>
        <v>38365259850.259117</v>
      </c>
      <c r="CJ12" s="131">
        <f t="shared" si="79"/>
        <v>4551448943.8275681</v>
      </c>
      <c r="CK12" s="95">
        <f t="shared" si="80"/>
        <v>3014577447.5217953</v>
      </c>
      <c r="CL12" s="163">
        <f t="shared" si="81"/>
        <v>4057.9540644858107</v>
      </c>
      <c r="CM12" s="165">
        <f t="shared" si="82"/>
        <v>5319.7163552109041</v>
      </c>
      <c r="CN12" s="166">
        <f t="shared" si="83"/>
        <v>-467.68140457092574</v>
      </c>
      <c r="CO12" s="131">
        <f t="shared" si="84"/>
        <v>68586424313.468704</v>
      </c>
      <c r="CP12" s="131">
        <f t="shared" si="85"/>
        <v>81441353700.52327</v>
      </c>
      <c r="CQ12" s="72">
        <f t="shared" si="86"/>
        <v>-4764773424.9078302</v>
      </c>
      <c r="CR12" s="131">
        <f t="shared" si="87"/>
        <v>4400325788.2376776</v>
      </c>
      <c r="CS12" s="131">
        <f t="shared" si="88"/>
        <v>3165700603.1116858</v>
      </c>
      <c r="CT12" s="110">
        <f t="shared" si="3"/>
        <v>-457622838.26579112</v>
      </c>
      <c r="CU12" s="197">
        <f t="shared" si="89"/>
        <v>4058.2732974175178</v>
      </c>
      <c r="CV12" s="198">
        <f t="shared" si="90"/>
        <v>5372.1585241386083</v>
      </c>
      <c r="CW12" s="199">
        <f t="shared" si="91"/>
        <v>-471.77301395256006</v>
      </c>
      <c r="CX12" s="200">
        <f t="shared" si="4"/>
        <v>68591846931.458054</v>
      </c>
      <c r="CY12" s="198">
        <f t="shared" si="5"/>
        <v>82332157312.503799</v>
      </c>
      <c r="CZ12" s="198">
        <f t="shared" si="6"/>
        <v>-4834275134.8961792</v>
      </c>
      <c r="DA12" s="163">
        <f t="shared" si="7"/>
        <v>471.77301395256006</v>
      </c>
      <c r="DB12" s="131">
        <f t="shared" si="8"/>
        <v>4834275134.8961792</v>
      </c>
      <c r="DC12" s="113">
        <f t="shared" si="9"/>
        <v>457622838.26579112</v>
      </c>
      <c r="DD12" s="130">
        <f t="shared" si="92"/>
        <v>406347922.12041926</v>
      </c>
      <c r="DE12" s="130">
        <f t="shared" si="10"/>
        <v>5208162458.2522659</v>
      </c>
      <c r="DF12" s="130">
        <f t="shared" si="93"/>
        <v>62895173.441196144</v>
      </c>
      <c r="DG12" s="110">
        <f t="shared" si="11"/>
        <v>337374931.0442999</v>
      </c>
      <c r="DI12" s="169">
        <f t="shared" si="12"/>
        <v>14.481236017666525</v>
      </c>
      <c r="DJ12" s="106">
        <f t="shared" si="94"/>
        <v>0.25274524826667261</v>
      </c>
      <c r="DK12" s="243">
        <v>7</v>
      </c>
      <c r="DL12" s="258">
        <f t="shared" si="118"/>
        <v>8.7821089006269268</v>
      </c>
      <c r="DM12" s="258">
        <f t="shared" si="95"/>
        <v>8.7803509787839324</v>
      </c>
      <c r="DN12" s="258">
        <v>0</v>
      </c>
      <c r="DO12" s="262">
        <f t="shared" si="96"/>
        <v>0.17195433984077149</v>
      </c>
      <c r="DP12" s="189">
        <f t="shared" si="13"/>
        <v>1792.6097406368001</v>
      </c>
      <c r="DQ12" s="244">
        <f t="shared" si="14"/>
        <v>0.17757776946132631</v>
      </c>
      <c r="DR12" s="189">
        <f t="shared" si="15"/>
        <v>6.0510639442365302E-2</v>
      </c>
      <c r="DS12" s="1">
        <f t="shared" si="16"/>
        <v>4368.8822547499904</v>
      </c>
      <c r="DT12" s="1">
        <f t="shared" si="17"/>
        <v>5061.5495668061349</v>
      </c>
      <c r="DU12" s="34">
        <f t="shared" si="18"/>
        <v>730.88738711589099</v>
      </c>
      <c r="DV12" s="244">
        <f t="shared" si="19"/>
        <v>30449984515.937202</v>
      </c>
      <c r="DW12" s="1">
        <f t="shared" si="97"/>
        <v>1695806438.4450834</v>
      </c>
      <c r="DX12" s="34">
        <f t="shared" si="98"/>
        <v>4941084430.435091</v>
      </c>
      <c r="DY12" s="1">
        <f t="shared" si="20"/>
        <v>71791981922.179703</v>
      </c>
      <c r="DZ12" s="1">
        <f t="shared" si="21"/>
        <v>79132022321.78215</v>
      </c>
      <c r="EA12" s="34">
        <f t="shared" si="22"/>
        <v>7556467438.8761139</v>
      </c>
      <c r="EB12" s="34">
        <f t="shared" si="99"/>
        <v>38365259850.259117</v>
      </c>
      <c r="EC12" s="1">
        <f t="shared" si="23"/>
        <v>4101525111.3901424</v>
      </c>
      <c r="ED12" s="1">
        <f t="shared" si="24"/>
        <v>3464501279.9592214</v>
      </c>
      <c r="EE12" s="34">
        <f t="shared" si="25"/>
        <v>699316565.35974705</v>
      </c>
      <c r="EF12" s="1">
        <f t="shared" si="100"/>
        <v>145261931.11525562</v>
      </c>
      <c r="EG12" s="34">
        <f t="shared" si="101"/>
        <v>310928638.61022997</v>
      </c>
      <c r="EH12" s="107">
        <v>0</v>
      </c>
      <c r="EJ12" s="185">
        <f t="shared" si="26"/>
        <v>406347922.12041926</v>
      </c>
      <c r="EK12" s="1">
        <f t="shared" si="27"/>
        <v>-5208162458.2522659</v>
      </c>
      <c r="EL12" s="1">
        <f t="shared" si="102"/>
        <v>62895173.441196144</v>
      </c>
      <c r="EM12" s="186">
        <f t="shared" si="103"/>
        <v>-337374931.0442999</v>
      </c>
      <c r="EO12" s="227">
        <f t="shared" si="104"/>
        <v>4368.8822547499904</v>
      </c>
      <c r="EP12" s="93">
        <f t="shared" si="28"/>
        <v>5061.5495668061349</v>
      </c>
      <c r="EQ12" s="233">
        <f t="shared" si="29"/>
        <v>-730.88738711589099</v>
      </c>
      <c r="ER12" s="66">
        <f t="shared" si="105"/>
        <v>730.88738711589099</v>
      </c>
      <c r="ES12" s="93">
        <f t="shared" si="106"/>
        <v>1695806438.4450834</v>
      </c>
      <c r="ET12" s="233">
        <f t="shared" si="107"/>
        <v>-4941084430.435091</v>
      </c>
      <c r="EU12" s="66">
        <f t="shared" si="108"/>
        <v>4941084430.435091</v>
      </c>
      <c r="EV12" s="93">
        <f t="shared" si="30"/>
        <v>71791981922.179703</v>
      </c>
      <c r="EW12" s="93">
        <f t="shared" si="31"/>
        <v>79132022321.78215</v>
      </c>
      <c r="EX12" s="233">
        <f t="shared" si="32"/>
        <v>-7556467438.8761139</v>
      </c>
      <c r="EY12" s="66">
        <f t="shared" si="109"/>
        <v>7556467438.8761139</v>
      </c>
      <c r="EZ12" s="93">
        <f t="shared" si="33"/>
        <v>4101525111.3901424</v>
      </c>
      <c r="FA12" s="93">
        <f t="shared" si="34"/>
        <v>3464501279.9592214</v>
      </c>
      <c r="FB12" s="233">
        <f t="shared" si="35"/>
        <v>-699316565.35974705</v>
      </c>
      <c r="FC12" s="66">
        <f t="shared" si="110"/>
        <v>699316565.35974705</v>
      </c>
      <c r="FD12" s="93">
        <f t="shared" si="111"/>
        <v>145261931.11525562</v>
      </c>
      <c r="FE12" s="233">
        <f t="shared" si="36"/>
        <v>-310928638.61022997</v>
      </c>
      <c r="FF12" s="228">
        <f t="shared" si="37"/>
        <v>310928638.61022997</v>
      </c>
      <c r="FH12" s="227">
        <f t="shared" si="38"/>
        <v>1695806438.4450834</v>
      </c>
      <c r="FI12" s="93">
        <f t="shared" si="112"/>
        <v>4941084430.435092</v>
      </c>
      <c r="FJ12" s="93">
        <f t="shared" si="113"/>
        <v>166066210.23904309</v>
      </c>
      <c r="FK12" s="228">
        <f t="shared" si="114"/>
        <v>345105570.39033848</v>
      </c>
      <c r="FM12" s="46">
        <f t="shared" si="115"/>
        <v>6</v>
      </c>
      <c r="FN12" s="39">
        <f t="shared" si="116"/>
        <v>7</v>
      </c>
      <c r="FP12" s="142">
        <v>7</v>
      </c>
      <c r="FQ12" s="310">
        <v>8.7750000000000004</v>
      </c>
      <c r="FR12" s="302">
        <f t="shared" si="117"/>
        <v>0</v>
      </c>
      <c r="FS12" s="302">
        <f t="shared" si="39"/>
        <v>0.17183105148496819</v>
      </c>
      <c r="FT12" s="302">
        <f t="shared" si="39"/>
        <v>1793.359821376001</v>
      </c>
      <c r="FU12" s="302">
        <f t="shared" si="39"/>
        <v>0.17745431970649578</v>
      </c>
      <c r="FV12" s="302">
        <f t="shared" si="39"/>
        <v>6.0473661655174697E-2</v>
      </c>
      <c r="FW12" s="302">
        <f t="shared" si="39"/>
        <v>4372.0227824443627</v>
      </c>
      <c r="FX12" s="302">
        <f t="shared" si="39"/>
        <v>5064.477263794467</v>
      </c>
      <c r="FY12" s="302">
        <f t="shared" si="39"/>
        <v>730.44264052373546</v>
      </c>
      <c r="FZ12" s="302">
        <f t="shared" si="39"/>
        <v>30457600388.857536</v>
      </c>
      <c r="GA12" s="302">
        <f t="shared" si="39"/>
        <v>1695194052.0075758</v>
      </c>
      <c r="GB12" s="302">
        <f t="shared" si="39"/>
        <v>4938717745.0419989</v>
      </c>
      <c r="GC12" s="302">
        <f t="shared" si="39"/>
        <v>71832802967.988388</v>
      </c>
      <c r="GD12" s="302">
        <f t="shared" si="39"/>
        <v>79170857891.954025</v>
      </c>
      <c r="GE12" s="302">
        <f t="shared" si="39"/>
        <v>7552247638.5939884</v>
      </c>
      <c r="GF12" s="302">
        <f t="shared" si="39"/>
        <v>38393968053.052429</v>
      </c>
      <c r="GG12" s="302">
        <f t="shared" si="39"/>
        <v>4103092434.4006691</v>
      </c>
      <c r="GH12" s="302">
        <f t="shared" si="39"/>
        <v>3466360836.8369107</v>
      </c>
      <c r="GI12" s="302">
        <f t="shared" si="40"/>
        <v>145287353.2975032</v>
      </c>
      <c r="GJ12" s="302">
        <f t="shared" si="41"/>
        <v>311070534.99135822</v>
      </c>
      <c r="GK12" s="206">
        <f t="shared" si="42"/>
        <v>0</v>
      </c>
    </row>
    <row r="13" spans="1:193" x14ac:dyDescent="0.3">
      <c r="A13" s="2">
        <v>0.16326530612244899</v>
      </c>
      <c r="B13">
        <v>5.6925311751493384</v>
      </c>
      <c r="C13">
        <v>0.1810076793282899</v>
      </c>
      <c r="D13">
        <f t="shared" si="0"/>
        <v>10.370976084968406</v>
      </c>
      <c r="E13">
        <v>0.36549205156991088</v>
      </c>
      <c r="F13">
        <v>19.102040816326529</v>
      </c>
      <c r="G13">
        <v>-0.22314347791028569</v>
      </c>
      <c r="H13">
        <v>0</v>
      </c>
      <c r="I13" s="4">
        <v>9</v>
      </c>
      <c r="J13" s="175"/>
      <c r="K13" s="49">
        <v>43.955503050736397</v>
      </c>
      <c r="L13" s="34">
        <v>4.8353721049943896</v>
      </c>
      <c r="M13" s="8">
        <v>31.733687448964002</v>
      </c>
      <c r="N13" s="4">
        <v>9</v>
      </c>
      <c r="P13" s="6">
        <v>-0.3319667</v>
      </c>
      <c r="Q13" s="8">
        <v>0.1856661</v>
      </c>
      <c r="R13" s="34">
        <v>9.3658040000000007</v>
      </c>
      <c r="S13" s="8">
        <v>-14.31203</v>
      </c>
      <c r="T13" s="39">
        <v>9</v>
      </c>
      <c r="U13" s="42">
        <f t="shared" si="1"/>
        <v>9.3746371034720841</v>
      </c>
      <c r="W13" s="46">
        <f t="shared" si="43"/>
        <v>10</v>
      </c>
      <c r="X13" s="39">
        <f t="shared" si="44"/>
        <v>11</v>
      </c>
      <c r="Y13" s="60">
        <f t="shared" si="45"/>
        <v>-0.43732308592391533</v>
      </c>
      <c r="Z13" s="60">
        <f t="shared" si="45"/>
        <v>0.2384383714628999</v>
      </c>
      <c r="AA13" s="60">
        <f t="shared" si="45"/>
        <v>11.706147212292601</v>
      </c>
      <c r="AB13" s="60">
        <f t="shared" si="45"/>
        <v>-13.481027270045663</v>
      </c>
      <c r="AC13" s="93"/>
      <c r="AD13" s="46">
        <f t="shared" si="46"/>
        <v>3</v>
      </c>
      <c r="AE13" s="39">
        <f t="shared" si="47"/>
        <v>4</v>
      </c>
      <c r="AF13" s="23">
        <f t="shared" si="48"/>
        <v>5.4462289197022677</v>
      </c>
      <c r="AG13" s="46">
        <f t="shared" si="49"/>
        <v>5</v>
      </c>
      <c r="AH13" s="39">
        <f t="shared" si="50"/>
        <v>6</v>
      </c>
      <c r="AI13" s="51">
        <f t="shared" si="51"/>
        <v>0.41748090871246873</v>
      </c>
      <c r="AK13" s="6">
        <v>11.717944874363001</v>
      </c>
      <c r="AL13" s="8">
        <v>1693.2123879916001</v>
      </c>
      <c r="AM13" s="8">
        <v>0.13808749315221999</v>
      </c>
      <c r="AN13" s="8">
        <v>2.1494918362575E-2</v>
      </c>
      <c r="AO13" s="8">
        <v>1.2790561917640999</v>
      </c>
      <c r="AP13" s="8">
        <v>1.6704355869822001</v>
      </c>
      <c r="AQ13" s="8">
        <v>0.34375471097574001</v>
      </c>
      <c r="AR13" s="8">
        <v>2.7219286295125E-2</v>
      </c>
      <c r="AS13" s="8">
        <v>15349370707.542999</v>
      </c>
      <c r="AT13" s="8">
        <v>2968965228.4987001</v>
      </c>
      <c r="AU13" s="8">
        <v>3.2803526121636999</v>
      </c>
      <c r="AV13" s="8">
        <v>4.6798435222792998</v>
      </c>
      <c r="AW13" s="8">
        <v>8.5590491456541997</v>
      </c>
      <c r="AX13" s="8">
        <v>0.77741891395660001</v>
      </c>
      <c r="AY13" s="8">
        <v>0.46952286601617998</v>
      </c>
      <c r="AZ13" s="8">
        <v>1.7298560095444</v>
      </c>
      <c r="BA13" s="86">
        <v>-16.870367779614998</v>
      </c>
      <c r="BB13" s="8">
        <v>0.13663254552394999</v>
      </c>
      <c r="BC13" s="8">
        <v>2.0776810364578999E-2</v>
      </c>
      <c r="BD13" s="4">
        <v>8</v>
      </c>
      <c r="BE13" s="162">
        <f t="shared" si="52"/>
        <v>-0.44941786139770423</v>
      </c>
      <c r="BF13" s="126">
        <f t="shared" si="2"/>
        <v>-0.43732308592391533</v>
      </c>
      <c r="BG13" s="54">
        <f t="shared" si="53"/>
        <v>-0.29923559277169531</v>
      </c>
      <c r="BH13" s="13">
        <f t="shared" si="54"/>
        <v>2.1494918362575E-2</v>
      </c>
      <c r="BI13" s="54">
        <f t="shared" si="55"/>
        <v>-9.3568374948175326E-2</v>
      </c>
      <c r="BJ13" s="13">
        <f t="shared" si="56"/>
        <v>2.7219286295125E-2</v>
      </c>
      <c r="BK13" s="54">
        <f t="shared" si="57"/>
        <v>-0.30069054039996534</v>
      </c>
      <c r="BL13" s="57">
        <f t="shared" si="58"/>
        <v>2.0776810364578999E-2</v>
      </c>
      <c r="BN13" s="17">
        <f t="shared" si="59"/>
        <v>0.43732308592391533</v>
      </c>
      <c r="BO13" s="13">
        <f t="shared" si="60"/>
        <v>0.29923559277169531</v>
      </c>
      <c r="BP13" s="13">
        <f t="shared" si="61"/>
        <v>2.1494918362575E-2</v>
      </c>
      <c r="BQ13" s="13">
        <f t="shared" si="62"/>
        <v>9.3568374948175326E-2</v>
      </c>
      <c r="BR13" s="13">
        <f t="shared" si="63"/>
        <v>2.7219286295125E-2</v>
      </c>
      <c r="BS13" s="180">
        <f t="shared" si="64"/>
        <v>0.30069054039996534</v>
      </c>
      <c r="BT13" s="13">
        <f t="shared" si="65"/>
        <v>2.0776810364578999E-2</v>
      </c>
      <c r="BV13" s="214">
        <f t="shared" si="66"/>
        <v>13.481027270045663</v>
      </c>
      <c r="BW13" s="125">
        <f t="shared" si="67"/>
        <v>0.23528831241343956</v>
      </c>
      <c r="BX13" s="13">
        <f t="shared" si="68"/>
        <v>0.28597983749878314</v>
      </c>
      <c r="BY13" s="13">
        <f t="shared" si="69"/>
        <v>9.0661480469994504E-2</v>
      </c>
      <c r="BZ13" s="180">
        <f t="shared" si="70"/>
        <v>8.4644849781823378E-2</v>
      </c>
      <c r="CA13" s="13">
        <f t="shared" si="71"/>
        <v>4.8282292222623993E-2</v>
      </c>
      <c r="CB13" s="13">
        <f t="shared" si="72"/>
        <v>0.2875621049535621</v>
      </c>
      <c r="CC13" s="57">
        <f t="shared" si="73"/>
        <v>9.0302340665264005E-2</v>
      </c>
      <c r="CD13" s="68"/>
      <c r="CE13" s="94">
        <f t="shared" si="74"/>
        <v>2770.0696311948846</v>
      </c>
      <c r="CF13" s="63">
        <f t="shared" si="75"/>
        <v>4724.6637379893436</v>
      </c>
      <c r="CG13" s="131">
        <f t="shared" si="76"/>
        <v>50351348295.557655</v>
      </c>
      <c r="CH13" s="131">
        <f t="shared" si="77"/>
        <v>71832653076.758743</v>
      </c>
      <c r="CI13" s="72">
        <f t="shared" si="78"/>
        <v>25411519302.458824</v>
      </c>
      <c r="CJ13" s="131">
        <f t="shared" si="79"/>
        <v>3992732073.0293841</v>
      </c>
      <c r="CK13" s="95">
        <f t="shared" si="80"/>
        <v>2411414197.0414367</v>
      </c>
      <c r="CL13" s="163">
        <f t="shared" si="81"/>
        <v>2934.6860996687979</v>
      </c>
      <c r="CM13" s="165">
        <f t="shared" si="82"/>
        <v>4560.0472695154313</v>
      </c>
      <c r="CN13" s="166">
        <f t="shared" si="83"/>
        <v>-542.82575239905816</v>
      </c>
      <c r="CO13" s="131">
        <f t="shared" si="84"/>
        <v>52160509859.588181</v>
      </c>
      <c r="CP13" s="131">
        <f t="shared" si="85"/>
        <v>70023491512.728226</v>
      </c>
      <c r="CQ13" s="72">
        <f t="shared" si="86"/>
        <v>-5965742652.0600729</v>
      </c>
      <c r="CR13" s="131">
        <f t="shared" si="87"/>
        <v>3859553034.2842422</v>
      </c>
      <c r="CS13" s="131">
        <f t="shared" si="88"/>
        <v>2544593235.7865787</v>
      </c>
      <c r="CT13" s="110">
        <f t="shared" si="3"/>
        <v>-439160264.95290333</v>
      </c>
      <c r="CU13" s="197">
        <f t="shared" si="89"/>
        <v>2935.4170185637954</v>
      </c>
      <c r="CV13" s="198">
        <f t="shared" si="90"/>
        <v>4713.1387307720825</v>
      </c>
      <c r="CW13" s="199">
        <f t="shared" si="91"/>
        <v>-553.40391110912208</v>
      </c>
      <c r="CX13" s="200">
        <f t="shared" si="4"/>
        <v>52171971803.565269</v>
      </c>
      <c r="CY13" s="198">
        <f t="shared" si="5"/>
        <v>72424203499.111313</v>
      </c>
      <c r="CZ13" s="198">
        <f t="shared" si="6"/>
        <v>-6131624617.0021896</v>
      </c>
      <c r="DA13" s="163">
        <f t="shared" si="7"/>
        <v>553.40391110912208</v>
      </c>
      <c r="DB13" s="131">
        <f t="shared" si="8"/>
        <v>6131624617.0021896</v>
      </c>
      <c r="DC13" s="113">
        <f t="shared" si="9"/>
        <v>439160264.95290333</v>
      </c>
      <c r="DD13" s="130">
        <f t="shared" si="92"/>
        <v>551670048.28774261</v>
      </c>
      <c r="DE13" s="130">
        <f t="shared" si="10"/>
        <v>7983995715.9602041</v>
      </c>
      <c r="DF13" s="130">
        <f t="shared" si="93"/>
        <v>105054279.01140118</v>
      </c>
      <c r="DG13" s="110">
        <f t="shared" si="11"/>
        <v>238093453.97666928</v>
      </c>
      <c r="DI13" s="169">
        <f t="shared" si="12"/>
        <v>13.481027270045663</v>
      </c>
      <c r="DJ13" s="106">
        <f t="shared" si="94"/>
        <v>0.23528831241343956</v>
      </c>
      <c r="DK13" s="243">
        <v>8</v>
      </c>
      <c r="DL13" s="258">
        <f t="shared" si="118"/>
        <v>11.70866040819932</v>
      </c>
      <c r="DM13" s="258">
        <f t="shared" si="95"/>
        <v>11.706147212292601</v>
      </c>
      <c r="DN13" s="258">
        <v>0</v>
      </c>
      <c r="DO13" s="262">
        <f t="shared" si="96"/>
        <v>0.2384383714628999</v>
      </c>
      <c r="DP13" s="189">
        <f t="shared" si="13"/>
        <v>1693.2123879916001</v>
      </c>
      <c r="DQ13" s="244">
        <f t="shared" si="14"/>
        <v>0.28597983749878314</v>
      </c>
      <c r="DR13" s="189">
        <f t="shared" si="15"/>
        <v>9.0661480469994504E-2</v>
      </c>
      <c r="DS13" s="1">
        <f t="shared" si="16"/>
        <v>3282.9434815856566</v>
      </c>
      <c r="DT13" s="1">
        <f t="shared" si="17"/>
        <v>4365.6122677502208</v>
      </c>
      <c r="DU13" s="34">
        <f t="shared" si="18"/>
        <v>896.26256488336116</v>
      </c>
      <c r="DV13" s="244">
        <f t="shared" si="19"/>
        <v>26552201161.168037</v>
      </c>
      <c r="DW13" s="1">
        <f t="shared" si="97"/>
        <v>2397725914.6684146</v>
      </c>
      <c r="DX13" s="34">
        <f t="shared" si="98"/>
        <v>7635406857.0558958</v>
      </c>
      <c r="DY13" s="1">
        <f t="shared" si="20"/>
        <v>56052690274.003342</v>
      </c>
      <c r="DZ13" s="1">
        <f t="shared" si="21"/>
        <v>68543485028.673233</v>
      </c>
      <c r="EA13" s="34">
        <f t="shared" si="22"/>
        <v>10056343978.082937</v>
      </c>
      <c r="EB13" s="34">
        <f t="shared" si="99"/>
        <v>25411519302.458824</v>
      </c>
      <c r="EC13" s="1">
        <f t="shared" si="23"/>
        <v>3588974167.51192</v>
      </c>
      <c r="ED13" s="1">
        <f t="shared" si="24"/>
        <v>2815172102.5589008</v>
      </c>
      <c r="EE13" s="34">
        <f t="shared" si="25"/>
        <v>689528206.31093049</v>
      </c>
      <c r="EF13" s="1">
        <f t="shared" si="100"/>
        <v>157664883.14396396</v>
      </c>
      <c r="EG13" s="34">
        <f t="shared" si="101"/>
        <v>207042698.46663478</v>
      </c>
      <c r="EH13" s="107">
        <v>0</v>
      </c>
      <c r="EJ13" s="185">
        <f t="shared" si="26"/>
        <v>551670048.28774261</v>
      </c>
      <c r="EK13" s="1">
        <f t="shared" si="27"/>
        <v>-7983995715.9602041</v>
      </c>
      <c r="EL13" s="1">
        <f t="shared" si="102"/>
        <v>105054279.01140118</v>
      </c>
      <c r="EM13" s="186">
        <f t="shared" si="103"/>
        <v>-238093453.97666928</v>
      </c>
      <c r="EO13" s="227">
        <f t="shared" si="104"/>
        <v>3282.9434815856566</v>
      </c>
      <c r="EP13" s="93">
        <f t="shared" si="28"/>
        <v>4365.6122677502208</v>
      </c>
      <c r="EQ13" s="233">
        <f t="shared" si="29"/>
        <v>-896.26256488336116</v>
      </c>
      <c r="ER13" s="66">
        <f t="shared" si="105"/>
        <v>896.26256488336116</v>
      </c>
      <c r="ES13" s="93">
        <f t="shared" si="106"/>
        <v>2397725914.6684146</v>
      </c>
      <c r="ET13" s="233">
        <f t="shared" si="107"/>
        <v>-7635406857.0558958</v>
      </c>
      <c r="EU13" s="66">
        <f t="shared" si="108"/>
        <v>7635406857.0558958</v>
      </c>
      <c r="EV13" s="93">
        <f t="shared" si="30"/>
        <v>56052690274.003342</v>
      </c>
      <c r="EW13" s="93">
        <f t="shared" si="31"/>
        <v>68543485028.673233</v>
      </c>
      <c r="EX13" s="233">
        <f t="shared" si="32"/>
        <v>-10056343978.082937</v>
      </c>
      <c r="EY13" s="66">
        <f t="shared" si="109"/>
        <v>10056343978.082937</v>
      </c>
      <c r="EZ13" s="93">
        <f t="shared" si="33"/>
        <v>3588974167.51192</v>
      </c>
      <c r="FA13" s="93">
        <f t="shared" si="34"/>
        <v>2815172102.5589008</v>
      </c>
      <c r="FB13" s="233">
        <f t="shared" si="35"/>
        <v>-689528206.31093049</v>
      </c>
      <c r="FC13" s="66">
        <f t="shared" si="110"/>
        <v>689528206.31093049</v>
      </c>
      <c r="FD13" s="93">
        <f t="shared" si="111"/>
        <v>157664883.14396396</v>
      </c>
      <c r="FE13" s="233">
        <f t="shared" si="36"/>
        <v>-207042698.46663478</v>
      </c>
      <c r="FF13" s="228">
        <f t="shared" si="37"/>
        <v>207042698.46663478</v>
      </c>
      <c r="FH13" s="227">
        <f t="shared" si="38"/>
        <v>2397725914.6684146</v>
      </c>
      <c r="FI13" s="93">
        <f t="shared" si="112"/>
        <v>7635406857.0558968</v>
      </c>
      <c r="FJ13" s="93">
        <f t="shared" si="113"/>
        <v>173283899.53525919</v>
      </c>
      <c r="FK13" s="228">
        <f t="shared" si="114"/>
        <v>238289819.73107803</v>
      </c>
      <c r="FM13" s="46">
        <f t="shared" si="115"/>
        <v>7</v>
      </c>
      <c r="FN13" s="39">
        <f t="shared" si="116"/>
        <v>8</v>
      </c>
      <c r="FP13" s="142">
        <v>8</v>
      </c>
      <c r="FQ13" s="310">
        <v>11.7</v>
      </c>
      <c r="FR13" s="302">
        <f t="shared" si="117"/>
        <v>0</v>
      </c>
      <c r="FS13" s="302">
        <f t="shared" si="39"/>
        <v>0.23829868591276876</v>
      </c>
      <c r="FT13" s="302">
        <f t="shared" si="39"/>
        <v>1693.4212257161944</v>
      </c>
      <c r="FU13" s="302">
        <f t="shared" si="39"/>
        <v>0.28575208051504264</v>
      </c>
      <c r="FV13" s="302">
        <f t="shared" si="39"/>
        <v>9.0598132374021645E-2</v>
      </c>
      <c r="FW13" s="302">
        <f t="shared" si="39"/>
        <v>3285.2250814110153</v>
      </c>
      <c r="FX13" s="302">
        <f t="shared" si="39"/>
        <v>4367.0744592284382</v>
      </c>
      <c r="FY13" s="302">
        <f t="shared" si="39"/>
        <v>895.91510516828589</v>
      </c>
      <c r="FZ13" s="302">
        <f t="shared" si="39"/>
        <v>26560390556.40955</v>
      </c>
      <c r="GA13" s="302">
        <f t="shared" si="39"/>
        <v>2396251154.4020505</v>
      </c>
      <c r="GB13" s="302">
        <f t="shared" si="39"/>
        <v>7629745980.282774</v>
      </c>
      <c r="GC13" s="302">
        <f t="shared" si="39"/>
        <v>56085759141.202095</v>
      </c>
      <c r="GD13" s="302">
        <f t="shared" si="39"/>
        <v>68565731959.564529</v>
      </c>
      <c r="GE13" s="302">
        <f t="shared" si="39"/>
        <v>10051091639.722595</v>
      </c>
      <c r="GF13" s="302">
        <f t="shared" si="39"/>
        <v>25438735617.873627</v>
      </c>
      <c r="GG13" s="302">
        <f t="shared" si="39"/>
        <v>3590051057.0870409</v>
      </c>
      <c r="GH13" s="302">
        <f t="shared" si="39"/>
        <v>2816536368.5510249</v>
      </c>
      <c r="GI13" s="302">
        <f t="shared" si="40"/>
        <v>157638824.05676499</v>
      </c>
      <c r="GJ13" s="302">
        <f t="shared" si="41"/>
        <v>207260966.88907832</v>
      </c>
      <c r="GK13" s="206">
        <f t="shared" si="42"/>
        <v>0</v>
      </c>
    </row>
    <row r="14" spans="1:193" x14ac:dyDescent="0.3">
      <c r="A14" s="2">
        <v>0.18367346938775511</v>
      </c>
      <c r="B14">
        <v>5.7426108907269704</v>
      </c>
      <c r="C14">
        <v>0.16413076067279689</v>
      </c>
      <c r="D14">
        <f t="shared" si="0"/>
        <v>9.4039998748230538</v>
      </c>
      <c r="E14">
        <v>0.35160780834472832</v>
      </c>
      <c r="F14">
        <v>21.489795918367349</v>
      </c>
      <c r="G14">
        <v>-0.2405355856565585</v>
      </c>
      <c r="H14">
        <v>0</v>
      </c>
      <c r="I14" s="4">
        <v>10</v>
      </c>
      <c r="J14" s="175"/>
      <c r="K14" s="49">
        <v>50.513008471374199</v>
      </c>
      <c r="L14" s="34">
        <v>4.5242178993276996</v>
      </c>
      <c r="M14" s="8">
        <v>30.313825693269401</v>
      </c>
      <c r="N14" s="4">
        <v>10</v>
      </c>
      <c r="P14" s="6">
        <v>-0.38454509999999997</v>
      </c>
      <c r="Q14" s="8">
        <v>0.2121439</v>
      </c>
      <c r="R14" s="34">
        <v>10.536149999999999</v>
      </c>
      <c r="S14" s="8">
        <v>-13.90311</v>
      </c>
      <c r="T14" s="39">
        <v>10</v>
      </c>
      <c r="U14" s="42">
        <f t="shared" si="1"/>
        <v>10.546462739714693</v>
      </c>
      <c r="W14" s="46">
        <f t="shared" si="43"/>
        <v>14</v>
      </c>
      <c r="X14" s="39">
        <f t="shared" si="44"/>
        <v>15</v>
      </c>
      <c r="Y14" s="60">
        <f t="shared" si="45"/>
        <v>-0.68977192150714206</v>
      </c>
      <c r="Z14" s="60">
        <f t="shared" si="45"/>
        <v>0.34116287706568638</v>
      </c>
      <c r="AA14" s="60">
        <f t="shared" si="45"/>
        <v>17.558755493764018</v>
      </c>
      <c r="AB14" s="60">
        <f t="shared" si="45"/>
        <v>-11.032839968556523</v>
      </c>
      <c r="AC14" s="93"/>
      <c r="AD14" s="46">
        <f t="shared" si="46"/>
        <v>4</v>
      </c>
      <c r="AE14" s="39">
        <f t="shared" si="47"/>
        <v>5</v>
      </c>
      <c r="AF14" s="23">
        <f t="shared" si="48"/>
        <v>5.6438272323069247</v>
      </c>
      <c r="AG14" s="46">
        <f t="shared" si="49"/>
        <v>8</v>
      </c>
      <c r="AH14" s="39">
        <f t="shared" si="50"/>
        <v>9</v>
      </c>
      <c r="AI14" s="51">
        <f t="shared" si="51"/>
        <v>0.37570899926442353</v>
      </c>
      <c r="AK14" s="6">
        <v>17.576917311544001</v>
      </c>
      <c r="AL14" s="8">
        <v>1050.5802977673</v>
      </c>
      <c r="AM14" s="8">
        <v>0.11848603819704</v>
      </c>
      <c r="AN14" s="8">
        <v>2.2979524367633002E-2</v>
      </c>
      <c r="AO14" s="8">
        <v>0.95109579349446005</v>
      </c>
      <c r="AP14" s="8">
        <v>1.682273542094</v>
      </c>
      <c r="AQ14" s="8">
        <v>0.80909660538540995</v>
      </c>
      <c r="AR14" s="8">
        <v>4.2160514010207997E-2</v>
      </c>
      <c r="AS14" s="8">
        <v>17434446986.485001</v>
      </c>
      <c r="AT14" s="8">
        <v>2599167987.2296</v>
      </c>
      <c r="AU14" s="8">
        <v>1.5423875185236999</v>
      </c>
      <c r="AV14" s="8">
        <v>2.8782925154118999</v>
      </c>
      <c r="AW14" s="8">
        <v>3.1069014874110001</v>
      </c>
      <c r="AX14" s="8">
        <v>0.71844763171851</v>
      </c>
      <c r="AY14" s="8">
        <v>0.28851894151419</v>
      </c>
      <c r="AZ14" s="8">
        <v>1.2418107015622</v>
      </c>
      <c r="BA14" s="86">
        <v>-12.148812486282001</v>
      </c>
      <c r="BB14" s="8">
        <v>0.22787448935851001</v>
      </c>
      <c r="BC14" s="8">
        <v>1.0923025522319999E-2</v>
      </c>
      <c r="BD14" s="4">
        <v>9</v>
      </c>
      <c r="BE14" s="162">
        <f t="shared" si="52"/>
        <v>-0.70147693468212635</v>
      </c>
      <c r="BF14" s="126">
        <f t="shared" si="2"/>
        <v>-0.68977192150714206</v>
      </c>
      <c r="BG14" s="54">
        <f t="shared" si="53"/>
        <v>-0.5712858833101021</v>
      </c>
      <c r="BH14" s="13">
        <f t="shared" si="54"/>
        <v>2.2979524367633002E-2</v>
      </c>
      <c r="BI14" s="54">
        <f t="shared" si="55"/>
        <v>0.11932468387826789</v>
      </c>
      <c r="BJ14" s="13">
        <f t="shared" si="56"/>
        <v>4.2160514010207997E-2</v>
      </c>
      <c r="BK14" s="54">
        <f t="shared" si="57"/>
        <v>-0.46189743214863205</v>
      </c>
      <c r="BL14" s="57">
        <f t="shared" si="58"/>
        <v>1.0923025522319999E-2</v>
      </c>
      <c r="BN14" s="17">
        <f t="shared" si="59"/>
        <v>0.68977192150714206</v>
      </c>
      <c r="BO14" s="13">
        <f t="shared" si="60"/>
        <v>0.5712858833101021</v>
      </c>
      <c r="BP14" s="13">
        <f t="shared" si="61"/>
        <v>2.2979524367633002E-2</v>
      </c>
      <c r="BQ14" s="13">
        <f t="shared" si="62"/>
        <v>-0.11932468387826789</v>
      </c>
      <c r="BR14" s="13">
        <f t="shared" si="63"/>
        <v>4.2160514010207997E-2</v>
      </c>
      <c r="BS14" s="180">
        <f t="shared" si="64"/>
        <v>0.46189743214863205</v>
      </c>
      <c r="BT14" s="13">
        <f t="shared" si="65"/>
        <v>1.0923025522319999E-2</v>
      </c>
      <c r="BV14" s="214">
        <f t="shared" si="66"/>
        <v>11.032839968556523</v>
      </c>
      <c r="BW14" s="125">
        <f t="shared" si="67"/>
        <v>0.19255938329693897</v>
      </c>
      <c r="BX14" s="13">
        <f t="shared" si="68"/>
        <v>0.5563295533798035</v>
      </c>
      <c r="BY14" s="13">
        <f t="shared" si="69"/>
        <v>0.13188270184445972</v>
      </c>
      <c r="BZ14" s="180">
        <f t="shared" si="70"/>
        <v>-0.12518760912733301</v>
      </c>
      <c r="CA14" s="13">
        <f t="shared" si="71"/>
        <v>1.8545933388093329E-2</v>
      </c>
      <c r="CB14" s="13">
        <f t="shared" si="72"/>
        <v>0.45127012854726867</v>
      </c>
      <c r="CC14" s="57">
        <f t="shared" si="73"/>
        <v>9.9115192543792335E-2</v>
      </c>
      <c r="CD14" s="68"/>
      <c r="CE14" s="94">
        <f t="shared" si="74"/>
        <v>950.33729643917263</v>
      </c>
      <c r="CF14" s="63">
        <f t="shared" si="75"/>
        <v>2973.1887523224582</v>
      </c>
      <c r="CG14" s="131">
        <f t="shared" si="76"/>
        <v>26890673424.317596</v>
      </c>
      <c r="CH14" s="131">
        <f t="shared" si="77"/>
        <v>50181438271.545334</v>
      </c>
      <c r="CI14" s="72">
        <f t="shared" si="78"/>
        <v>8075358885.5546999</v>
      </c>
      <c r="CJ14" s="131">
        <f t="shared" si="79"/>
        <v>2318915187.918016</v>
      </c>
      <c r="CK14" s="95">
        <f t="shared" si="80"/>
        <v>931245265.40498245</v>
      </c>
      <c r="CL14" s="163">
        <f t="shared" si="81"/>
        <v>1039.9290496388367</v>
      </c>
      <c r="CM14" s="165">
        <f t="shared" si="82"/>
        <v>2883.5969991227939</v>
      </c>
      <c r="CN14" s="166">
        <f t="shared" si="83"/>
        <v>-416.17799816146805</v>
      </c>
      <c r="CO14" s="131">
        <f t="shared" si="84"/>
        <v>27922217510.24411</v>
      </c>
      <c r="CP14" s="131">
        <f t="shared" si="85"/>
        <v>49149894185.61882</v>
      </c>
      <c r="CQ14" s="72">
        <f t="shared" si="86"/>
        <v>-4791802117.5391741</v>
      </c>
      <c r="CR14" s="131">
        <f t="shared" si="87"/>
        <v>2257455518.7669272</v>
      </c>
      <c r="CS14" s="131">
        <f t="shared" si="88"/>
        <v>992704934.55607116</v>
      </c>
      <c r="CT14" s="110">
        <f t="shared" si="3"/>
        <v>-285496836.05323285</v>
      </c>
      <c r="CU14" s="197">
        <f t="shared" si="89"/>
        <v>1040.0543969864955</v>
      </c>
      <c r="CV14" s="198">
        <f t="shared" si="90"/>
        <v>3107.7375049259344</v>
      </c>
      <c r="CW14" s="199">
        <f t="shared" si="91"/>
        <v>-421.47850925997011</v>
      </c>
      <c r="CX14" s="200">
        <f t="shared" si="4"/>
        <v>27924800659.32494</v>
      </c>
      <c r="CY14" s="198">
        <f t="shared" si="5"/>
        <v>53768965529.015045</v>
      </c>
      <c r="CZ14" s="198">
        <f t="shared" si="6"/>
        <v>-4901034667.1522636</v>
      </c>
      <c r="DA14" s="163">
        <f t="shared" si="7"/>
        <v>421.47850925997011</v>
      </c>
      <c r="DB14" s="131">
        <f t="shared" si="8"/>
        <v>4901034667.1522636</v>
      </c>
      <c r="DC14" s="113">
        <f t="shared" si="9"/>
        <v>285496836.05323285</v>
      </c>
      <c r="DD14" s="130">
        <f t="shared" si="92"/>
        <v>236486592.06648198</v>
      </c>
      <c r="DE14" s="130">
        <f t="shared" si="10"/>
        <v>10000210050.767015</v>
      </c>
      <c r="DF14" s="130">
        <f t="shared" si="93"/>
        <v>95175485.026394397</v>
      </c>
      <c r="DG14" s="110">
        <f t="shared" si="11"/>
        <v>-118454202.50029981</v>
      </c>
      <c r="DI14" s="169">
        <f t="shared" si="12"/>
        <v>11.032839968556523</v>
      </c>
      <c r="DJ14" s="106">
        <f t="shared" si="94"/>
        <v>0.19255938329693897</v>
      </c>
      <c r="DK14" s="243">
        <v>9</v>
      </c>
      <c r="DL14" s="258">
        <f t="shared" si="118"/>
        <v>17.562170126342714</v>
      </c>
      <c r="DM14" s="258">
        <f t="shared" si="95"/>
        <v>17.558755493764018</v>
      </c>
      <c r="DN14" s="258">
        <v>0</v>
      </c>
      <c r="DO14" s="262">
        <f t="shared" si="96"/>
        <v>0.34116287706568638</v>
      </c>
      <c r="DP14" s="189">
        <f t="shared" si="13"/>
        <v>1050.5802977673</v>
      </c>
      <c r="DQ14" s="244">
        <f t="shared" si="14"/>
        <v>0.5563295533798035</v>
      </c>
      <c r="DR14" s="189">
        <f t="shared" si="15"/>
        <v>0.13188270184445972</v>
      </c>
      <c r="DS14" s="1">
        <f t="shared" si="16"/>
        <v>1274.1158364597002</v>
      </c>
      <c r="DT14" s="1">
        <f t="shared" si="17"/>
        <v>2873.6760654527297</v>
      </c>
      <c r="DU14" s="34">
        <f t="shared" si="18"/>
        <v>778.98925598397841</v>
      </c>
      <c r="DV14" s="244">
        <f t="shared" si="19"/>
        <v>21650282843.635921</v>
      </c>
      <c r="DW14" s="1">
        <f t="shared" si="97"/>
        <v>2145871952.6745381</v>
      </c>
      <c r="DX14" s="34">
        <f t="shared" si="98"/>
        <v>9770125921.9323082</v>
      </c>
      <c r="DY14" s="1">
        <f t="shared" si="20"/>
        <v>30712461612.020027</v>
      </c>
      <c r="DZ14" s="1">
        <f t="shared" si="21"/>
        <v>50981304576.319954</v>
      </c>
      <c r="EA14" s="34">
        <f t="shared" si="22"/>
        <v>9396481069.1926975</v>
      </c>
      <c r="EB14" s="34">
        <f t="shared" si="99"/>
        <v>8075358885.5546999</v>
      </c>
      <c r="EC14" s="1">
        <f t="shared" si="23"/>
        <v>2103884075.7796829</v>
      </c>
      <c r="ED14" s="1">
        <f t="shared" si="24"/>
        <v>1146276377.5433156</v>
      </c>
      <c r="EE14" s="34">
        <f t="shared" si="25"/>
        <v>502149208.43454838</v>
      </c>
      <c r="EF14" s="1">
        <f t="shared" si="100"/>
        <v>70747648.942351237</v>
      </c>
      <c r="EG14" s="34">
        <f t="shared" si="101"/>
        <v>-134478776.05451831</v>
      </c>
      <c r="EH14" s="107">
        <v>0</v>
      </c>
      <c r="EJ14" s="185">
        <f t="shared" si="26"/>
        <v>236486592.06648198</v>
      </c>
      <c r="EK14" s="1">
        <f t="shared" si="27"/>
        <v>-10000210050.767015</v>
      </c>
      <c r="EL14" s="1">
        <f t="shared" si="102"/>
        <v>95175485.026394397</v>
      </c>
      <c r="EM14" s="186">
        <f t="shared" si="103"/>
        <v>118454202.50029981</v>
      </c>
      <c r="EO14" s="227">
        <f t="shared" si="104"/>
        <v>1274.1158364597002</v>
      </c>
      <c r="EP14" s="93">
        <f t="shared" si="28"/>
        <v>2873.6760654527297</v>
      </c>
      <c r="EQ14" s="233">
        <f t="shared" si="29"/>
        <v>-778.98925598397841</v>
      </c>
      <c r="ER14" s="66">
        <f t="shared" si="105"/>
        <v>778.98925598397841</v>
      </c>
      <c r="ES14" s="93">
        <f t="shared" si="106"/>
        <v>2145871952.6745381</v>
      </c>
      <c r="ET14" s="233">
        <f t="shared" si="107"/>
        <v>-9770125921.9323082</v>
      </c>
      <c r="EU14" s="66">
        <f t="shared" si="108"/>
        <v>9770125921.9323082</v>
      </c>
      <c r="EV14" s="93">
        <f t="shared" si="30"/>
        <v>30712461612.020027</v>
      </c>
      <c r="EW14" s="93">
        <f t="shared" si="31"/>
        <v>50981304576.319954</v>
      </c>
      <c r="EX14" s="233">
        <f t="shared" si="32"/>
        <v>-9396481069.1926975</v>
      </c>
      <c r="EY14" s="66">
        <f t="shared" si="109"/>
        <v>9396481069.1926975</v>
      </c>
      <c r="EZ14" s="93">
        <f t="shared" si="33"/>
        <v>2103884075.7796829</v>
      </c>
      <c r="FA14" s="93">
        <f t="shared" si="34"/>
        <v>1146276377.5433156</v>
      </c>
      <c r="FB14" s="233">
        <f t="shared" si="35"/>
        <v>-502149208.43454838</v>
      </c>
      <c r="FC14" s="66">
        <f t="shared" si="110"/>
        <v>502149208.43454838</v>
      </c>
      <c r="FD14" s="93">
        <f t="shared" si="111"/>
        <v>70747648.942351237</v>
      </c>
      <c r="FE14" s="233">
        <f t="shared" si="36"/>
        <v>134478776.05451831</v>
      </c>
      <c r="FF14" s="228">
        <f t="shared" si="37"/>
        <v>-134478776.05451831</v>
      </c>
      <c r="FH14" s="227">
        <f t="shared" si="38"/>
        <v>2145871952.6745381</v>
      </c>
      <c r="FI14" s="93">
        <f t="shared" si="112"/>
        <v>9770125921.9323082</v>
      </c>
      <c r="FJ14" s="93">
        <f t="shared" si="113"/>
        <v>39018493.925680295</v>
      </c>
      <c r="FK14" s="228">
        <f t="shared" si="114"/>
        <v>-143499599.10378781</v>
      </c>
      <c r="FM14" s="46">
        <f t="shared" si="115"/>
        <v>8</v>
      </c>
      <c r="FN14" s="39">
        <f t="shared" si="116"/>
        <v>9</v>
      </c>
      <c r="FP14" s="142">
        <v>9</v>
      </c>
      <c r="FQ14" s="310">
        <v>17.55</v>
      </c>
      <c r="FR14" s="302">
        <f t="shared" si="117"/>
        <v>0</v>
      </c>
      <c r="FS14" s="302">
        <f t="shared" si="39"/>
        <v>0.34100920134967028</v>
      </c>
      <c r="FT14" s="302">
        <f t="shared" si="39"/>
        <v>1051.5416744711415</v>
      </c>
      <c r="FU14" s="302">
        <f t="shared" si="39"/>
        <v>0.55592511058478622</v>
      </c>
      <c r="FV14" s="302">
        <f t="shared" si="39"/>
        <v>0.13182103495521447</v>
      </c>
      <c r="FW14" s="302">
        <f t="shared" si="39"/>
        <v>1277.1210397936679</v>
      </c>
      <c r="FX14" s="302">
        <f t="shared" si="39"/>
        <v>2875.9079999146484</v>
      </c>
      <c r="FY14" s="302">
        <f t="shared" si="39"/>
        <v>779.16469668927982</v>
      </c>
      <c r="FZ14" s="302">
        <f t="shared" si="39"/>
        <v>21657616106.549953</v>
      </c>
      <c r="GA14" s="302">
        <f t="shared" si="39"/>
        <v>2146248725.8477337</v>
      </c>
      <c r="GB14" s="302">
        <f t="shared" si="39"/>
        <v>9766932385.2113171</v>
      </c>
      <c r="GC14" s="302">
        <f t="shared" si="39"/>
        <v>30750370558.486023</v>
      </c>
      <c r="GD14" s="302">
        <f t="shared" si="39"/>
        <v>51007577573.59536</v>
      </c>
      <c r="GE14" s="302">
        <f t="shared" si="39"/>
        <v>9397468223.1770477</v>
      </c>
      <c r="GF14" s="302">
        <f t="shared" si="39"/>
        <v>8101293757.1747131</v>
      </c>
      <c r="GG14" s="302">
        <f t="shared" si="39"/>
        <v>2106105768.4698172</v>
      </c>
      <c r="GH14" s="302">
        <f t="shared" si="39"/>
        <v>1148773043.2025275</v>
      </c>
      <c r="GI14" s="302">
        <f t="shared" si="40"/>
        <v>70877677.002566203</v>
      </c>
      <c r="GJ14" s="302">
        <f t="shared" si="41"/>
        <v>-133967860.4085978</v>
      </c>
      <c r="GK14" s="206">
        <f t="shared" si="42"/>
        <v>0</v>
      </c>
    </row>
    <row r="15" spans="1:193" x14ac:dyDescent="0.3">
      <c r="A15" s="2">
        <v>0.2040816326530612</v>
      </c>
      <c r="B15">
        <v>5.764836827022541</v>
      </c>
      <c r="C15">
        <v>0.1492522184680202</v>
      </c>
      <c r="D15">
        <f t="shared" si="0"/>
        <v>8.5515222011820793</v>
      </c>
      <c r="E15">
        <v>0.34008443128769122</v>
      </c>
      <c r="F15">
        <v>23.87755102040817</v>
      </c>
      <c r="G15">
        <v>-0.2488659880324553</v>
      </c>
      <c r="H15">
        <v>0</v>
      </c>
      <c r="I15" s="4">
        <v>11</v>
      </c>
      <c r="J15" s="175"/>
      <c r="K15" s="49">
        <v>57.016010541186802</v>
      </c>
      <c r="L15" s="34">
        <v>4.2216324492952602</v>
      </c>
      <c r="M15" s="8">
        <v>28.608502097984498</v>
      </c>
      <c r="N15" s="4">
        <v>11</v>
      </c>
      <c r="P15" s="6">
        <v>-0.43733899999999998</v>
      </c>
      <c r="Q15" s="8">
        <v>0.2384463</v>
      </c>
      <c r="R15" s="34">
        <v>11.7065</v>
      </c>
      <c r="S15" s="8">
        <v>-13.4809</v>
      </c>
      <c r="T15" s="39">
        <v>11</v>
      </c>
      <c r="U15" s="42">
        <f t="shared" si="1"/>
        <v>11.718298109817068</v>
      </c>
      <c r="W15" s="46">
        <f t="shared" si="43"/>
        <v>16</v>
      </c>
      <c r="X15" s="39">
        <f t="shared" si="44"/>
        <v>17</v>
      </c>
      <c r="Y15" s="60">
        <f t="shared" si="45"/>
        <v>-0.89874327686300293</v>
      </c>
      <c r="Z15" s="60">
        <f t="shared" si="45"/>
        <v>0.38515865168476204</v>
      </c>
      <c r="AA15" s="60">
        <f t="shared" si="45"/>
        <v>23.413742342573173</v>
      </c>
      <c r="AB15" s="60">
        <f t="shared" si="45"/>
        <v>-8.7171287322725419</v>
      </c>
      <c r="AC15" s="93"/>
      <c r="AD15" s="46">
        <f t="shared" si="46"/>
        <v>5</v>
      </c>
      <c r="AE15" s="39">
        <f t="shared" si="47"/>
        <v>6</v>
      </c>
      <c r="AF15" s="23">
        <f t="shared" si="48"/>
        <v>5.7481475626269427</v>
      </c>
      <c r="AG15" s="46">
        <f t="shared" si="49"/>
        <v>10</v>
      </c>
      <c r="AH15" s="39">
        <f t="shared" si="50"/>
        <v>11</v>
      </c>
      <c r="AI15" s="51">
        <f t="shared" si="51"/>
        <v>0.34232278574558789</v>
      </c>
      <c r="AK15" s="6">
        <v>23.435889748725</v>
      </c>
      <c r="AL15" s="8">
        <v>668.16759314398996</v>
      </c>
      <c r="AM15" s="8">
        <v>0.13252069544806</v>
      </c>
      <c r="AN15" s="8">
        <v>2.9877098214073E-2</v>
      </c>
      <c r="AO15" s="8">
        <v>0.84089545466766003</v>
      </c>
      <c r="AP15" s="8">
        <v>1.6630133016719</v>
      </c>
      <c r="AQ15" s="8">
        <v>0.99647378438977996</v>
      </c>
      <c r="AR15" s="8">
        <v>6.1322628141932997E-2</v>
      </c>
      <c r="AS15" s="8">
        <v>20627464245.229</v>
      </c>
      <c r="AT15" s="8">
        <v>2038972588.3501999</v>
      </c>
      <c r="AU15" s="8">
        <v>1.0184900793195</v>
      </c>
      <c r="AV15" s="8">
        <v>1.7319463723676001</v>
      </c>
      <c r="AW15" s="8">
        <v>1.3531493064761</v>
      </c>
      <c r="AX15" s="8">
        <v>0.48898322668908001</v>
      </c>
      <c r="AY15" s="8">
        <v>0.22937211197814</v>
      </c>
      <c r="AZ15" s="8">
        <v>0.97074181333450005</v>
      </c>
      <c r="BA15" s="86">
        <v>-13.153610229611999</v>
      </c>
      <c r="BB15" s="8">
        <v>0.45997932987378998</v>
      </c>
      <c r="BC15" s="8">
        <v>1.5249504175299E-2</v>
      </c>
      <c r="BD15" s="4">
        <v>10</v>
      </c>
      <c r="BE15" s="162">
        <f t="shared" si="52"/>
        <v>-0.90635189479830514</v>
      </c>
      <c r="BF15" s="126">
        <f t="shared" si="2"/>
        <v>-0.89874327686300293</v>
      </c>
      <c r="BG15" s="54">
        <f t="shared" si="53"/>
        <v>-0.76622258141494293</v>
      </c>
      <c r="BH15" s="13">
        <f t="shared" si="54"/>
        <v>2.9877098214073E-2</v>
      </c>
      <c r="BI15" s="54">
        <f t="shared" si="55"/>
        <v>9.7730507526777033E-2</v>
      </c>
      <c r="BJ15" s="13">
        <f t="shared" si="56"/>
        <v>6.1322628141932997E-2</v>
      </c>
      <c r="BK15" s="54">
        <f t="shared" si="57"/>
        <v>-0.43876394698921295</v>
      </c>
      <c r="BL15" s="57">
        <f t="shared" si="58"/>
        <v>1.5249504175299E-2</v>
      </c>
      <c r="BN15" s="17">
        <f t="shared" si="59"/>
        <v>0.89874327686300293</v>
      </c>
      <c r="BO15" s="13">
        <f t="shared" si="60"/>
        <v>0.76622258141494293</v>
      </c>
      <c r="BP15" s="13">
        <f t="shared" si="61"/>
        <v>2.9877098214073E-2</v>
      </c>
      <c r="BQ15" s="13">
        <f t="shared" si="62"/>
        <v>-9.7730507526777033E-2</v>
      </c>
      <c r="BR15" s="13">
        <f t="shared" si="63"/>
        <v>6.1322628141932997E-2</v>
      </c>
      <c r="BS15" s="180">
        <f t="shared" si="64"/>
        <v>0.43876394698921295</v>
      </c>
      <c r="BT15" s="13">
        <f t="shared" si="65"/>
        <v>1.5249504175299E-2</v>
      </c>
      <c r="BV15" s="214">
        <f t="shared" si="66"/>
        <v>8.7171287322725419</v>
      </c>
      <c r="BW15" s="125">
        <f t="shared" si="67"/>
        <v>0.15214259769835514</v>
      </c>
      <c r="BX15" s="13">
        <f t="shared" si="68"/>
        <v>0.75284359210316187</v>
      </c>
      <c r="BY15" s="13">
        <f t="shared" si="69"/>
        <v>0.14565785628341582</v>
      </c>
      <c r="BZ15" s="180">
        <f t="shared" si="70"/>
        <v>-0.10589541782083554</v>
      </c>
      <c r="CA15" s="13">
        <f t="shared" si="71"/>
        <v>4.580259062788785E-2</v>
      </c>
      <c r="CB15" s="13">
        <f t="shared" si="72"/>
        <v>0.43138446030031885</v>
      </c>
      <c r="CC15" s="57">
        <f t="shared" si="73"/>
        <v>8.1570803395258587E-2</v>
      </c>
      <c r="CD15" s="68"/>
      <c r="CE15" s="94">
        <f t="shared" si="74"/>
        <v>472.46475665257606</v>
      </c>
      <c r="CF15" s="63">
        <f t="shared" si="75"/>
        <v>1847.8931431653757</v>
      </c>
      <c r="CG15" s="131">
        <f t="shared" si="76"/>
        <v>21008867695.283436</v>
      </c>
      <c r="CH15" s="131">
        <f t="shared" si="77"/>
        <v>35725661870.66674</v>
      </c>
      <c r="CI15" s="72">
        <f t="shared" si="78"/>
        <v>2759034343.8498516</v>
      </c>
      <c r="CJ15" s="131">
        <f t="shared" si="79"/>
        <v>967852298.77010691</v>
      </c>
      <c r="CK15" s="95">
        <f t="shared" si="80"/>
        <v>453999879.20844334</v>
      </c>
      <c r="CL15" s="163">
        <f t="shared" si="81"/>
        <v>543.69091190160441</v>
      </c>
      <c r="CM15" s="165">
        <f t="shared" si="82"/>
        <v>1776.6669879163474</v>
      </c>
      <c r="CN15" s="166">
        <f t="shared" si="83"/>
        <v>-304.78403928047555</v>
      </c>
      <c r="CO15" s="131">
        <f t="shared" si="84"/>
        <v>21770972561.652714</v>
      </c>
      <c r="CP15" s="131">
        <f t="shared" si="85"/>
        <v>34963557004.29747</v>
      </c>
      <c r="CQ15" s="72">
        <f t="shared" si="86"/>
        <v>-3261125056.0306497</v>
      </c>
      <c r="CR15" s="131">
        <f t="shared" si="87"/>
        <v>941242602.06057394</v>
      </c>
      <c r="CS15" s="131">
        <f t="shared" si="88"/>
        <v>480609575.91797626</v>
      </c>
      <c r="CT15" s="110">
        <f t="shared" si="3"/>
        <v>-113865627.29385115</v>
      </c>
      <c r="CU15" s="197">
        <f t="shared" si="89"/>
        <v>543.84629252318234</v>
      </c>
      <c r="CV15" s="198">
        <f t="shared" si="90"/>
        <v>1905.2984710961534</v>
      </c>
      <c r="CW15" s="199">
        <f t="shared" si="91"/>
        <v>-309.2547036394904</v>
      </c>
      <c r="CX15" s="200">
        <f t="shared" si="4"/>
        <v>21775629076.864552</v>
      </c>
      <c r="CY15" s="198">
        <f t="shared" si="5"/>
        <v>38818442202.113892</v>
      </c>
      <c r="CZ15" s="198">
        <f t="shared" si="6"/>
        <v>-3395103903.4787631</v>
      </c>
      <c r="DA15" s="163">
        <f t="shared" si="7"/>
        <v>309.2547036394904</v>
      </c>
      <c r="DB15" s="131">
        <f t="shared" si="8"/>
        <v>3395103903.4787631</v>
      </c>
      <c r="DC15" s="113">
        <f t="shared" si="9"/>
        <v>113865627.29385115</v>
      </c>
      <c r="DD15" s="130">
        <f t="shared" si="92"/>
        <v>305355187.83499122</v>
      </c>
      <c r="DE15" s="130">
        <f t="shared" si="10"/>
        <v>8785783846.3450432</v>
      </c>
      <c r="DF15" s="130">
        <f t="shared" si="93"/>
        <v>57719470.077505991</v>
      </c>
      <c r="DG15" s="110">
        <f t="shared" si="11"/>
        <v>-46970217.776692897</v>
      </c>
      <c r="DI15" s="169">
        <f t="shared" si="12"/>
        <v>8.7171287322725419</v>
      </c>
      <c r="DJ15" s="106">
        <f t="shared" si="94"/>
        <v>0.15214259769835514</v>
      </c>
      <c r="DK15" s="243">
        <v>10</v>
      </c>
      <c r="DL15" s="258">
        <f t="shared" si="118"/>
        <v>23.417322270216729</v>
      </c>
      <c r="DM15" s="258">
        <f t="shared" si="95"/>
        <v>23.413742342573173</v>
      </c>
      <c r="DN15" s="258">
        <v>0</v>
      </c>
      <c r="DO15" s="262">
        <f t="shared" si="96"/>
        <v>0.38515865168476204</v>
      </c>
      <c r="DP15" s="189">
        <f t="shared" si="13"/>
        <v>668.16759314398996</v>
      </c>
      <c r="DQ15" s="244">
        <f t="shared" si="14"/>
        <v>0.75284359210316187</v>
      </c>
      <c r="DR15" s="189">
        <f t="shared" si="15"/>
        <v>0.14565785628341582</v>
      </c>
      <c r="DS15" s="1">
        <f t="shared" si="16"/>
        <v>667.77412235705492</v>
      </c>
      <c r="DT15" s="1">
        <f t="shared" si="17"/>
        <v>1781.3706412622807</v>
      </c>
      <c r="DU15" s="34">
        <f t="shared" si="18"/>
        <v>499.0011809895467</v>
      </c>
      <c r="DV15" s="244">
        <f t="shared" si="19"/>
        <v>20023942045.906162</v>
      </c>
      <c r="DW15" s="1">
        <f t="shared" si="97"/>
        <v>1633369039.8246636</v>
      </c>
      <c r="DX15" s="34">
        <f t="shared" si="98"/>
        <v>8638017432.5580921</v>
      </c>
      <c r="DY15" s="1">
        <f t="shared" si="20"/>
        <v>23184302347.895439</v>
      </c>
      <c r="DZ15" s="1">
        <f t="shared" si="21"/>
        <v>37409768931.082993</v>
      </c>
      <c r="EA15" s="34">
        <f t="shared" si="22"/>
        <v>5792247011.6193295</v>
      </c>
      <c r="EB15" s="34">
        <f t="shared" si="99"/>
        <v>2759034343.8498516</v>
      </c>
      <c r="EC15" s="1">
        <f t="shared" si="23"/>
        <v>896546747.79936886</v>
      </c>
      <c r="ED15" s="1">
        <f t="shared" si="24"/>
        <v>525305430.17918134</v>
      </c>
      <c r="EE15" s="34">
        <f t="shared" si="25"/>
        <v>177640221.50191873</v>
      </c>
      <c r="EF15" s="1">
        <f t="shared" si="100"/>
        <v>49934097.046665102</v>
      </c>
      <c r="EG15" s="34">
        <f t="shared" si="101"/>
        <v>-55175397.924729988</v>
      </c>
      <c r="EH15" s="107">
        <v>0</v>
      </c>
      <c r="EJ15" s="185">
        <f t="shared" si="26"/>
        <v>305355187.83499122</v>
      </c>
      <c r="EK15" s="1">
        <f t="shared" si="27"/>
        <v>-8785783846.3450432</v>
      </c>
      <c r="EL15" s="1">
        <f t="shared" si="102"/>
        <v>57719470.077505991</v>
      </c>
      <c r="EM15" s="186">
        <f t="shared" si="103"/>
        <v>46970217.776692897</v>
      </c>
      <c r="EO15" s="227">
        <f t="shared" si="104"/>
        <v>667.77412235705492</v>
      </c>
      <c r="EP15" s="93">
        <f t="shared" si="28"/>
        <v>1781.3706412622807</v>
      </c>
      <c r="EQ15" s="233">
        <f t="shared" si="29"/>
        <v>-499.0011809895467</v>
      </c>
      <c r="ER15" s="66">
        <f t="shared" si="105"/>
        <v>499.0011809895467</v>
      </c>
      <c r="ES15" s="93">
        <f t="shared" si="106"/>
        <v>1633369039.8246636</v>
      </c>
      <c r="ET15" s="233">
        <f t="shared" si="107"/>
        <v>-8638017432.5580921</v>
      </c>
      <c r="EU15" s="66">
        <f t="shared" si="108"/>
        <v>8638017432.5580921</v>
      </c>
      <c r="EV15" s="93">
        <f t="shared" si="30"/>
        <v>23184302347.895439</v>
      </c>
      <c r="EW15" s="93">
        <f t="shared" si="31"/>
        <v>37409768931.082993</v>
      </c>
      <c r="EX15" s="233">
        <f t="shared" si="32"/>
        <v>-5792247011.6193295</v>
      </c>
      <c r="EY15" s="66">
        <f t="shared" si="109"/>
        <v>5792247011.6193295</v>
      </c>
      <c r="EZ15" s="93">
        <f t="shared" si="33"/>
        <v>896546747.79936886</v>
      </c>
      <c r="FA15" s="93">
        <f t="shared" si="34"/>
        <v>525305430.17918134</v>
      </c>
      <c r="FB15" s="233">
        <f t="shared" si="35"/>
        <v>-177640221.50191873</v>
      </c>
      <c r="FC15" s="66">
        <f t="shared" si="110"/>
        <v>177640221.50191873</v>
      </c>
      <c r="FD15" s="93">
        <f t="shared" si="111"/>
        <v>49934097.046665102</v>
      </c>
      <c r="FE15" s="233">
        <f t="shared" si="36"/>
        <v>55175397.924729988</v>
      </c>
      <c r="FF15" s="228">
        <f t="shared" si="37"/>
        <v>-55175397.924729988</v>
      </c>
      <c r="FH15" s="227">
        <f t="shared" si="38"/>
        <v>1633369039.8246636</v>
      </c>
      <c r="FI15" s="93">
        <f t="shared" si="112"/>
        <v>8638017432.5580921</v>
      </c>
      <c r="FJ15" s="93">
        <f t="shared" si="113"/>
        <v>41064163.668218702</v>
      </c>
      <c r="FK15" s="228">
        <f t="shared" si="114"/>
        <v>-55627438.012378164</v>
      </c>
      <c r="FM15" s="46">
        <f t="shared" si="115"/>
        <v>9</v>
      </c>
      <c r="FN15" s="39">
        <f t="shared" si="116"/>
        <v>10</v>
      </c>
      <c r="FP15" s="142">
        <v>10</v>
      </c>
      <c r="FQ15" s="310">
        <v>23.4</v>
      </c>
      <c r="FR15" s="302">
        <f t="shared" si="117"/>
        <v>0</v>
      </c>
      <c r="FS15" s="302">
        <f t="shared" si="39"/>
        <v>0.38505538842863529</v>
      </c>
      <c r="FT15" s="302">
        <f t="shared" si="39"/>
        <v>669.06516072645786</v>
      </c>
      <c r="FU15" s="302">
        <f t="shared" si="39"/>
        <v>0.75238235054783309</v>
      </c>
      <c r="FV15" s="302">
        <f t="shared" si="39"/>
        <v>0.14562552437624218</v>
      </c>
      <c r="FW15" s="302">
        <f t="shared" si="39"/>
        <v>669.1972776547135</v>
      </c>
      <c r="FX15" s="302">
        <f t="shared" si="39"/>
        <v>1783.9344105279306</v>
      </c>
      <c r="FY15" s="302">
        <f t="shared" si="39"/>
        <v>499.65834592301866</v>
      </c>
      <c r="FZ15" s="302">
        <f t="shared" si="39"/>
        <v>20027759258.986271</v>
      </c>
      <c r="GA15" s="302">
        <f t="shared" si="39"/>
        <v>1634571944.4220607</v>
      </c>
      <c r="GB15" s="302">
        <f t="shared" si="39"/>
        <v>8640674624.2978382</v>
      </c>
      <c r="GC15" s="302">
        <f t="shared" si="39"/>
        <v>23201971822.861732</v>
      </c>
      <c r="GD15" s="302">
        <f t="shared" si="39"/>
        <v>37441622921.005928</v>
      </c>
      <c r="GE15" s="302">
        <f t="shared" si="39"/>
        <v>5800706572.7442436</v>
      </c>
      <c r="GF15" s="302">
        <f t="shared" si="39"/>
        <v>2771512382.6514482</v>
      </c>
      <c r="GG15" s="302">
        <f t="shared" si="39"/>
        <v>899380510.46885467</v>
      </c>
      <c r="GH15" s="302">
        <f t="shared" si="39"/>
        <v>526762922.00743401</v>
      </c>
      <c r="GI15" s="302">
        <f t="shared" si="40"/>
        <v>49982948.900256068</v>
      </c>
      <c r="GJ15" s="302">
        <f t="shared" si="41"/>
        <v>-55361532.277822718</v>
      </c>
      <c r="GK15" s="206">
        <f t="shared" si="42"/>
        <v>0</v>
      </c>
    </row>
    <row r="16" spans="1:193" x14ac:dyDescent="0.3">
      <c r="A16" s="2">
        <v>0.22448979591836729</v>
      </c>
      <c r="B16">
        <v>5.7561195298525281</v>
      </c>
      <c r="C16">
        <v>0.13671431135409731</v>
      </c>
      <c r="D16">
        <f t="shared" si="0"/>
        <v>7.8331530396272475</v>
      </c>
      <c r="E16">
        <v>0.33106706759655991</v>
      </c>
      <c r="F16">
        <v>26.26530612244898</v>
      </c>
      <c r="G16">
        <v>-0.25024703724876951</v>
      </c>
      <c r="H16">
        <v>0</v>
      </c>
      <c r="I16" s="4">
        <v>12</v>
      </c>
      <c r="J16" s="175"/>
      <c r="K16" s="49">
        <v>63.365242682814703</v>
      </c>
      <c r="L16" s="34">
        <v>3.9455283531388901</v>
      </c>
      <c r="M16" s="8">
        <v>26.888084050878899</v>
      </c>
      <c r="N16" s="4">
        <v>12</v>
      </c>
      <c r="P16" s="6">
        <v>-0.48899740000000003</v>
      </c>
      <c r="Q16" s="8">
        <v>0.2624051</v>
      </c>
      <c r="R16" s="34">
        <v>12.876939999999999</v>
      </c>
      <c r="S16" s="8">
        <v>-13.01398</v>
      </c>
      <c r="T16" s="39">
        <v>12</v>
      </c>
      <c r="U16" s="42">
        <f t="shared" si="1"/>
        <v>12.890122502799224</v>
      </c>
      <c r="W16" s="46">
        <f t="shared" si="43"/>
        <v>18</v>
      </c>
      <c r="X16" s="39">
        <f t="shared" si="44"/>
        <v>19</v>
      </c>
      <c r="Y16" s="60">
        <f t="shared" si="45"/>
        <v>-0.99874331909098668</v>
      </c>
      <c r="Z16" s="60">
        <f t="shared" si="45"/>
        <v>0.3719884949059184</v>
      </c>
      <c r="AA16" s="60">
        <f t="shared" si="45"/>
        <v>29.271752806866747</v>
      </c>
      <c r="AB16" s="60">
        <f t="shared" si="45"/>
        <v>-7.0256001845245777</v>
      </c>
      <c r="AC16" s="93"/>
      <c r="AD16" s="46">
        <f t="shared" si="46"/>
        <v>6</v>
      </c>
      <c r="AE16" s="39">
        <f t="shared" si="47"/>
        <v>7</v>
      </c>
      <c r="AF16" s="23">
        <f t="shared" si="48"/>
        <v>5.6515687339799427</v>
      </c>
      <c r="AG16" s="46">
        <f t="shared" si="49"/>
        <v>13</v>
      </c>
      <c r="AH16" s="39">
        <f t="shared" si="50"/>
        <v>14</v>
      </c>
      <c r="AI16" s="51">
        <f t="shared" si="51"/>
        <v>0.32274129253054323</v>
      </c>
      <c r="AK16" s="6">
        <v>29.294862185907</v>
      </c>
      <c r="AL16" s="8">
        <v>530.99549681406995</v>
      </c>
      <c r="AM16" s="8">
        <v>0.12241834581948</v>
      </c>
      <c r="AN16" s="8">
        <v>3.4538376825966999E-2</v>
      </c>
      <c r="AO16" s="8">
        <v>0.70879915681829997</v>
      </c>
      <c r="AP16" s="8">
        <v>1.6437340653453001</v>
      </c>
      <c r="AQ16" s="8">
        <v>1.1424782362303001</v>
      </c>
      <c r="AR16" s="8">
        <v>6.8895422633476006E-2</v>
      </c>
      <c r="AS16" s="8">
        <v>24446843301.715</v>
      </c>
      <c r="AT16" s="8">
        <v>1926679379.8345001</v>
      </c>
      <c r="AU16" s="8">
        <v>0.63341055487173004</v>
      </c>
      <c r="AV16" s="8">
        <v>1.2862599466313001</v>
      </c>
      <c r="AW16" s="8">
        <v>0.52830648316414996</v>
      </c>
      <c r="AX16" s="8">
        <v>0.2985754934771</v>
      </c>
      <c r="AY16" s="8">
        <v>0.17316622331706</v>
      </c>
      <c r="AZ16" s="8">
        <v>0.83766197783187002</v>
      </c>
      <c r="BA16" s="86">
        <v>-4.9095480195555004</v>
      </c>
      <c r="BB16" s="8">
        <v>0.56604333159358999</v>
      </c>
      <c r="BC16" s="8">
        <v>1.7980335672748E-2</v>
      </c>
      <c r="BD16" s="4">
        <v>11</v>
      </c>
      <c r="BE16" s="162">
        <f t="shared" si="52"/>
        <v>-1.0017897689600788</v>
      </c>
      <c r="BF16" s="126">
        <f t="shared" si="2"/>
        <v>-0.99874331909098668</v>
      </c>
      <c r="BG16" s="54">
        <f t="shared" si="53"/>
        <v>-0.87632497327150671</v>
      </c>
      <c r="BH16" s="13">
        <f t="shared" si="54"/>
        <v>3.4538376825966999E-2</v>
      </c>
      <c r="BI16" s="54">
        <f t="shared" si="55"/>
        <v>0.14373491713931341</v>
      </c>
      <c r="BJ16" s="13">
        <f t="shared" si="56"/>
        <v>6.8895422633476006E-2</v>
      </c>
      <c r="BK16" s="54">
        <f t="shared" si="57"/>
        <v>-0.43269998749739669</v>
      </c>
      <c r="BL16" s="57">
        <f t="shared" si="58"/>
        <v>1.7980335672748E-2</v>
      </c>
      <c r="BN16" s="17">
        <f t="shared" si="59"/>
        <v>0.99874331909098668</v>
      </c>
      <c r="BO16" s="13">
        <f t="shared" si="60"/>
        <v>0.87632497327150671</v>
      </c>
      <c r="BP16" s="13">
        <f t="shared" si="61"/>
        <v>3.4538376825966999E-2</v>
      </c>
      <c r="BQ16" s="13">
        <f t="shared" si="62"/>
        <v>-0.14373491713931341</v>
      </c>
      <c r="BR16" s="13">
        <f t="shared" si="63"/>
        <v>6.8895422633476006E-2</v>
      </c>
      <c r="BS16" s="180">
        <f t="shared" si="64"/>
        <v>0.43269998749739669</v>
      </c>
      <c r="BT16" s="13">
        <f t="shared" si="65"/>
        <v>1.7980335672748E-2</v>
      </c>
      <c r="BV16" s="214">
        <f t="shared" si="66"/>
        <v>7.0256001845245777</v>
      </c>
      <c r="BW16" s="125">
        <f t="shared" si="67"/>
        <v>0.12261985514867504</v>
      </c>
      <c r="BX16" s="13">
        <f t="shared" si="68"/>
        <v>0.86552068935615123</v>
      </c>
      <c r="BY16" s="13">
        <f t="shared" si="69"/>
        <v>0.14146481735587957</v>
      </c>
      <c r="BZ16" s="180">
        <f t="shared" si="70"/>
        <v>-0.15108249057066775</v>
      </c>
      <c r="CA16" s="13">
        <f t="shared" si="71"/>
        <v>5.0797506905897044E-2</v>
      </c>
      <c r="CB16" s="13">
        <f t="shared" si="72"/>
        <v>0.42725187774743928</v>
      </c>
      <c r="CC16" s="57">
        <f t="shared" si="73"/>
        <v>7.0770082749980978E-2</v>
      </c>
      <c r="CD16" s="68"/>
      <c r="CE16" s="94">
        <f t="shared" si="74"/>
        <v>266.77014355536238</v>
      </c>
      <c r="CF16" s="63">
        <f t="shared" si="75"/>
        <v>1434.6763838076765</v>
      </c>
      <c r="CG16" s="131">
        <f t="shared" si="76"/>
        <v>15484888580.601536</v>
      </c>
      <c r="CH16" s="131">
        <f t="shared" si="77"/>
        <v>31444995360.567692</v>
      </c>
      <c r="CI16" s="72">
        <f t="shared" si="78"/>
        <v>1017877207.3452502</v>
      </c>
      <c r="CJ16" s="131">
        <f t="shared" si="79"/>
        <v>481872798.27825344</v>
      </c>
      <c r="CK16" s="95">
        <f t="shared" si="80"/>
        <v>279474017.19179809</v>
      </c>
      <c r="CL16" s="163">
        <f t="shared" si="81"/>
        <v>275.32440574976727</v>
      </c>
      <c r="CM16" s="165">
        <f t="shared" si="82"/>
        <v>1426.1221216132717</v>
      </c>
      <c r="CN16" s="166">
        <f t="shared" si="83"/>
        <v>-99.586147610544543</v>
      </c>
      <c r="CO16" s="131">
        <f t="shared" si="84"/>
        <v>15601787466.266392</v>
      </c>
      <c r="CP16" s="131">
        <f t="shared" si="85"/>
        <v>31328096474.902836</v>
      </c>
      <c r="CQ16" s="72">
        <f t="shared" si="86"/>
        <v>-1360901667.3516426</v>
      </c>
      <c r="CR16" s="131">
        <f t="shared" si="87"/>
        <v>480390340.02812248</v>
      </c>
      <c r="CS16" s="131">
        <f t="shared" si="88"/>
        <v>280956475.44192904</v>
      </c>
      <c r="CT16" s="110">
        <f t="shared" si="3"/>
        <v>-17258333.070568673</v>
      </c>
      <c r="CU16" s="197">
        <f t="shared" si="89"/>
        <v>275.49607259597155</v>
      </c>
      <c r="CV16" s="198">
        <f t="shared" si="90"/>
        <v>1525.5400257297274</v>
      </c>
      <c r="CW16" s="199">
        <f t="shared" si="91"/>
        <v>-103.71734090739136</v>
      </c>
      <c r="CX16" s="200">
        <f t="shared" si="4"/>
        <v>15608407911.270603</v>
      </c>
      <c r="CY16" s="198">
        <f t="shared" si="5"/>
        <v>35162213435.691803</v>
      </c>
      <c r="CZ16" s="198">
        <f t="shared" si="6"/>
        <v>-1520223858.1431937</v>
      </c>
      <c r="DA16" s="163">
        <f t="shared" si="7"/>
        <v>103.71734090739136</v>
      </c>
      <c r="DB16" s="131">
        <f t="shared" si="8"/>
        <v>1520223858.1431937</v>
      </c>
      <c r="DC16" s="113">
        <f t="shared" si="9"/>
        <v>17258333.070568673</v>
      </c>
      <c r="DD16" s="130">
        <f t="shared" si="92"/>
        <v>368204750.16193438</v>
      </c>
      <c r="DE16" s="130">
        <f t="shared" si="10"/>
        <v>8860913038.071291</v>
      </c>
      <c r="DF16" s="130">
        <f t="shared" si="93"/>
        <v>33096695.505276743</v>
      </c>
      <c r="DG16" s="110">
        <f t="shared" si="11"/>
        <v>-40383255.717399217</v>
      </c>
      <c r="DI16" s="169">
        <f t="shared" si="12"/>
        <v>7.0256001845245777</v>
      </c>
      <c r="DJ16" s="106">
        <f t="shared" si="94"/>
        <v>0.12261985514867504</v>
      </c>
      <c r="DK16" s="243">
        <v>11</v>
      </c>
      <c r="DL16" s="258">
        <f t="shared" si="118"/>
        <v>29.275347539264533</v>
      </c>
      <c r="DM16" s="258">
        <f t="shared" si="95"/>
        <v>29.271752806866747</v>
      </c>
      <c r="DN16" s="258">
        <v>0</v>
      </c>
      <c r="DO16" s="262">
        <f t="shared" si="96"/>
        <v>0.3719884949059184</v>
      </c>
      <c r="DP16" s="189">
        <f t="shared" si="13"/>
        <v>530.99549681406995</v>
      </c>
      <c r="DQ16" s="244">
        <f t="shared" si="14"/>
        <v>0.86552068935615123</v>
      </c>
      <c r="DR16" s="189">
        <f t="shared" si="15"/>
        <v>0.14146481735587957</v>
      </c>
      <c r="DS16" s="1">
        <f t="shared" si="16"/>
        <v>319.37867496571124</v>
      </c>
      <c r="DT16" s="1">
        <f t="shared" si="17"/>
        <v>1481.6574233599877</v>
      </c>
      <c r="DU16" s="34">
        <f t="shared" si="18"/>
        <v>252.36240955068052</v>
      </c>
      <c r="DV16" s="244">
        <f t="shared" si="19"/>
        <v>20478191111.86039</v>
      </c>
      <c r="DW16" s="1">
        <f t="shared" si="97"/>
        <v>1449243279.5562849</v>
      </c>
      <c r="DX16" s="34">
        <f t="shared" si="98"/>
        <v>8749345605.4132748</v>
      </c>
      <c r="DY16" s="1">
        <f t="shared" si="20"/>
        <v>16270034546.869917</v>
      </c>
      <c r="DZ16" s="1">
        <f t="shared" si="21"/>
        <v>34500586800.092484</v>
      </c>
      <c r="EA16" s="34">
        <f t="shared" si="22"/>
        <v>3848460645.0137205</v>
      </c>
      <c r="EB16" s="34">
        <f t="shared" si="99"/>
        <v>1017877207.3452502</v>
      </c>
      <c r="EC16" s="1">
        <f t="shared" si="23"/>
        <v>473216593.85909373</v>
      </c>
      <c r="ED16" s="1">
        <f t="shared" si="24"/>
        <v>288130221.6109578</v>
      </c>
      <c r="EE16" s="34">
        <f t="shared" si="25"/>
        <v>40952110.425798908</v>
      </c>
      <c r="EF16" s="1">
        <f t="shared" si="100"/>
        <v>27908802.875946198</v>
      </c>
      <c r="EG16" s="34">
        <f t="shared" si="101"/>
        <v>-44128191.870248199</v>
      </c>
      <c r="EH16" s="107">
        <v>0</v>
      </c>
      <c r="EJ16" s="185">
        <f t="shared" si="26"/>
        <v>368204750.16193438</v>
      </c>
      <c r="EK16" s="1">
        <f t="shared" si="27"/>
        <v>-8860913038.071291</v>
      </c>
      <c r="EL16" s="1">
        <f t="shared" si="102"/>
        <v>33096695.505276743</v>
      </c>
      <c r="EM16" s="186">
        <f t="shared" si="103"/>
        <v>40383255.717399217</v>
      </c>
      <c r="EO16" s="227">
        <f t="shared" si="104"/>
        <v>319.37867496571124</v>
      </c>
      <c r="EP16" s="93">
        <f t="shared" si="28"/>
        <v>1481.6574233599877</v>
      </c>
      <c r="EQ16" s="233">
        <f t="shared" si="29"/>
        <v>-252.36240955068052</v>
      </c>
      <c r="ER16" s="66">
        <f t="shared" si="105"/>
        <v>252.36240955068052</v>
      </c>
      <c r="ES16" s="93">
        <f t="shared" si="106"/>
        <v>1449243279.5562849</v>
      </c>
      <c r="ET16" s="233">
        <f t="shared" si="107"/>
        <v>-8749345605.4132748</v>
      </c>
      <c r="EU16" s="66">
        <f t="shared" si="108"/>
        <v>8749345605.4132748</v>
      </c>
      <c r="EV16" s="93">
        <f t="shared" si="30"/>
        <v>16270034546.869917</v>
      </c>
      <c r="EW16" s="93">
        <f t="shared" si="31"/>
        <v>34500586800.092484</v>
      </c>
      <c r="EX16" s="233">
        <f t="shared" si="32"/>
        <v>-3848460645.0137205</v>
      </c>
      <c r="EY16" s="66">
        <f t="shared" si="109"/>
        <v>3848460645.0137205</v>
      </c>
      <c r="EZ16" s="93">
        <f t="shared" si="33"/>
        <v>473216593.85909373</v>
      </c>
      <c r="FA16" s="93">
        <f t="shared" si="34"/>
        <v>288130221.6109578</v>
      </c>
      <c r="FB16" s="233">
        <f t="shared" si="35"/>
        <v>-40952110.425798908</v>
      </c>
      <c r="FC16" s="66">
        <f t="shared" si="110"/>
        <v>40952110.425798908</v>
      </c>
      <c r="FD16" s="93">
        <f t="shared" si="111"/>
        <v>27908802.875946198</v>
      </c>
      <c r="FE16" s="233">
        <f t="shared" si="36"/>
        <v>44128191.870248199</v>
      </c>
      <c r="FF16" s="228">
        <f t="shared" si="37"/>
        <v>-44128191.870248199</v>
      </c>
      <c r="FH16" s="227">
        <f t="shared" si="38"/>
        <v>1449243279.5562847</v>
      </c>
      <c r="FI16" s="93">
        <f t="shared" si="112"/>
        <v>8749345605.4132729</v>
      </c>
      <c r="FJ16" s="93">
        <f t="shared" si="113"/>
        <v>24038223.194542389</v>
      </c>
      <c r="FK16" s="228">
        <f t="shared" si="114"/>
        <v>-43531431.489661939</v>
      </c>
      <c r="FM16" s="46">
        <f t="shared" si="115"/>
        <v>10</v>
      </c>
      <c r="FN16" s="39">
        <f t="shared" si="116"/>
        <v>11</v>
      </c>
      <c r="FP16" s="142">
        <v>11</v>
      </c>
      <c r="FQ16" s="310">
        <v>29.25</v>
      </c>
      <c r="FR16" s="302">
        <f t="shared" si="117"/>
        <v>0</v>
      </c>
      <c r="FS16" s="302">
        <f t="shared" si="39"/>
        <v>0.37203740022600296</v>
      </c>
      <c r="FT16" s="302">
        <f t="shared" si="39"/>
        <v>531.50486396818474</v>
      </c>
      <c r="FU16" s="302">
        <f t="shared" si="39"/>
        <v>0.86510228055511029</v>
      </c>
      <c r="FV16" s="302">
        <f t="shared" si="39"/>
        <v>0.14148038755100492</v>
      </c>
      <c r="FW16" s="302">
        <f t="shared" si="39"/>
        <v>320.6723870419446</v>
      </c>
      <c r="FX16" s="302">
        <f t="shared" si="39"/>
        <v>1482.770361580938</v>
      </c>
      <c r="FY16" s="302">
        <f t="shared" si="39"/>
        <v>253.27826410465639</v>
      </c>
      <c r="FZ16" s="302">
        <f t="shared" si="39"/>
        <v>20476504328.905437</v>
      </c>
      <c r="GA16" s="302">
        <f t="shared" si="39"/>
        <v>1449927001.8075039</v>
      </c>
      <c r="GB16" s="302">
        <f t="shared" si="39"/>
        <v>8748932205.6322899</v>
      </c>
      <c r="GC16" s="302">
        <f t="shared" si="39"/>
        <v>16295709600.37442</v>
      </c>
      <c r="GD16" s="302">
        <f t="shared" si="39"/>
        <v>34511389593.53598</v>
      </c>
      <c r="GE16" s="302">
        <f t="shared" si="39"/>
        <v>3855678592.0762453</v>
      </c>
      <c r="GF16" s="302">
        <f t="shared" si="39"/>
        <v>1024342722.4114835</v>
      </c>
      <c r="GG16" s="302">
        <f t="shared" si="39"/>
        <v>474788564.26366413</v>
      </c>
      <c r="GH16" s="302">
        <f t="shared" si="39"/>
        <v>289010934.70237547</v>
      </c>
      <c r="GI16" s="302">
        <f t="shared" si="40"/>
        <v>27990590.365606602</v>
      </c>
      <c r="GJ16" s="302">
        <f t="shared" si="41"/>
        <v>-44169213.944412291</v>
      </c>
      <c r="GK16" s="206">
        <f t="shared" si="42"/>
        <v>0</v>
      </c>
    </row>
    <row r="17" spans="1:193" x14ac:dyDescent="0.3">
      <c r="A17" s="2">
        <v>0.24489795918367349</v>
      </c>
      <c r="B17">
        <v>5.7030985127506497</v>
      </c>
      <c r="C17">
        <v>0.1255128219427489</v>
      </c>
      <c r="D17">
        <f t="shared" si="0"/>
        <v>7.1913549720965024</v>
      </c>
      <c r="E17">
        <v>0.32410313421637471</v>
      </c>
      <c r="F17">
        <v>28.6530612244898</v>
      </c>
      <c r="G17">
        <v>-0.2494125774476143</v>
      </c>
      <c r="H17">
        <v>0</v>
      </c>
      <c r="I17" s="4">
        <v>13</v>
      </c>
      <c r="J17" s="175"/>
      <c r="K17" s="49">
        <v>69.470694003621901</v>
      </c>
      <c r="L17" s="34">
        <v>3.7017135984181402</v>
      </c>
      <c r="M17" s="8">
        <v>25.328932654722401</v>
      </c>
      <c r="N17" s="4">
        <v>13</v>
      </c>
      <c r="P17" s="6">
        <v>-0.54037460000000004</v>
      </c>
      <c r="Q17" s="8">
        <v>0.28578360000000003</v>
      </c>
      <c r="R17" s="34">
        <v>14.047409999999999</v>
      </c>
      <c r="S17" s="8">
        <v>-12.535970000000001</v>
      </c>
      <c r="T17" s="39">
        <v>13</v>
      </c>
      <c r="U17" s="42">
        <f t="shared" si="1"/>
        <v>14.061952777131685</v>
      </c>
      <c r="W17" s="46">
        <f t="shared" si="43"/>
        <v>19</v>
      </c>
      <c r="X17" s="39">
        <f t="shared" si="44"/>
        <v>20</v>
      </c>
      <c r="Y17" s="60">
        <f t="shared" si="45"/>
        <v>-1.0018524930599906</v>
      </c>
      <c r="Z17" s="60">
        <f t="shared" si="45"/>
        <v>0.33907398269526706</v>
      </c>
      <c r="AA17" s="60">
        <f t="shared" si="45"/>
        <v>35.130631912652873</v>
      </c>
      <c r="AB17" s="60">
        <f t="shared" si="45"/>
        <v>-5.5149290346906659</v>
      </c>
      <c r="AC17" s="93"/>
      <c r="AD17" s="46">
        <f t="shared" si="46"/>
        <v>7</v>
      </c>
      <c r="AE17" s="39">
        <f t="shared" si="47"/>
        <v>8</v>
      </c>
      <c r="AF17" s="23">
        <f t="shared" si="48"/>
        <v>5.3563735393546335</v>
      </c>
      <c r="AG17" s="46">
        <f t="shared" si="49"/>
        <v>15</v>
      </c>
      <c r="AH17" s="39">
        <f t="shared" si="50"/>
        <v>16</v>
      </c>
      <c r="AI17" s="51">
        <f t="shared" si="51"/>
        <v>0.31240804077644257</v>
      </c>
      <c r="AK17" s="6">
        <v>35.153834623088002</v>
      </c>
      <c r="AL17" s="8">
        <v>483.98492624652999</v>
      </c>
      <c r="AM17" s="8">
        <v>0.11952283065642</v>
      </c>
      <c r="AN17" s="8">
        <v>3.1485917349188E-2</v>
      </c>
      <c r="AO17" s="8">
        <v>0.64792493319389999</v>
      </c>
      <c r="AP17" s="8">
        <v>1.5640175675432</v>
      </c>
      <c r="AQ17" s="8">
        <v>1.1071872438265</v>
      </c>
      <c r="AR17" s="8">
        <v>7.6334025971118005E-2</v>
      </c>
      <c r="AS17" s="8">
        <v>29180099620.786999</v>
      </c>
      <c r="AT17" s="8">
        <v>2061015768.6702001</v>
      </c>
      <c r="AU17" s="8">
        <v>0.45725294900248997</v>
      </c>
      <c r="AV17" s="8">
        <v>0.95396475370194</v>
      </c>
      <c r="AW17" s="8">
        <v>0.30216229814392997</v>
      </c>
      <c r="AX17" s="8">
        <v>0.22741958818401001</v>
      </c>
      <c r="AY17" s="8">
        <v>0.14712779730271999</v>
      </c>
      <c r="AZ17" s="8">
        <v>0.74040889715264002</v>
      </c>
      <c r="BA17" s="86">
        <v>-1.8974686849566</v>
      </c>
      <c r="BB17" s="8">
        <v>0.61827406910921001</v>
      </c>
      <c r="BC17" s="8">
        <v>1.6299095397233E-2</v>
      </c>
      <c r="BD17" s="4">
        <v>12</v>
      </c>
      <c r="BE17" s="162">
        <f t="shared" si="52"/>
        <v>-1.0048126065807563</v>
      </c>
      <c r="BF17" s="126">
        <f t="shared" si="2"/>
        <v>-1.0018524930599906</v>
      </c>
      <c r="BG17" s="54">
        <f t="shared" si="53"/>
        <v>-0.88232966240357058</v>
      </c>
      <c r="BH17" s="13">
        <f t="shared" si="54"/>
        <v>3.1485917349188E-2</v>
      </c>
      <c r="BI17" s="54">
        <f t="shared" si="55"/>
        <v>0.10533475076650944</v>
      </c>
      <c r="BJ17" s="13">
        <f t="shared" si="56"/>
        <v>7.6334025971118005E-2</v>
      </c>
      <c r="BK17" s="54">
        <f t="shared" si="57"/>
        <v>-0.38357842395078057</v>
      </c>
      <c r="BL17" s="57">
        <f t="shared" si="58"/>
        <v>1.6299095397233E-2</v>
      </c>
      <c r="BN17" s="17">
        <f t="shared" si="59"/>
        <v>1.0018524930599906</v>
      </c>
      <c r="BO17" s="13">
        <f t="shared" si="60"/>
        <v>0.88232966240357058</v>
      </c>
      <c r="BP17" s="13">
        <f t="shared" si="61"/>
        <v>3.1485917349188E-2</v>
      </c>
      <c r="BQ17" s="13">
        <f t="shared" si="62"/>
        <v>-0.10533475076650944</v>
      </c>
      <c r="BR17" s="13">
        <f t="shared" si="63"/>
        <v>7.6334025971118005E-2</v>
      </c>
      <c r="BS17" s="180">
        <f t="shared" si="64"/>
        <v>0.38357842395078057</v>
      </c>
      <c r="BT17" s="13">
        <f t="shared" si="65"/>
        <v>1.6299095397233E-2</v>
      </c>
      <c r="BV17" s="214">
        <f t="shared" si="66"/>
        <v>5.5149290346906659</v>
      </c>
      <c r="BW17" s="125">
        <f t="shared" si="67"/>
        <v>9.6253669669184694E-2</v>
      </c>
      <c r="BX17" s="13">
        <f t="shared" si="68"/>
        <v>0.87521956929418077</v>
      </c>
      <c r="BY17" s="13">
        <f t="shared" si="69"/>
        <v>0.11613656475472049</v>
      </c>
      <c r="BZ17" s="180">
        <f t="shared" si="70"/>
        <v>-0.11218326631795891</v>
      </c>
      <c r="CA17" s="13">
        <f t="shared" si="71"/>
        <v>6.5857482477208962E-2</v>
      </c>
      <c r="CB17" s="13">
        <f t="shared" si="72"/>
        <v>0.38023648629904139</v>
      </c>
      <c r="CC17" s="57">
        <f t="shared" si="73"/>
        <v>5.3087496816969372E-2</v>
      </c>
      <c r="CD17" s="68"/>
      <c r="CE17" s="94">
        <f t="shared" si="74"/>
        <v>203.18012395930268</v>
      </c>
      <c r="CF17" s="63">
        <f t="shared" si="75"/>
        <v>1183.9001878901395</v>
      </c>
      <c r="CG17" s="131">
        <f t="shared" si="76"/>
        <v>13342686603.791294</v>
      </c>
      <c r="CH17" s="131">
        <f t="shared" si="77"/>
        <v>27836786547.742142</v>
      </c>
      <c r="CI17" s="72">
        <f t="shared" si="78"/>
        <v>622761261.17226601</v>
      </c>
      <c r="CJ17" s="131">
        <f t="shared" si="79"/>
        <v>347041020.81529832</v>
      </c>
      <c r="CK17" s="95">
        <f t="shared" si="80"/>
        <v>224516196.57726675</v>
      </c>
      <c r="CL17" s="163">
        <f t="shared" si="81"/>
        <v>204.25532643244691</v>
      </c>
      <c r="CM17" s="165">
        <f t="shared" si="82"/>
        <v>1182.8249854169951</v>
      </c>
      <c r="CN17" s="166">
        <f t="shared" si="83"/>
        <v>-32.454839051247227</v>
      </c>
      <c r="CO17" s="131">
        <f t="shared" si="84"/>
        <v>13358577062.933397</v>
      </c>
      <c r="CP17" s="131">
        <f t="shared" si="85"/>
        <v>27820896088.600037</v>
      </c>
      <c r="CQ17" s="72">
        <f t="shared" si="86"/>
        <v>-479651327.80926812</v>
      </c>
      <c r="CR17" s="131">
        <f t="shared" si="87"/>
        <v>346906691.96970063</v>
      </c>
      <c r="CS17" s="131">
        <f t="shared" si="88"/>
        <v>224650525.42286438</v>
      </c>
      <c r="CT17" s="110">
        <f t="shared" si="3"/>
        <v>-4054697.7640992822</v>
      </c>
      <c r="CU17" s="197">
        <f t="shared" si="89"/>
        <v>204.38390211515761</v>
      </c>
      <c r="CV17" s="198">
        <f t="shared" si="90"/>
        <v>1254.0348527225131</v>
      </c>
      <c r="CW17" s="199">
        <f t="shared" si="91"/>
        <v>-35.480703771380369</v>
      </c>
      <c r="CX17" s="200">
        <f t="shared" si="4"/>
        <v>13364316712.829641</v>
      </c>
      <c r="CY17" s="198">
        <f t="shared" si="5"/>
        <v>30999721966.672092</v>
      </c>
      <c r="CZ17" s="198">
        <f t="shared" si="6"/>
        <v>-614726668.34650779</v>
      </c>
      <c r="DA17" s="163">
        <f t="shared" si="7"/>
        <v>35.480703771380369</v>
      </c>
      <c r="DB17" s="131">
        <f t="shared" si="8"/>
        <v>614726668.34650779</v>
      </c>
      <c r="DC17" s="113">
        <f t="shared" si="9"/>
        <v>4054697.7640992822</v>
      </c>
      <c r="DD17" s="130">
        <f t="shared" si="92"/>
        <v>352145303.54963899</v>
      </c>
      <c r="DE17" s="130">
        <f t="shared" si="10"/>
        <v>8287290628.4216652</v>
      </c>
      <c r="DF17" s="130">
        <f t="shared" si="93"/>
        <v>26480784.434369761</v>
      </c>
      <c r="DG17" s="110">
        <f t="shared" si="11"/>
        <v>-23663507.104982812</v>
      </c>
      <c r="DI17" s="169">
        <f t="shared" si="12"/>
        <v>5.5149290346906659</v>
      </c>
      <c r="DJ17" s="106">
        <f t="shared" si="94"/>
        <v>9.6253669669184694E-2</v>
      </c>
      <c r="DK17" s="243">
        <v>12</v>
      </c>
      <c r="DL17" s="258">
        <f t="shared" si="118"/>
        <v>35.134319099302296</v>
      </c>
      <c r="DM17" s="258">
        <f t="shared" si="95"/>
        <v>35.130631912652873</v>
      </c>
      <c r="DN17" s="258">
        <v>0</v>
      </c>
      <c r="DO17" s="262">
        <f t="shared" si="96"/>
        <v>0.33907398269526706</v>
      </c>
      <c r="DP17" s="189">
        <f t="shared" si="13"/>
        <v>483.98492624652999</v>
      </c>
      <c r="DQ17" s="244">
        <f t="shared" si="14"/>
        <v>0.87521956929418077</v>
      </c>
      <c r="DR17" s="189">
        <f t="shared" si="15"/>
        <v>0.11613656475472049</v>
      </c>
      <c r="DS17" s="1">
        <f t="shared" si="16"/>
        <v>220.86686668045365</v>
      </c>
      <c r="DT17" s="1">
        <f t="shared" si="17"/>
        <v>1237.5518881572168</v>
      </c>
      <c r="DU17" s="34">
        <f t="shared" si="18"/>
        <v>135.235171623517</v>
      </c>
      <c r="DV17" s="244">
        <f t="shared" si="19"/>
        <v>21605205379.031071</v>
      </c>
      <c r="DW17" s="1">
        <f t="shared" si="97"/>
        <v>1146966271.7892816</v>
      </c>
      <c r="DX17" s="34">
        <f t="shared" si="98"/>
        <v>8215087379.0919247</v>
      </c>
      <c r="DY17" s="1">
        <f t="shared" si="20"/>
        <v>13644810530.172188</v>
      </c>
      <c r="DZ17" s="1">
        <f t="shared" si="21"/>
        <v>30719228149.329548</v>
      </c>
      <c r="EA17" s="34">
        <f t="shared" si="22"/>
        <v>2290378622.6827426</v>
      </c>
      <c r="EB17" s="34">
        <f t="shared" si="99"/>
        <v>622761261.17226601</v>
      </c>
      <c r="EC17" s="1">
        <f t="shared" si="23"/>
        <v>345001763.63906837</v>
      </c>
      <c r="ED17" s="1">
        <f t="shared" si="24"/>
        <v>226555453.75349659</v>
      </c>
      <c r="EE17" s="34">
        <f t="shared" si="25"/>
        <v>15674854.297980141</v>
      </c>
      <c r="EF17" s="1">
        <f t="shared" si="100"/>
        <v>24084025.974012144</v>
      </c>
      <c r="EG17" s="34">
        <f t="shared" si="101"/>
        <v>-26098911.962958157</v>
      </c>
      <c r="EH17" s="107">
        <v>0</v>
      </c>
      <c r="EJ17" s="185">
        <f t="shared" si="26"/>
        <v>352145303.54963899</v>
      </c>
      <c r="EK17" s="1">
        <f t="shared" si="27"/>
        <v>-8287290628.4216652</v>
      </c>
      <c r="EL17" s="1">
        <f t="shared" si="102"/>
        <v>26480784.434369761</v>
      </c>
      <c r="EM17" s="186">
        <f t="shared" si="103"/>
        <v>23663507.104982812</v>
      </c>
      <c r="EO17" s="227">
        <f t="shared" si="104"/>
        <v>220.86686668045365</v>
      </c>
      <c r="EP17" s="93">
        <f t="shared" si="28"/>
        <v>1237.5518881572168</v>
      </c>
      <c r="EQ17" s="233">
        <f t="shared" si="29"/>
        <v>-135.235171623517</v>
      </c>
      <c r="ER17" s="66">
        <f t="shared" si="105"/>
        <v>135.235171623517</v>
      </c>
      <c r="ES17" s="93">
        <f t="shared" si="106"/>
        <v>1146966271.7892816</v>
      </c>
      <c r="ET17" s="233">
        <f t="shared" si="107"/>
        <v>-8215087379.0919247</v>
      </c>
      <c r="EU17" s="66">
        <f t="shared" si="108"/>
        <v>8215087379.0919247</v>
      </c>
      <c r="EV17" s="93">
        <f t="shared" si="30"/>
        <v>13644810530.172188</v>
      </c>
      <c r="EW17" s="93">
        <f t="shared" si="31"/>
        <v>30719228149.329548</v>
      </c>
      <c r="EX17" s="233">
        <f t="shared" si="32"/>
        <v>-2290378622.6827426</v>
      </c>
      <c r="EY17" s="66">
        <f t="shared" si="109"/>
        <v>2290378622.6827426</v>
      </c>
      <c r="EZ17" s="93">
        <f t="shared" si="33"/>
        <v>345001763.63906837</v>
      </c>
      <c r="FA17" s="93">
        <f t="shared" si="34"/>
        <v>226555453.75349659</v>
      </c>
      <c r="FB17" s="233">
        <f t="shared" si="35"/>
        <v>-15674854.297980141</v>
      </c>
      <c r="FC17" s="66">
        <f t="shared" si="110"/>
        <v>15674854.297980141</v>
      </c>
      <c r="FD17" s="93">
        <f t="shared" si="111"/>
        <v>24084025.974012144</v>
      </c>
      <c r="FE17" s="233">
        <f t="shared" si="36"/>
        <v>26098911.962958157</v>
      </c>
      <c r="FF17" s="228">
        <f t="shared" si="37"/>
        <v>-26098911.962958157</v>
      </c>
      <c r="FH17" s="227">
        <f t="shared" si="38"/>
        <v>1146966271.7892816</v>
      </c>
      <c r="FI17" s="93">
        <f t="shared" si="112"/>
        <v>8215087379.0919228</v>
      </c>
      <c r="FJ17" s="93">
        <f t="shared" si="113"/>
        <v>22720947.603466135</v>
      </c>
      <c r="FK17" s="228">
        <f t="shared" si="114"/>
        <v>-25415730.804214533</v>
      </c>
      <c r="FM17" s="46">
        <f t="shared" si="115"/>
        <v>11</v>
      </c>
      <c r="FN17" s="39">
        <f t="shared" si="116"/>
        <v>12</v>
      </c>
      <c r="FP17" s="142">
        <v>12</v>
      </c>
      <c r="FQ17" s="310">
        <v>35.1</v>
      </c>
      <c r="FR17" s="302">
        <f t="shared" si="117"/>
        <v>0</v>
      </c>
      <c r="FS17" s="302">
        <f t="shared" si="39"/>
        <v>0.33924606927443079</v>
      </c>
      <c r="FT17" s="302">
        <f t="shared" si="39"/>
        <v>484.23071109127352</v>
      </c>
      <c r="FU17" s="302">
        <f t="shared" si="39"/>
        <v>0.8751688607477629</v>
      </c>
      <c r="FV17" s="302">
        <f t="shared" si="39"/>
        <v>0.11626898817690075</v>
      </c>
      <c r="FW17" s="302">
        <f t="shared" si="39"/>
        <v>221.3819148751997</v>
      </c>
      <c r="FX17" s="302">
        <f t="shared" si="39"/>
        <v>1238.828142419748</v>
      </c>
      <c r="FY17" s="302">
        <f t="shared" si="39"/>
        <v>135.84754666261173</v>
      </c>
      <c r="FZ17" s="302">
        <f t="shared" si="39"/>
        <v>21599313022.836792</v>
      </c>
      <c r="GA17" s="302">
        <f t="shared" si="39"/>
        <v>1148546663.3166893</v>
      </c>
      <c r="GB17" s="302">
        <f t="shared" si="39"/>
        <v>8217880635.4515915</v>
      </c>
      <c r="GC17" s="302">
        <f t="shared" si="39"/>
        <v>13658535959.784533</v>
      </c>
      <c r="GD17" s="302">
        <f t="shared" si="39"/>
        <v>30738998184.827457</v>
      </c>
      <c r="GE17" s="302">
        <f t="shared" si="39"/>
        <v>2298524725.6407161</v>
      </c>
      <c r="GF17" s="302">
        <f t="shared" si="39"/>
        <v>624827041.49174297</v>
      </c>
      <c r="GG17" s="302">
        <f t="shared" si="39"/>
        <v>345672107.81398469</v>
      </c>
      <c r="GH17" s="302">
        <f t="shared" si="39"/>
        <v>226877384.42941171</v>
      </c>
      <c r="GI17" s="302">
        <f t="shared" si="40"/>
        <v>24104023.012671135</v>
      </c>
      <c r="GJ17" s="302">
        <f t="shared" si="41"/>
        <v>-26193174.247149833</v>
      </c>
      <c r="GK17" s="206">
        <f t="shared" si="42"/>
        <v>0</v>
      </c>
    </row>
    <row r="18" spans="1:193" x14ac:dyDescent="0.3">
      <c r="A18" s="2">
        <v>0.26530612244897961</v>
      </c>
      <c r="B18">
        <v>5.6046760216021623</v>
      </c>
      <c r="C18">
        <v>0.1143474984823309</v>
      </c>
      <c r="D18">
        <f t="shared" si="0"/>
        <v>6.5516290609161469</v>
      </c>
      <c r="E18">
        <v>0.31884729346123941</v>
      </c>
      <c r="F18">
        <v>31.04081632653061</v>
      </c>
      <c r="G18">
        <v>-0.24756615214432301</v>
      </c>
      <c r="H18">
        <v>0</v>
      </c>
      <c r="I18" s="4">
        <v>14</v>
      </c>
      <c r="J18" s="175"/>
      <c r="K18" s="49">
        <v>75.256509427299505</v>
      </c>
      <c r="L18" s="34">
        <v>3.4799449379740901</v>
      </c>
      <c r="M18" s="8">
        <v>23.976105281093901</v>
      </c>
      <c r="N18" s="4">
        <v>14</v>
      </c>
      <c r="P18" s="6">
        <v>-0.64096050000000004</v>
      </c>
      <c r="Q18" s="8">
        <v>0.32560610000000001</v>
      </c>
      <c r="R18" s="34">
        <v>16.388570000000001</v>
      </c>
      <c r="S18" s="8">
        <v>-11.534750000000001</v>
      </c>
      <c r="T18" s="39">
        <v>14</v>
      </c>
      <c r="U18" s="42">
        <f t="shared" si="1"/>
        <v>16.40561092208053</v>
      </c>
      <c r="W18" s="46">
        <f t="shared" si="43"/>
        <v>20</v>
      </c>
      <c r="X18" s="39">
        <f t="shared" si="44"/>
        <v>21</v>
      </c>
      <c r="Y18" s="60">
        <f t="shared" si="45"/>
        <v>-0.96553601847061332</v>
      </c>
      <c r="Z18" s="60">
        <f t="shared" si="45"/>
        <v>0.30255315682449557</v>
      </c>
      <c r="AA18" s="60">
        <f t="shared" si="45"/>
        <v>40.989377947972521</v>
      </c>
      <c r="AB18" s="60">
        <f t="shared" si="45"/>
        <v>-4.2217608646256348</v>
      </c>
      <c r="AC18" s="93"/>
      <c r="AD18" s="46">
        <f t="shared" si="46"/>
        <v>8</v>
      </c>
      <c r="AE18" s="39">
        <f t="shared" si="47"/>
        <v>9</v>
      </c>
      <c r="AF18" s="23">
        <f t="shared" si="48"/>
        <v>5.007861832952182</v>
      </c>
      <c r="AG18" s="46">
        <f t="shared" si="49"/>
        <v>18</v>
      </c>
      <c r="AH18" s="39">
        <f t="shared" si="50"/>
        <v>19</v>
      </c>
      <c r="AI18" s="51">
        <f t="shared" si="51"/>
        <v>0.30623178433182929</v>
      </c>
      <c r="AK18" s="6">
        <v>41.012807060269999</v>
      </c>
      <c r="AL18" s="8">
        <v>458.07338592515998</v>
      </c>
      <c r="AM18" s="8">
        <v>0.12205296837672</v>
      </c>
      <c r="AN18" s="8">
        <v>2.7378521555491E-2</v>
      </c>
      <c r="AO18" s="8">
        <v>0.58025101853327998</v>
      </c>
      <c r="AP18" s="8">
        <v>1.4462981024196999</v>
      </c>
      <c r="AQ18" s="8">
        <v>1.0490645351954</v>
      </c>
      <c r="AR18" s="8">
        <v>7.1510424615571999E-2</v>
      </c>
      <c r="AS18" s="8">
        <v>33821845262.070999</v>
      </c>
      <c r="AT18" s="8">
        <v>2321852508.1573</v>
      </c>
      <c r="AU18" s="8">
        <v>0.31523092557014998</v>
      </c>
      <c r="AV18" s="8">
        <v>0.68686084898333999</v>
      </c>
      <c r="AW18" s="8">
        <v>0.19745024157447999</v>
      </c>
      <c r="AX18" s="8">
        <v>0.21171937534419999</v>
      </c>
      <c r="AY18" s="8">
        <v>0.12255510088431</v>
      </c>
      <c r="AZ18" s="8">
        <v>0.65937440732869002</v>
      </c>
      <c r="BA18" s="86">
        <v>4.5397635877829003E-2</v>
      </c>
      <c r="BB18" s="8">
        <v>0.60703829823569</v>
      </c>
      <c r="BC18" s="8">
        <v>1.2927486739588E-2</v>
      </c>
      <c r="BD18" s="4">
        <v>13</v>
      </c>
      <c r="BE18" s="162">
        <f t="shared" si="52"/>
        <v>-0.97036445168387897</v>
      </c>
      <c r="BF18" s="126">
        <f t="shared" si="2"/>
        <v>-0.96553601847061332</v>
      </c>
      <c r="BG18" s="54">
        <f t="shared" si="53"/>
        <v>-0.84348305009389335</v>
      </c>
      <c r="BH18" s="13">
        <f t="shared" si="54"/>
        <v>2.7378521555491E-2</v>
      </c>
      <c r="BI18" s="54">
        <f t="shared" si="55"/>
        <v>8.3528516724786672E-2</v>
      </c>
      <c r="BJ18" s="13">
        <f t="shared" si="56"/>
        <v>7.1510424615571999E-2</v>
      </c>
      <c r="BK18" s="54">
        <f t="shared" si="57"/>
        <v>-0.35849772023492332</v>
      </c>
      <c r="BL18" s="57">
        <f t="shared" si="58"/>
        <v>1.2927486739588E-2</v>
      </c>
      <c r="BN18" s="17">
        <f t="shared" si="59"/>
        <v>0.96553601847061332</v>
      </c>
      <c r="BO18" s="13">
        <f t="shared" si="60"/>
        <v>0.84348305009389335</v>
      </c>
      <c r="BP18" s="13">
        <f t="shared" si="61"/>
        <v>2.7378521555491E-2</v>
      </c>
      <c r="BQ18" s="13">
        <f t="shared" si="62"/>
        <v>-8.3528516724786672E-2</v>
      </c>
      <c r="BR18" s="13">
        <f t="shared" si="63"/>
        <v>7.1510424615571999E-2</v>
      </c>
      <c r="BS18" s="180">
        <f t="shared" si="64"/>
        <v>0.35849772023492332</v>
      </c>
      <c r="BT18" s="13">
        <f t="shared" si="65"/>
        <v>1.2927486739588E-2</v>
      </c>
      <c r="BV18" s="214">
        <f t="shared" si="66"/>
        <v>4.2217608646256348</v>
      </c>
      <c r="BW18" s="125">
        <f t="shared" si="67"/>
        <v>7.3683627319559936E-2</v>
      </c>
      <c r="BX18" s="13">
        <f t="shared" si="68"/>
        <v>0.8391788105297644</v>
      </c>
      <c r="BY18" s="13">
        <f t="shared" si="69"/>
        <v>8.9398899300336024E-2</v>
      </c>
      <c r="BZ18" s="180">
        <f t="shared" si="70"/>
        <v>-8.856625039969368E-2</v>
      </c>
      <c r="CA18" s="13">
        <f t="shared" si="71"/>
        <v>6.5167271118876324E-2</v>
      </c>
      <c r="CB18" s="13">
        <f t="shared" si="72"/>
        <v>0.35657328635257468</v>
      </c>
      <c r="CC18" s="57">
        <f t="shared" si="73"/>
        <v>3.9283925297306184E-2</v>
      </c>
      <c r="CD18" s="68"/>
      <c r="CE18" s="94">
        <f t="shared" si="74"/>
        <v>154.22929838355179</v>
      </c>
      <c r="CF18" s="63">
        <f t="shared" si="75"/>
        <v>958.18792316528823</v>
      </c>
      <c r="CG18" s="131">
        <f t="shared" si="76"/>
        <v>10661691586.453033</v>
      </c>
      <c r="CH18" s="131">
        <f t="shared" si="77"/>
        <v>23230901350.88924</v>
      </c>
      <c r="CI18" s="72">
        <f t="shared" si="78"/>
        <v>458450338.63597113</v>
      </c>
      <c r="CJ18" s="131">
        <f t="shared" si="79"/>
        <v>324136037.78844279</v>
      </c>
      <c r="CK18" s="95">
        <f t="shared" si="80"/>
        <v>187628197.68772462</v>
      </c>
      <c r="CL18" s="163">
        <f t="shared" si="81"/>
        <v>154.2298031085524</v>
      </c>
      <c r="CM18" s="165">
        <f t="shared" si="82"/>
        <v>958.1874184402875</v>
      </c>
      <c r="CN18" s="166">
        <f t="shared" si="83"/>
        <v>0.63700687805109191</v>
      </c>
      <c r="CO18" s="131">
        <f t="shared" si="84"/>
        <v>10661699477.399422</v>
      </c>
      <c r="CP18" s="131">
        <f t="shared" si="85"/>
        <v>23230893459.942852</v>
      </c>
      <c r="CQ18" s="72">
        <f t="shared" si="86"/>
        <v>9959061.106890304</v>
      </c>
      <c r="CR18" s="131">
        <f t="shared" si="87"/>
        <v>324135952.08885884</v>
      </c>
      <c r="CS18" s="131">
        <f t="shared" si="88"/>
        <v>187628283.38730863</v>
      </c>
      <c r="CT18" s="110">
        <f t="shared" si="3"/>
        <v>108160.33359386322</v>
      </c>
      <c r="CU18" s="197">
        <f t="shared" si="89"/>
        <v>154.30635629314008</v>
      </c>
      <c r="CV18" s="198">
        <f t="shared" si="90"/>
        <v>1017.0592919039976</v>
      </c>
      <c r="CW18" s="199">
        <f t="shared" si="91"/>
        <v>-1.4859225593748704</v>
      </c>
      <c r="CX18" s="200">
        <f t="shared" si="4"/>
        <v>10665426461.901415</v>
      </c>
      <c r="CY18" s="198">
        <f t="shared" si="5"/>
        <v>26097065013.541</v>
      </c>
      <c r="CZ18" s="198">
        <f t="shared" si="6"/>
        <v>-93395556.401538998</v>
      </c>
      <c r="DA18" s="163">
        <f t="shared" si="7"/>
        <v>1.4859225593748704</v>
      </c>
      <c r="DB18" s="131">
        <f t="shared" si="8"/>
        <v>93395556.401538998</v>
      </c>
      <c r="DC18" s="113">
        <f t="shared" si="9"/>
        <v>-108160.33359386322</v>
      </c>
      <c r="DD18" s="130">
        <f t="shared" si="92"/>
        <v>288299232.25369775</v>
      </c>
      <c r="DE18" s="130">
        <f t="shared" si="10"/>
        <v>7994950572.4051685</v>
      </c>
      <c r="DF18" s="130">
        <f t="shared" si="93"/>
        <v>23179099.567046996</v>
      </c>
      <c r="DG18" s="110">
        <f t="shared" si="11"/>
        <v>-15672312.206959821</v>
      </c>
      <c r="DI18" s="169">
        <f t="shared" si="12"/>
        <v>4.2217608646256348</v>
      </c>
      <c r="DJ18" s="106">
        <f t="shared" si="94"/>
        <v>7.3683627319559936E-2</v>
      </c>
      <c r="DK18" s="243">
        <v>13</v>
      </c>
      <c r="DL18" s="258">
        <f t="shared" si="118"/>
        <v>40.993178960836445</v>
      </c>
      <c r="DM18" s="258">
        <f t="shared" si="95"/>
        <v>40.989377947972521</v>
      </c>
      <c r="DN18" s="258">
        <v>0</v>
      </c>
      <c r="DO18" s="262">
        <f t="shared" si="96"/>
        <v>0.30255315682449557</v>
      </c>
      <c r="DP18" s="189">
        <f t="shared" si="13"/>
        <v>458.07338592515998</v>
      </c>
      <c r="DQ18" s="244">
        <f t="shared" si="14"/>
        <v>0.8391788105297644</v>
      </c>
      <c r="DR18" s="189">
        <f t="shared" si="15"/>
        <v>8.9398899300336024E-2</v>
      </c>
      <c r="DS18" s="1">
        <f t="shared" si="16"/>
        <v>159.200194504324</v>
      </c>
      <c r="DT18" s="1">
        <f t="shared" si="17"/>
        <v>1012.1654536928137</v>
      </c>
      <c r="DU18" s="34">
        <f t="shared" si="18"/>
        <v>64.810736737972348</v>
      </c>
      <c r="DV18" s="244">
        <f t="shared" si="19"/>
        <v>22301259174.440727</v>
      </c>
      <c r="DW18" s="1">
        <f t="shared" si="97"/>
        <v>876080999.44459379</v>
      </c>
      <c r="DX18" s="34">
        <f t="shared" si="98"/>
        <v>7952033273.6308365</v>
      </c>
      <c r="DY18" s="1">
        <f t="shared" si="20"/>
        <v>10762771268.261194</v>
      </c>
      <c r="DZ18" s="1">
        <f t="shared" si="21"/>
        <v>25999720207.181221</v>
      </c>
      <c r="EA18" s="34">
        <f t="shared" si="22"/>
        <v>1225331214.5105166</v>
      </c>
      <c r="EB18" s="34">
        <f t="shared" si="99"/>
        <v>458450338.63597113</v>
      </c>
      <c r="EC18" s="1">
        <f t="shared" si="23"/>
        <v>323412036.12366986</v>
      </c>
      <c r="ED18" s="1">
        <f t="shared" si="24"/>
        <v>188352199.35249755</v>
      </c>
      <c r="EE18" s="34">
        <f t="shared" si="25"/>
        <v>9915025.2181666289</v>
      </c>
      <c r="EF18" s="1">
        <f t="shared" si="100"/>
        <v>21962457.00818589</v>
      </c>
      <c r="EG18" s="34">
        <f t="shared" si="101"/>
        <v>-17336161.882466558</v>
      </c>
      <c r="EH18" s="107">
        <v>0</v>
      </c>
      <c r="EJ18" s="185">
        <f t="shared" si="26"/>
        <v>288299232.25369775</v>
      </c>
      <c r="EK18" s="1">
        <f t="shared" si="27"/>
        <v>-7994950572.4051685</v>
      </c>
      <c r="EL18" s="1">
        <f t="shared" si="102"/>
        <v>23179099.567046996</v>
      </c>
      <c r="EM18" s="186">
        <f t="shared" si="103"/>
        <v>15672312.206959821</v>
      </c>
      <c r="EO18" s="227">
        <f t="shared" si="104"/>
        <v>159.200194504324</v>
      </c>
      <c r="EP18" s="93">
        <f t="shared" si="28"/>
        <v>1012.1654536928137</v>
      </c>
      <c r="EQ18" s="233">
        <f t="shared" si="29"/>
        <v>-64.810736737972348</v>
      </c>
      <c r="ER18" s="66">
        <f t="shared" si="105"/>
        <v>64.810736737972348</v>
      </c>
      <c r="ES18" s="93">
        <f t="shared" si="106"/>
        <v>876080999.44459379</v>
      </c>
      <c r="ET18" s="233">
        <f t="shared" si="107"/>
        <v>-7952033273.6308365</v>
      </c>
      <c r="EU18" s="66">
        <f t="shared" si="108"/>
        <v>7952033273.6308365</v>
      </c>
      <c r="EV18" s="93">
        <f t="shared" si="30"/>
        <v>10762771268.261194</v>
      </c>
      <c r="EW18" s="93">
        <f t="shared" si="31"/>
        <v>25999720207.181221</v>
      </c>
      <c r="EX18" s="233">
        <f t="shared" si="32"/>
        <v>-1225331214.5105166</v>
      </c>
      <c r="EY18" s="66">
        <f t="shared" si="109"/>
        <v>1225331214.5105166</v>
      </c>
      <c r="EZ18" s="93">
        <f t="shared" si="33"/>
        <v>323412036.12366986</v>
      </c>
      <c r="FA18" s="93">
        <f t="shared" si="34"/>
        <v>188352199.35249755</v>
      </c>
      <c r="FB18" s="233">
        <f t="shared" si="35"/>
        <v>-9915025.2181666289</v>
      </c>
      <c r="FC18" s="66">
        <f t="shared" si="110"/>
        <v>9915025.2181666289</v>
      </c>
      <c r="FD18" s="93">
        <f t="shared" si="111"/>
        <v>21962457.00818589</v>
      </c>
      <c r="FE18" s="233">
        <f t="shared" si="36"/>
        <v>17336161.882466558</v>
      </c>
      <c r="FF18" s="228">
        <f t="shared" si="37"/>
        <v>-17336161.882466558</v>
      </c>
      <c r="FH18" s="227">
        <f t="shared" si="38"/>
        <v>876080999.44459367</v>
      </c>
      <c r="FI18" s="93">
        <f t="shared" si="112"/>
        <v>7952033273.6308365</v>
      </c>
      <c r="FJ18" s="93">
        <f t="shared" si="113"/>
        <v>21075879.841179017</v>
      </c>
      <c r="FK18" s="228">
        <f t="shared" si="114"/>
        <v>-16681648.051186319</v>
      </c>
      <c r="FM18" s="46">
        <f t="shared" si="115"/>
        <v>12</v>
      </c>
      <c r="FN18" s="39">
        <f t="shared" si="116"/>
        <v>13</v>
      </c>
      <c r="FP18" s="142">
        <v>13</v>
      </c>
      <c r="FQ18" s="310">
        <v>40.950000000000003</v>
      </c>
      <c r="FR18" s="302">
        <f t="shared" si="117"/>
        <v>0</v>
      </c>
      <c r="FS18" s="302">
        <f t="shared" si="39"/>
        <v>0.30279862149771797</v>
      </c>
      <c r="FT18" s="302">
        <f t="shared" si="39"/>
        <v>458.24754320736878</v>
      </c>
      <c r="FU18" s="302">
        <f t="shared" si="39"/>
        <v>0.83942104856414235</v>
      </c>
      <c r="FV18" s="302">
        <f t="shared" si="39"/>
        <v>8.9578609155110761E-2</v>
      </c>
      <c r="FW18" s="302">
        <f t="shared" si="39"/>
        <v>159.61467005829934</v>
      </c>
      <c r="FX18" s="302">
        <f t="shared" si="39"/>
        <v>1013.6803265404411</v>
      </c>
      <c r="FY18" s="302">
        <f t="shared" si="39"/>
        <v>65.284075182103365</v>
      </c>
      <c r="FZ18" s="302">
        <f t="shared" si="39"/>
        <v>22296580840.548717</v>
      </c>
      <c r="GA18" s="302">
        <f t="shared" si="39"/>
        <v>877901680.20061302</v>
      </c>
      <c r="GB18" s="302">
        <f t="shared" si="39"/>
        <v>7953801319.3553581</v>
      </c>
      <c r="GC18" s="302">
        <f t="shared" si="39"/>
        <v>10782142101.443947</v>
      </c>
      <c r="GD18" s="302">
        <f t="shared" si="39"/>
        <v>26031441080.057674</v>
      </c>
      <c r="GE18" s="302">
        <f t="shared" si="39"/>
        <v>1232489637.3495402</v>
      </c>
      <c r="GF18" s="302">
        <f t="shared" si="39"/>
        <v>459554709.25042427</v>
      </c>
      <c r="GG18" s="302">
        <f t="shared" si="39"/>
        <v>323557145.5313344</v>
      </c>
      <c r="GH18" s="302">
        <f t="shared" ref="GH18:GH30" si="119">_xlfn.LET(
    _xlpm.r, $FQ18,
    _xlpm.rp, _xlfn.XLOOKUP($FM18,$DK$6:$DK$200,$DM$6:$DM$200, , -1),
    _xlpm.rn, _xlfn.XLOOKUP($FN18,$DK$6:$DK$200,$DM$6:$DM$200, , -1),
    _xlpm.xp, _xlfn.XLOOKUP($FM18,$DK$6:$DK$200,ED$6:ED$200, , -1),
    _xlpm.xn, _xlfn.XLOOKUP($FN18,$DK$6:$DK$200,ED$6:ED$200, , -1),
    (_xlpm.r - _xlpm.rp)/(_xlpm.rn - _xlpm.rp)*(_xlpm.xn - _xlpm.xp) + _xlpm.xp
)</f>
        <v>188608972.00574353</v>
      </c>
      <c r="GI18" s="302">
        <f t="shared" si="40"/>
        <v>21976716.549707707</v>
      </c>
      <c r="GJ18" s="302">
        <f t="shared" si="41"/>
        <v>-17395058.293863397</v>
      </c>
      <c r="GK18" s="206">
        <f t="shared" si="42"/>
        <v>0</v>
      </c>
    </row>
    <row r="19" spans="1:193" x14ac:dyDescent="0.3">
      <c r="A19" s="2">
        <v>0.2857142857142857</v>
      </c>
      <c r="B19">
        <v>5.4715591266605239</v>
      </c>
      <c r="C19">
        <v>0.1035677628024074</v>
      </c>
      <c r="D19">
        <f t="shared" si="0"/>
        <v>5.933995702189943</v>
      </c>
      <c r="E19">
        <v>0.31468957626752381</v>
      </c>
      <c r="F19">
        <v>33.428571428571431</v>
      </c>
      <c r="G19">
        <v>-0.24481686563607899</v>
      </c>
      <c r="H19">
        <v>0</v>
      </c>
      <c r="I19" s="4">
        <v>15</v>
      </c>
      <c r="J19" s="175"/>
      <c r="K19" s="49">
        <v>80.663860080571993</v>
      </c>
      <c r="L19" s="34">
        <v>3.2710692639499701</v>
      </c>
      <c r="M19" s="8">
        <v>22.6359759029577</v>
      </c>
      <c r="N19" s="4">
        <v>15</v>
      </c>
      <c r="P19" s="6">
        <v>-0.73862709999999998</v>
      </c>
      <c r="Q19" s="8">
        <v>0.35673359999999998</v>
      </c>
      <c r="R19" s="34">
        <v>18.729990000000001</v>
      </c>
      <c r="S19" s="8">
        <v>-10.530480000000001</v>
      </c>
      <c r="T19" s="39">
        <v>15</v>
      </c>
      <c r="U19" s="42">
        <f t="shared" si="1"/>
        <v>18.749273718306089</v>
      </c>
      <c r="W19" s="46">
        <f t="shared" si="43"/>
        <v>21</v>
      </c>
      <c r="X19" s="39">
        <f t="shared" si="44"/>
        <v>22</v>
      </c>
      <c r="Y19" s="60">
        <f t="shared" si="45"/>
        <v>-0.93689493811408808</v>
      </c>
      <c r="Z19" s="60">
        <f t="shared" si="45"/>
        <v>0.24876270488780905</v>
      </c>
      <c r="AA19" s="60">
        <f t="shared" si="45"/>
        <v>46.848033444449733</v>
      </c>
      <c r="AB19" s="60">
        <f t="shared" si="45"/>
        <v>-3.2168903715302397</v>
      </c>
      <c r="AC19" s="93"/>
      <c r="AD19" s="46">
        <f t="shared" si="46"/>
        <v>9</v>
      </c>
      <c r="AE19" s="39">
        <f t="shared" si="47"/>
        <v>10</v>
      </c>
      <c r="AF19" s="23">
        <f t="shared" si="48"/>
        <v>4.6969945325678157</v>
      </c>
      <c r="AG19" s="46">
        <f t="shared" si="49"/>
        <v>20</v>
      </c>
      <c r="AH19" s="39">
        <f t="shared" si="50"/>
        <v>21</v>
      </c>
      <c r="AI19" s="51">
        <f t="shared" si="51"/>
        <v>0.30021753469492513</v>
      </c>
      <c r="AK19" s="6">
        <v>46.871779497451001</v>
      </c>
      <c r="AL19" s="8">
        <v>433.85634454441998</v>
      </c>
      <c r="AM19" s="8">
        <v>0.14176839656574</v>
      </c>
      <c r="AN19" s="8">
        <v>2.1621345171398E-2</v>
      </c>
      <c r="AO19" s="8">
        <v>0.52541425028079003</v>
      </c>
      <c r="AP19" s="8">
        <v>1.35833554124</v>
      </c>
      <c r="AQ19" s="8">
        <v>1.0280162307706</v>
      </c>
      <c r="AR19" s="8">
        <v>6.1017549220328003E-2</v>
      </c>
      <c r="AS19" s="8">
        <v>38463590222.628998</v>
      </c>
      <c r="AT19" s="8">
        <v>2582690188.5819998</v>
      </c>
      <c r="AU19" s="8">
        <v>0.22193445123579</v>
      </c>
      <c r="AV19" s="8">
        <v>0.52010816774721003</v>
      </c>
      <c r="AW19" s="8">
        <v>0.14030178077243</v>
      </c>
      <c r="AX19" s="8">
        <v>0.21262769564854</v>
      </c>
      <c r="AY19" s="8">
        <v>0.10814844983242999</v>
      </c>
      <c r="AZ19" s="8">
        <v>0.57834003814201995</v>
      </c>
      <c r="BA19" s="86">
        <v>0.18855114171222001</v>
      </c>
      <c r="BB19" s="8">
        <v>0.61925536670393999</v>
      </c>
      <c r="BC19" s="8">
        <v>6.9875256146472997E-3</v>
      </c>
      <c r="BD19" s="4">
        <v>14</v>
      </c>
      <c r="BE19" s="162">
        <f t="shared" si="52"/>
        <v>-0.93837714724085597</v>
      </c>
      <c r="BF19" s="126">
        <f t="shared" si="2"/>
        <v>-0.93689493811408808</v>
      </c>
      <c r="BG19" s="54">
        <f t="shared" si="53"/>
        <v>-0.79512654154834805</v>
      </c>
      <c r="BH19" s="13">
        <f t="shared" si="54"/>
        <v>2.1621345171398E-2</v>
      </c>
      <c r="BI19" s="54">
        <f t="shared" si="55"/>
        <v>9.1121292656511921E-2</v>
      </c>
      <c r="BJ19" s="13">
        <f t="shared" si="56"/>
        <v>6.1017549220328003E-2</v>
      </c>
      <c r="BK19" s="54">
        <f t="shared" si="57"/>
        <v>-0.31763957141014809</v>
      </c>
      <c r="BL19" s="57">
        <f t="shared" si="58"/>
        <v>6.9875256146472997E-3</v>
      </c>
      <c r="BN19" s="17">
        <f t="shared" si="59"/>
        <v>0.93689493811408808</v>
      </c>
      <c r="BO19" s="13">
        <f t="shared" si="60"/>
        <v>0.79512654154834805</v>
      </c>
      <c r="BP19" s="13">
        <f t="shared" si="61"/>
        <v>2.1621345171398E-2</v>
      </c>
      <c r="BQ19" s="13">
        <f t="shared" si="62"/>
        <v>-9.1121292656511921E-2</v>
      </c>
      <c r="BR19" s="13">
        <f t="shared" si="63"/>
        <v>6.1017549220328003E-2</v>
      </c>
      <c r="BS19" s="180">
        <f t="shared" si="64"/>
        <v>0.31763957141014809</v>
      </c>
      <c r="BT19" s="13">
        <f t="shared" si="65"/>
        <v>6.9875256146472997E-3</v>
      </c>
      <c r="BV19" s="214">
        <f t="shared" si="66"/>
        <v>3.2168903715302397</v>
      </c>
      <c r="BW19" s="125">
        <f t="shared" si="67"/>
        <v>5.6145328658906341E-2</v>
      </c>
      <c r="BX19" s="13">
        <f t="shared" si="68"/>
        <v>0.79266033300401106</v>
      </c>
      <c r="BY19" s="13">
        <f t="shared" si="69"/>
        <v>6.6206465874775605E-2</v>
      </c>
      <c r="BZ19" s="180">
        <f t="shared" si="70"/>
        <v>-9.440176040447866E-2</v>
      </c>
      <c r="CA19" s="13">
        <f t="shared" si="71"/>
        <v>5.5808054264454052E-2</v>
      </c>
      <c r="CB19" s="13">
        <f t="shared" si="72"/>
        <v>0.31674694479236204</v>
      </c>
      <c r="CC19" s="57">
        <f t="shared" si="73"/>
        <v>2.4801125066058697E-2</v>
      </c>
      <c r="CD19" s="68"/>
      <c r="CE19" s="94">
        <f t="shared" si="74"/>
        <v>119.77044078441166</v>
      </c>
      <c r="CF19" s="63">
        <f t="shared" si="75"/>
        <v>800.49768693327587</v>
      </c>
      <c r="CG19" s="131">
        <f t="shared" si="76"/>
        <v>8536395788.6174641</v>
      </c>
      <c r="CH19" s="131">
        <f t="shared" si="77"/>
        <v>20005227435.67107</v>
      </c>
      <c r="CI19" s="72">
        <f t="shared" si="78"/>
        <v>362356032.64153761</v>
      </c>
      <c r="CJ19" s="131">
        <f t="shared" si="79"/>
        <v>317596278.27247268</v>
      </c>
      <c r="CK19" s="95">
        <f t="shared" si="80"/>
        <v>161538434.88240257</v>
      </c>
      <c r="CL19" s="163">
        <f t="shared" si="81"/>
        <v>119.7778127726562</v>
      </c>
      <c r="CM19" s="165">
        <f t="shared" si="82"/>
        <v>800.49031494503129</v>
      </c>
      <c r="CN19" s="166">
        <f t="shared" si="83"/>
        <v>2.2401470733251116</v>
      </c>
      <c r="CO19" s="131">
        <f t="shared" si="84"/>
        <v>8536519991.2148466</v>
      </c>
      <c r="CP19" s="131">
        <f t="shared" si="85"/>
        <v>20005103233.073689</v>
      </c>
      <c r="CQ19" s="72">
        <f t="shared" si="86"/>
        <v>37741797.164656386</v>
      </c>
      <c r="CR19" s="131">
        <f t="shared" si="87"/>
        <v>317594588.2320146</v>
      </c>
      <c r="CS19" s="131">
        <f t="shared" si="88"/>
        <v>161540124.92286068</v>
      </c>
      <c r="CT19" s="110">
        <f t="shared" si="3"/>
        <v>513557.40954614861</v>
      </c>
      <c r="CU19" s="197">
        <f t="shared" si="89"/>
        <v>119.79899603177418</v>
      </c>
      <c r="CV19" s="198">
        <f t="shared" si="90"/>
        <v>844.26420628191045</v>
      </c>
      <c r="CW19" s="199">
        <f t="shared" si="91"/>
        <v>1.2771965643210603</v>
      </c>
      <c r="CX19" s="200">
        <f t="shared" si="4"/>
        <v>8537606116.4501791</v>
      </c>
      <c r="CY19" s="198">
        <f t="shared" si="5"/>
        <v>22249513678.363686</v>
      </c>
      <c r="CZ19" s="198">
        <f t="shared" si="6"/>
        <v>-11631382.022754997</v>
      </c>
      <c r="DA19" s="163">
        <f t="shared" si="7"/>
        <v>-1.2771965643210603</v>
      </c>
      <c r="DB19" s="131">
        <f t="shared" si="8"/>
        <v>11631382.022754997</v>
      </c>
      <c r="DC19" s="113">
        <f t="shared" si="9"/>
        <v>-513557.40954614861</v>
      </c>
      <c r="DD19" s="130">
        <f t="shared" si="92"/>
        <v>155437746.52579066</v>
      </c>
      <c r="DE19" s="130">
        <f t="shared" si="10"/>
        <v>7065903140.865056</v>
      </c>
      <c r="DF19" s="130">
        <f t="shared" si="93"/>
        <v>19378843.419556756</v>
      </c>
      <c r="DG19" s="110">
        <f t="shared" si="11"/>
        <v>-14719744.998865483</v>
      </c>
      <c r="DI19" s="169">
        <f t="shared" si="12"/>
        <v>3.2168903715302397</v>
      </c>
      <c r="DJ19" s="106">
        <f t="shared" si="94"/>
        <v>5.6145328658906341E-2</v>
      </c>
      <c r="DK19" s="243">
        <v>14</v>
      </c>
      <c r="DL19" s="258">
        <f t="shared" si="118"/>
        <v>46.852081386984381</v>
      </c>
      <c r="DM19" s="258">
        <f t="shared" si="95"/>
        <v>46.848033444449733</v>
      </c>
      <c r="DN19" s="258">
        <v>0</v>
      </c>
      <c r="DO19" s="262">
        <f t="shared" si="96"/>
        <v>0.24876270488780905</v>
      </c>
      <c r="DP19" s="189">
        <f t="shared" si="13"/>
        <v>433.85634454441998</v>
      </c>
      <c r="DQ19" s="244">
        <f t="shared" si="14"/>
        <v>0.79266033300401106</v>
      </c>
      <c r="DR19" s="189">
        <f t="shared" si="15"/>
        <v>6.6206465874775605E-2</v>
      </c>
      <c r="DS19" s="1">
        <f t="shared" si="16"/>
        <v>121.93721152117504</v>
      </c>
      <c r="DT19" s="1">
        <f t="shared" si="17"/>
        <v>842.1259907925097</v>
      </c>
      <c r="DU19" s="34">
        <f t="shared" si="18"/>
        <v>39.320757872574816</v>
      </c>
      <c r="DV19" s="244">
        <f t="shared" si="19"/>
        <v>22245034236.43428</v>
      </c>
      <c r="DW19" s="1">
        <f t="shared" si="97"/>
        <v>551701876.1965642</v>
      </c>
      <c r="DX19" s="34">
        <f t="shared" si="98"/>
        <v>7046046631.1920528</v>
      </c>
      <c r="DY19" s="1">
        <f t="shared" si="20"/>
        <v>8582088087.4962473</v>
      </c>
      <c r="DZ19" s="1">
        <f t="shared" si="21"/>
        <v>22205031707.317619</v>
      </c>
      <c r="EA19" s="34">
        <f t="shared" si="22"/>
        <v>779800819.73219121</v>
      </c>
      <c r="EB19" s="34">
        <f t="shared" si="99"/>
        <v>362356032.64153761</v>
      </c>
      <c r="EC19" s="1">
        <f t="shared" si="23"/>
        <v>317160721.34155083</v>
      </c>
      <c r="ED19" s="1">
        <f t="shared" si="24"/>
        <v>161973991.81332445</v>
      </c>
      <c r="EE19" s="34">
        <f t="shared" si="25"/>
        <v>8233004.6443077102</v>
      </c>
      <c r="EF19" s="1">
        <f t="shared" si="100"/>
        <v>18522296.709281579</v>
      </c>
      <c r="EG19" s="34">
        <f t="shared" si="101"/>
        <v>-15784010.571608862</v>
      </c>
      <c r="EH19" s="107">
        <v>0</v>
      </c>
      <c r="EJ19" s="185">
        <f t="shared" si="26"/>
        <v>155437746.52579066</v>
      </c>
      <c r="EK19" s="1">
        <f t="shared" si="27"/>
        <v>-7065903140.865056</v>
      </c>
      <c r="EL19" s="1">
        <f t="shared" si="102"/>
        <v>19378843.419556756</v>
      </c>
      <c r="EM19" s="186">
        <f t="shared" si="103"/>
        <v>14719744.998865483</v>
      </c>
      <c r="EO19" s="227">
        <f t="shared" si="104"/>
        <v>121.93721152117504</v>
      </c>
      <c r="EP19" s="93">
        <f t="shared" si="28"/>
        <v>842.1259907925097</v>
      </c>
      <c r="EQ19" s="233">
        <f t="shared" si="29"/>
        <v>-39.320757872574816</v>
      </c>
      <c r="ER19" s="66">
        <f t="shared" si="105"/>
        <v>39.320757872574816</v>
      </c>
      <c r="ES19" s="93">
        <f t="shared" si="106"/>
        <v>551701876.1965642</v>
      </c>
      <c r="ET19" s="233">
        <f t="shared" si="107"/>
        <v>-7046046631.1920528</v>
      </c>
      <c r="EU19" s="66">
        <f t="shared" si="108"/>
        <v>7046046631.1920528</v>
      </c>
      <c r="EV19" s="93">
        <f t="shared" si="30"/>
        <v>8582088087.4962473</v>
      </c>
      <c r="EW19" s="93">
        <f t="shared" si="31"/>
        <v>22205031707.317619</v>
      </c>
      <c r="EX19" s="233">
        <f t="shared" si="32"/>
        <v>-779800819.73219121</v>
      </c>
      <c r="EY19" s="66">
        <f t="shared" si="109"/>
        <v>779800819.73219121</v>
      </c>
      <c r="EZ19" s="93">
        <f t="shared" si="33"/>
        <v>317160721.34155083</v>
      </c>
      <c r="FA19" s="93">
        <f t="shared" si="34"/>
        <v>161973991.81332445</v>
      </c>
      <c r="FB19" s="233">
        <f t="shared" si="35"/>
        <v>-8233004.6443077102</v>
      </c>
      <c r="FC19" s="66">
        <f t="shared" si="110"/>
        <v>8233004.6443077102</v>
      </c>
      <c r="FD19" s="93">
        <f t="shared" si="111"/>
        <v>18522296.709281579</v>
      </c>
      <c r="FE19" s="233">
        <f t="shared" si="36"/>
        <v>15784010.571608862</v>
      </c>
      <c r="FF19" s="228">
        <f t="shared" si="37"/>
        <v>-15784010.571608862</v>
      </c>
      <c r="FH19" s="227">
        <f t="shared" si="38"/>
        <v>551701876.19656408</v>
      </c>
      <c r="FI19" s="93">
        <f t="shared" si="112"/>
        <v>7046046631.1920528</v>
      </c>
      <c r="FJ19" s="93">
        <f t="shared" si="113"/>
        <v>17700122.74718266</v>
      </c>
      <c r="FK19" s="228">
        <f t="shared" si="114"/>
        <v>-15290629.966918442</v>
      </c>
      <c r="FM19" s="46">
        <f t="shared" si="115"/>
        <v>13</v>
      </c>
      <c r="FN19" s="39">
        <f t="shared" si="116"/>
        <v>14</v>
      </c>
      <c r="FP19" s="142">
        <v>14</v>
      </c>
      <c r="FQ19" s="310">
        <v>46.8</v>
      </c>
      <c r="FR19" s="302">
        <f t="shared" si="117"/>
        <v>0</v>
      </c>
      <c r="FS19" s="302">
        <f t="shared" ref="FS19:FS30" si="120">_xlfn.LET(
    _xlpm.r, $FQ19,
    _xlpm.rp, _xlfn.XLOOKUP($FM19,$DK$6:$DK$200,$DM$6:$DM$200, , -1),
    _xlpm.rn, _xlfn.XLOOKUP($FN19,$DK$6:$DK$200,$DM$6:$DM$200, , -1),
    _xlpm.xp, _xlfn.XLOOKUP($FM19,$DK$6:$DK$200,DO$6:DO$200, , -1),
    _xlpm.xn, _xlfn.XLOOKUP($FN19,$DK$6:$DK$200,DO$6:DO$200, , -1),
    (_xlpm.r - _xlpm.rp)/(_xlpm.rn - _xlpm.rp)*(_xlpm.xn - _xlpm.xp) + _xlpm.xp
)</f>
        <v>0.24920371745230965</v>
      </c>
      <c r="FT19" s="302">
        <f t="shared" ref="FT19:FT30" si="121">_xlfn.LET(
    _xlpm.r, $FQ19,
    _xlpm.rp, _xlfn.XLOOKUP($FM19,$DK$6:$DK$200,$DM$6:$DM$200, , -1),
    _xlpm.rn, _xlfn.XLOOKUP($FN19,$DK$6:$DK$200,$DM$6:$DM$200, , -1),
    _xlpm.xp, _xlfn.XLOOKUP($FM19,$DK$6:$DK$200,DP$6:DP$200, , -1),
    _xlpm.xn, _xlfn.XLOOKUP($FN19,$DK$6:$DK$200,DP$6:DP$200, , -1),
    (_xlpm.r - _xlpm.rp)/(_xlpm.rn - _xlpm.rp)*(_xlpm.xn - _xlpm.xp) + _xlpm.xp
)</f>
        <v>434.05489315554723</v>
      </c>
      <c r="FU19" s="302">
        <f t="shared" ref="FU19:FU30" si="122">_xlfn.LET(
    _xlpm.r, $FQ19,
    _xlpm.rp, _xlfn.XLOOKUP($FM19,$DK$6:$DK$200,$DM$6:$DM$200, , -1),
    _xlpm.rn, _xlfn.XLOOKUP($FN19,$DK$6:$DK$200,$DM$6:$DM$200, , -1),
    _xlpm.xp, _xlfn.XLOOKUP($FM19,$DK$6:$DK$200,DQ$6:DQ$200, , -1),
    _xlpm.xn, _xlfn.XLOOKUP($FN19,$DK$6:$DK$200,DQ$6:DQ$200, , -1),
    (_xlpm.r - _xlpm.rp)/(_xlpm.rn - _xlpm.rp)*(_xlpm.xn - _xlpm.xp) + _xlpm.xp
)</f>
        <v>0.79304172472562073</v>
      </c>
      <c r="FV19" s="302">
        <f t="shared" ref="FV19:FV30" si="123">_xlfn.LET(
    _xlpm.r, $FQ19,
    _xlpm.rp, _xlfn.XLOOKUP($FM19,$DK$6:$DK$200,$DM$6:$DM$200, , -1),
    _xlpm.rn, _xlfn.XLOOKUP($FN19,$DK$6:$DK$200,$DM$6:$DM$200, , -1),
    _xlpm.xp, _xlfn.XLOOKUP($FM19,$DK$6:$DK$200,DR$6:DR$200, , -1),
    _xlpm.xn, _xlfn.XLOOKUP($FN19,$DK$6:$DK$200,DR$6:DR$200, , -1),
    (_xlpm.r - _xlpm.rp)/(_xlpm.rn - _xlpm.rp)*(_xlpm.xn - _xlpm.xp) + _xlpm.xp
)</f>
        <v>6.6396614017684957E-2</v>
      </c>
      <c r="FW19" s="302">
        <f t="shared" ref="FW19:FW30" si="124">_xlfn.LET(
    _xlpm.r, $FQ19,
    _xlpm.rp, _xlfn.XLOOKUP($FM19,$DK$6:$DK$200,$DM$6:$DM$200, , -1),
    _xlpm.rn, _xlfn.XLOOKUP($FN19,$DK$6:$DK$200,$DM$6:$DM$200, , -1),
    _xlpm.xp, _xlfn.XLOOKUP($FM19,$DK$6:$DK$200,DS$6:DS$200, , -1),
    _xlpm.xn, _xlfn.XLOOKUP($FN19,$DK$6:$DK$200,DS$6:DS$200, , -1),
    (_xlpm.r - _xlpm.rp)/(_xlpm.rn - _xlpm.rp)*(_xlpm.xn - _xlpm.xp) + _xlpm.xp
)</f>
        <v>122.24272008439894</v>
      </c>
      <c r="FX19" s="302">
        <f t="shared" ref="FX19:FX30" si="125">_xlfn.LET(
    _xlpm.r, $FQ19,
    _xlpm.rp, _xlfn.XLOOKUP($FM19,$DK$6:$DK$200,$DM$6:$DM$200, , -1),
    _xlpm.rn, _xlfn.XLOOKUP($FN19,$DK$6:$DK$200,$DM$6:$DM$200, , -1),
    _xlpm.xp, _xlfn.XLOOKUP($FM19,$DK$6:$DK$200,DT$6:DT$200, , -1),
    _xlpm.xn, _xlfn.XLOOKUP($FN19,$DK$6:$DK$200,DT$6:DT$200, , -1),
    (_xlpm.r - _xlpm.rp)/(_xlpm.rn - _xlpm.rp)*(_xlpm.xn - _xlpm.xp) + _xlpm.xp
)</f>
        <v>843.5200958223063</v>
      </c>
      <c r="FY19" s="302">
        <f t="shared" ref="FY19:FY30" si="126">_xlfn.LET(
    _xlpm.r, $FQ19,
    _xlpm.rp, _xlfn.XLOOKUP($FM19,$DK$6:$DK$200,$DM$6:$DM$200, , -1),
    _xlpm.rn, _xlfn.XLOOKUP($FN19,$DK$6:$DK$200,$DM$6:$DM$200, , -1),
    _xlpm.xp, _xlfn.XLOOKUP($FM19,$DK$6:$DK$200,DU$6:DU$200, , -1),
    _xlpm.xn, _xlfn.XLOOKUP($FN19,$DK$6:$DK$200,DU$6:DU$200, , -1),
    (_xlpm.r - _xlpm.rp)/(_xlpm.rn - _xlpm.rp)*(_xlpm.xn - _xlpm.xp) + _xlpm.xp
)</f>
        <v>39.529742934862952</v>
      </c>
      <c r="FZ19" s="302">
        <f t="shared" ref="FZ19:FZ30" si="127">_xlfn.LET(
    _xlpm.r, $FQ19,
    _xlpm.rp, _xlfn.XLOOKUP($FM19,$DK$6:$DK$200,$DM$6:$DM$200, , -1),
    _xlpm.rn, _xlfn.XLOOKUP($FN19,$DK$6:$DK$200,$DM$6:$DM$200, , -1),
    _xlpm.xp, _xlfn.XLOOKUP($FM19,$DK$6:$DK$200,DV$6:DV$200, , -1),
    _xlpm.xn, _xlfn.XLOOKUP($FN19,$DK$6:$DK$200,DV$6:DV$200, , -1),
    (_xlpm.r - _xlpm.rp)/(_xlpm.rn - _xlpm.rp)*(_xlpm.xn - _xlpm.xp) + _xlpm.xp
)</f>
        <v>22245495208.655304</v>
      </c>
      <c r="GA19" s="302">
        <f t="shared" ref="GA19:GA30" si="128">_xlfn.LET(
    _xlpm.r, $FQ19,
    _xlpm.rp, _xlfn.XLOOKUP($FM19,$DK$6:$DK$200,$DM$6:$DM$200, , -1),
    _xlpm.rn, _xlfn.XLOOKUP($FN19,$DK$6:$DK$200,$DM$6:$DM$200, , -1),
    _xlpm.xp, _xlfn.XLOOKUP($FM19,$DK$6:$DK$200,DW$6:DW$200, , -1),
    _xlpm.xn, _xlfn.XLOOKUP($FN19,$DK$6:$DK$200,DW$6:DW$200, , -1),
    (_xlpm.r - _xlpm.rp)/(_xlpm.rn - _xlpm.rp)*(_xlpm.xn - _xlpm.xp) + _xlpm.xp
)</f>
        <v>554361368.05549955</v>
      </c>
      <c r="GB19" s="302">
        <f t="shared" ref="GB19:GB30" si="129">_xlfn.LET(
    _xlpm.r, $FQ19,
    _xlpm.rp, _xlfn.XLOOKUP($FM19,$DK$6:$DK$200,$DM$6:$DM$200, , -1),
    _xlpm.rn, _xlfn.XLOOKUP($FN19,$DK$6:$DK$200,$DM$6:$DM$200, , -1),
    _xlpm.xp, _xlfn.XLOOKUP($FM19,$DK$6:$DK$200,DX$6:DX$200, , -1),
    _xlpm.xn, _xlfn.XLOOKUP($FN19,$DK$6:$DK$200,DX$6:DX$200, , -1),
    (_xlpm.r - _xlpm.rp)/(_xlpm.rn - _xlpm.rp)*(_xlpm.xn - _xlpm.xp) + _xlpm.xp
)</f>
        <v>7053474557.1194181</v>
      </c>
      <c r="GC19" s="302">
        <f t="shared" ref="GC19:GC30" si="130">_xlfn.LET(
    _xlpm.r, $FQ19,
    _xlpm.rp, _xlfn.XLOOKUP($FM19,$DK$6:$DK$200,$DM$6:$DM$200, , -1),
    _xlpm.rn, _xlfn.XLOOKUP($FN19,$DK$6:$DK$200,$DM$6:$DM$200, , -1),
    _xlpm.xp, _xlfn.XLOOKUP($FM19,$DK$6:$DK$200,DY$6:DY$200, , -1),
    _xlpm.xn, _xlfn.XLOOKUP($FN19,$DK$6:$DK$200,DY$6:DY$200, , -1),
    (_xlpm.r - _xlpm.rp)/(_xlpm.rn - _xlpm.rp)*(_xlpm.xn - _xlpm.xp) + _xlpm.xp
)</f>
        <v>8599966886.5634956</v>
      </c>
      <c r="GD19" s="302">
        <f t="shared" ref="GD19:GD30" si="131">_xlfn.LET(
    _xlpm.r, $FQ19,
    _xlpm.rp, _xlfn.XLOOKUP($FM19,$DK$6:$DK$200,$DM$6:$DM$200, , -1),
    _xlpm.rn, _xlfn.XLOOKUP($FN19,$DK$6:$DK$200,$DM$6:$DM$200, , -1),
    _xlpm.xp, _xlfn.XLOOKUP($FM19,$DK$6:$DK$200,DZ$6:DZ$200, , -1),
    _xlpm.xn, _xlfn.XLOOKUP($FN19,$DK$6:$DK$200,DZ$6:DZ$200, , -1),
    (_xlpm.r - _xlpm.rp)/(_xlpm.rn - _xlpm.rp)*(_xlpm.xn - _xlpm.xp) + _xlpm.xp
)</f>
        <v>22236143275.385044</v>
      </c>
      <c r="GE19" s="302">
        <f t="shared" ref="GE19:GE30" si="132">_xlfn.LET(
    _xlpm.r, $FQ19,
    _xlpm.rp, _xlfn.XLOOKUP($FM19,$DK$6:$DK$200,$DM$6:$DM$200, , -1),
    _xlpm.rn, _xlfn.XLOOKUP($FN19,$DK$6:$DK$200,$DM$6:$DM$200, , -1),
    _xlpm.xp, _xlfn.XLOOKUP($FM19,$DK$6:$DK$200,EA$6:EA$200, , -1),
    _xlpm.xn, _xlfn.XLOOKUP($FN19,$DK$6:$DK$200,EA$6:EA$200, , -1),
    (_xlpm.r - _xlpm.rp)/(_xlpm.rn - _xlpm.rp)*(_xlpm.xn - _xlpm.xp) + _xlpm.xp
)</f>
        <v>783453596.29178262</v>
      </c>
      <c r="GF19" s="302">
        <f t="shared" ref="GF19:GF30" si="133">_xlfn.LET(
    _xlpm.r, $FQ19,
    _xlpm.rp, _xlfn.XLOOKUP($FM19,$DK$6:$DK$200,$DM$6:$DM$200, , -1),
    _xlpm.rn, _xlfn.XLOOKUP($FN19,$DK$6:$DK$200,$DM$6:$DM$200, , -1),
    _xlpm.xp, _xlfn.XLOOKUP($FM19,$DK$6:$DK$200,EB$6:EB$200, , -1),
    _xlpm.xn, _xlfn.XLOOKUP($FN19,$DK$6:$DK$200,EB$6:EB$200, , -1),
    (_xlpm.r - _xlpm.rp)/(_xlpm.rn - _xlpm.rp)*(_xlpm.xn - _xlpm.xp) + _xlpm.xp
)</f>
        <v>363143882.43261933</v>
      </c>
      <c r="GG19" s="302">
        <f t="shared" ref="GG19:GG30" si="134">_xlfn.LET(
    _xlpm.r, $FQ19,
    _xlpm.rp, _xlfn.XLOOKUP($FM19,$DK$6:$DK$200,$DM$6:$DM$200, , -1),
    _xlpm.rn, _xlfn.XLOOKUP($FN19,$DK$6:$DK$200,$DM$6:$DM$200, , -1),
    _xlpm.xp, _xlfn.XLOOKUP($FM19,$DK$6:$DK$200,EC$6:EC$200, , -1),
    _xlpm.xn, _xlfn.XLOOKUP($FN19,$DK$6:$DK$200,EC$6:EC$200, , -1),
    (_xlpm.r - _xlpm.rp)/(_xlpm.rn - _xlpm.rp)*(_xlpm.xn - _xlpm.xp) + _xlpm.xp
)</f>
        <v>317211974.08742493</v>
      </c>
      <c r="GH19" s="302">
        <f t="shared" si="119"/>
        <v>162190259.20902273</v>
      </c>
      <c r="GI19" s="302">
        <f t="shared" si="40"/>
        <v>18550501.601805978</v>
      </c>
      <c r="GJ19" s="302">
        <f t="shared" si="41"/>
        <v>-15796736.217247609</v>
      </c>
      <c r="GK19" s="206">
        <f t="shared" si="42"/>
        <v>0</v>
      </c>
    </row>
    <row r="20" spans="1:193" x14ac:dyDescent="0.3">
      <c r="A20" s="2">
        <v>0.30612244897959179</v>
      </c>
      <c r="B20">
        <v>5.3227780141717718</v>
      </c>
      <c r="C20">
        <v>9.3306865856824198E-2</v>
      </c>
      <c r="D20">
        <f t="shared" si="0"/>
        <v>5.3460896131893483</v>
      </c>
      <c r="E20">
        <v>0.31148889799535512</v>
      </c>
      <c r="F20">
        <v>35.81632653061223</v>
      </c>
      <c r="G20">
        <v>-0.2413029056067397</v>
      </c>
      <c r="H20">
        <v>0</v>
      </c>
      <c r="I20" s="4">
        <v>16</v>
      </c>
      <c r="J20" s="175"/>
      <c r="K20" s="49">
        <v>85.652354657941402</v>
      </c>
      <c r="L20" s="34">
        <v>3.0788007444401</v>
      </c>
      <c r="M20" s="8">
        <v>21.538591218062098</v>
      </c>
      <c r="N20" s="4">
        <v>16</v>
      </c>
      <c r="P20" s="6">
        <v>-0.82643759999999999</v>
      </c>
      <c r="Q20" s="8">
        <v>0.37704339999999997</v>
      </c>
      <c r="R20" s="34">
        <v>21.071909999999999</v>
      </c>
      <c r="S20" s="8">
        <v>-9.5732359999999996</v>
      </c>
      <c r="T20" s="39">
        <v>16</v>
      </c>
      <c r="U20" s="42">
        <f t="shared" si="1"/>
        <v>21.092927374093627</v>
      </c>
      <c r="W20" s="46">
        <f t="shared" si="43"/>
        <v>22</v>
      </c>
      <c r="X20" s="39">
        <f t="shared" si="44"/>
        <v>23</v>
      </c>
      <c r="Y20" s="60">
        <f t="shared" si="45"/>
        <v>-0.91067583967948029</v>
      </c>
      <c r="Z20" s="60">
        <f t="shared" si="45"/>
        <v>0.13289146312197497</v>
      </c>
      <c r="AA20" s="60">
        <f t="shared" si="45"/>
        <v>52.705801242798216</v>
      </c>
      <c r="AB20" s="60">
        <f t="shared" si="45"/>
        <v>-2.3902010378438718</v>
      </c>
      <c r="AC20" s="93"/>
      <c r="AD20" s="46">
        <f t="shared" si="46"/>
        <v>10</v>
      </c>
      <c r="AE20" s="39">
        <f t="shared" si="47"/>
        <v>11</v>
      </c>
      <c r="AF20" s="23">
        <f t="shared" si="48"/>
        <v>4.4210260355266016</v>
      </c>
      <c r="AG20" s="46">
        <f t="shared" si="49"/>
        <v>23</v>
      </c>
      <c r="AH20" s="39">
        <f t="shared" si="50"/>
        <v>24</v>
      </c>
      <c r="AI20" s="51">
        <f t="shared" si="51"/>
        <v>0.29381608985329305</v>
      </c>
      <c r="AK20" s="6">
        <v>52.730751934632003</v>
      </c>
      <c r="AL20" s="8">
        <v>404.89479890714</v>
      </c>
      <c r="AM20" s="8">
        <v>0.14376794096077999</v>
      </c>
      <c r="AN20" s="8">
        <v>1.8447731654953E-2</v>
      </c>
      <c r="AO20" s="8">
        <v>0.47196908393967002</v>
      </c>
      <c r="AP20" s="8">
        <v>1.2736702180659001</v>
      </c>
      <c r="AQ20" s="8">
        <v>0.98614579900874999</v>
      </c>
      <c r="AR20" s="8">
        <v>4.9961457421040002E-2</v>
      </c>
      <c r="AS20" s="8">
        <v>42495231920.454002</v>
      </c>
      <c r="AT20" s="8">
        <v>2825317561.1497998</v>
      </c>
      <c r="AU20" s="8">
        <v>0.15410310724899001</v>
      </c>
      <c r="AV20" s="8">
        <v>0.39427527118827999</v>
      </c>
      <c r="AW20" s="8">
        <v>0.10056460683486</v>
      </c>
      <c r="AX20" s="8">
        <v>0.21757878054776</v>
      </c>
      <c r="AY20" s="8">
        <v>9.7061526261064998E-2</v>
      </c>
      <c r="AZ20" s="8">
        <v>0.50295860607033005</v>
      </c>
      <c r="BA20" s="86">
        <v>0.15230597543829</v>
      </c>
      <c r="BB20" s="8">
        <v>0.60489829958667996</v>
      </c>
      <c r="BC20" s="8">
        <v>3.9227962818346998E-3</v>
      </c>
      <c r="BD20" s="4">
        <v>15</v>
      </c>
      <c r="BE20" s="162">
        <f t="shared" si="52"/>
        <v>-0.91154443486526882</v>
      </c>
      <c r="BF20" s="126">
        <f t="shared" si="2"/>
        <v>-0.91067583967948029</v>
      </c>
      <c r="BG20" s="54">
        <f t="shared" si="53"/>
        <v>-0.76690789871870035</v>
      </c>
      <c r="BH20" s="13">
        <f t="shared" si="54"/>
        <v>1.8447731654953E-2</v>
      </c>
      <c r="BI20" s="54">
        <f t="shared" si="55"/>
        <v>7.5469959329269698E-2</v>
      </c>
      <c r="BJ20" s="13">
        <f t="shared" si="56"/>
        <v>4.9961457421040002E-2</v>
      </c>
      <c r="BK20" s="54">
        <f t="shared" si="57"/>
        <v>-0.30577754009280034</v>
      </c>
      <c r="BL20" s="57">
        <f t="shared" si="58"/>
        <v>3.9227962818346998E-3</v>
      </c>
      <c r="BN20" s="17">
        <f t="shared" si="59"/>
        <v>0.91067583967948029</v>
      </c>
      <c r="BO20" s="13">
        <f t="shared" si="60"/>
        <v>0.76690789871870035</v>
      </c>
      <c r="BP20" s="13">
        <f t="shared" si="61"/>
        <v>1.8447731654953E-2</v>
      </c>
      <c r="BQ20" s="13">
        <f t="shared" si="62"/>
        <v>-7.5469959329269698E-2</v>
      </c>
      <c r="BR20" s="13">
        <f t="shared" si="63"/>
        <v>4.9961457421040002E-2</v>
      </c>
      <c r="BS20" s="180">
        <f t="shared" si="64"/>
        <v>0.30577754009280034</v>
      </c>
      <c r="BT20" s="13">
        <f t="shared" si="65"/>
        <v>3.9227962818346998E-3</v>
      </c>
      <c r="BV20" s="214">
        <f t="shared" si="66"/>
        <v>2.3902010378438718</v>
      </c>
      <c r="BW20" s="125">
        <f t="shared" si="67"/>
        <v>4.1716877894961153E-2</v>
      </c>
      <c r="BX20" s="13">
        <f t="shared" si="68"/>
        <v>0.76547131281694314</v>
      </c>
      <c r="BY20" s="13">
        <f t="shared" si="69"/>
        <v>5.0415406124032322E-2</v>
      </c>
      <c r="BZ20" s="180">
        <f t="shared" si="70"/>
        <v>-7.7487930285957518E-2</v>
      </c>
      <c r="CA20" s="13">
        <f t="shared" si="71"/>
        <v>4.6770531842118296E-2</v>
      </c>
      <c r="CB20" s="13">
        <f t="shared" si="72"/>
        <v>0.3053479073200383</v>
      </c>
      <c r="CC20" s="57">
        <f t="shared" si="73"/>
        <v>1.6671768086983511E-2</v>
      </c>
      <c r="CD20" s="68"/>
      <c r="CE20" s="94">
        <f t="shared" si="74"/>
        <v>90.192266508811244</v>
      </c>
      <c r="CF20" s="63">
        <f t="shared" si="75"/>
        <v>656.83484789555291</v>
      </c>
      <c r="CG20" s="131">
        <f t="shared" si="76"/>
        <v>6548647282.2084265</v>
      </c>
      <c r="CH20" s="131">
        <f t="shared" si="77"/>
        <v>16754819089.645853</v>
      </c>
      <c r="CI20" s="72">
        <f t="shared" si="78"/>
        <v>284126949.72065514</v>
      </c>
      <c r="CJ20" s="131">
        <f t="shared" si="79"/>
        <v>309183316.20123261</v>
      </c>
      <c r="CK20" s="95">
        <f t="shared" si="80"/>
        <v>137926154.79045644</v>
      </c>
      <c r="CL20" s="163">
        <f t="shared" si="81"/>
        <v>90.196270534031271</v>
      </c>
      <c r="CM20" s="165">
        <f t="shared" si="82"/>
        <v>656.83084387033296</v>
      </c>
      <c r="CN20" s="166">
        <f t="shared" si="83"/>
        <v>1.5062653001328297</v>
      </c>
      <c r="CO20" s="131">
        <f t="shared" si="84"/>
        <v>6548719401.3372364</v>
      </c>
      <c r="CP20" s="131">
        <f t="shared" si="85"/>
        <v>16754746970.517042</v>
      </c>
      <c r="CQ20" s="72">
        <f t="shared" si="86"/>
        <v>27130333.910159376</v>
      </c>
      <c r="CR20" s="131">
        <f t="shared" si="87"/>
        <v>309182106.05922085</v>
      </c>
      <c r="CS20" s="131">
        <f t="shared" si="88"/>
        <v>137927364.93246824</v>
      </c>
      <c r="CT20" s="110">
        <f t="shared" si="3"/>
        <v>455240.61922949401</v>
      </c>
      <c r="CU20" s="197">
        <f t="shared" si="89"/>
        <v>90.202501189082923</v>
      </c>
      <c r="CV20" s="198">
        <f t="shared" si="90"/>
        <v>694.68846870845482</v>
      </c>
      <c r="CW20" s="199">
        <f t="shared" si="91"/>
        <v>1.020592775234477</v>
      </c>
      <c r="CX20" s="200">
        <f t="shared" si="4"/>
        <v>6549048301.4008369</v>
      </c>
      <c r="CY20" s="198">
        <f t="shared" si="5"/>
        <v>18753152453.375786</v>
      </c>
      <c r="CZ20" s="198">
        <f t="shared" si="6"/>
        <v>1492945.3845757023</v>
      </c>
      <c r="DA20" s="163">
        <f t="shared" si="7"/>
        <v>-1.020592775234477</v>
      </c>
      <c r="DB20" s="131">
        <f t="shared" si="8"/>
        <v>-1492945.3845757023</v>
      </c>
      <c r="DC20" s="113">
        <f t="shared" si="9"/>
        <v>-455240.61922949401</v>
      </c>
      <c r="DD20" s="130">
        <f t="shared" si="92"/>
        <v>83843268.92617093</v>
      </c>
      <c r="DE20" s="130">
        <f t="shared" si="10"/>
        <v>6535488127.258297</v>
      </c>
      <c r="DF20" s="130">
        <f t="shared" si="93"/>
        <v>15447188.627225237</v>
      </c>
      <c r="DG20" s="110">
        <f t="shared" si="11"/>
        <v>-10409372.621846717</v>
      </c>
      <c r="DI20" s="169">
        <f t="shared" si="12"/>
        <v>2.3902010378438718</v>
      </c>
      <c r="DJ20" s="106">
        <f t="shared" si="94"/>
        <v>4.1716877894961153E-2</v>
      </c>
      <c r="DK20" s="243">
        <v>15</v>
      </c>
      <c r="DL20" s="258">
        <f t="shared" si="118"/>
        <v>52.71099508527665</v>
      </c>
      <c r="DM20" s="258">
        <f t="shared" si="95"/>
        <v>52.705801242798216</v>
      </c>
      <c r="DN20" s="258">
        <v>0</v>
      </c>
      <c r="DO20" s="262">
        <f t="shared" si="96"/>
        <v>0.13289146312197497</v>
      </c>
      <c r="DP20" s="189">
        <f t="shared" si="13"/>
        <v>404.89479890714</v>
      </c>
      <c r="DQ20" s="244">
        <f t="shared" si="14"/>
        <v>0.76547131281694314</v>
      </c>
      <c r="DR20" s="189">
        <f t="shared" si="15"/>
        <v>5.0415406124032322E-2</v>
      </c>
      <c r="DS20" s="1">
        <f t="shared" si="16"/>
        <v>91.168823605515968</v>
      </c>
      <c r="DT20" s="1">
        <f t="shared" si="17"/>
        <v>693.72214629202176</v>
      </c>
      <c r="DU20" s="34">
        <f t="shared" si="18"/>
        <v>24.170977874996492</v>
      </c>
      <c r="DV20" s="244">
        <f t="shared" si="19"/>
        <v>21373342611.346939</v>
      </c>
      <c r="DW20" s="1">
        <f t="shared" si="97"/>
        <v>356331411.26001871</v>
      </c>
      <c r="DX20" s="34">
        <f t="shared" si="98"/>
        <v>6526305438.8089924</v>
      </c>
      <c r="DY20" s="1">
        <f t="shared" si="20"/>
        <v>6570150342.9285164</v>
      </c>
      <c r="DZ20" s="1">
        <f t="shared" si="21"/>
        <v>18732050411.848106</v>
      </c>
      <c r="EA20" s="34">
        <f t="shared" si="22"/>
        <v>507038899.24974054</v>
      </c>
      <c r="EB20" s="34">
        <f t="shared" si="99"/>
        <v>284126949.72065514</v>
      </c>
      <c r="EC20" s="1">
        <f t="shared" si="23"/>
        <v>308922183.02482539</v>
      </c>
      <c r="ED20" s="1">
        <f t="shared" si="24"/>
        <v>138187287.96686366</v>
      </c>
      <c r="EE20" s="34">
        <f t="shared" si="25"/>
        <v>6682270.2733318936</v>
      </c>
      <c r="EF20" s="1">
        <f t="shared" si="100"/>
        <v>14999628.636932906</v>
      </c>
      <c r="EG20" s="34">
        <f t="shared" si="101"/>
        <v>-11044537.818289682</v>
      </c>
      <c r="EH20" s="107">
        <v>0</v>
      </c>
      <c r="EJ20" s="185">
        <f t="shared" si="26"/>
        <v>83843268.92617093</v>
      </c>
      <c r="EK20" s="1">
        <f t="shared" si="27"/>
        <v>-6535488127.258297</v>
      </c>
      <c r="EL20" s="1">
        <f t="shared" si="102"/>
        <v>15447188.627225237</v>
      </c>
      <c r="EM20" s="186">
        <f t="shared" si="103"/>
        <v>10409372.621846717</v>
      </c>
      <c r="EO20" s="227">
        <f t="shared" si="104"/>
        <v>91.168823605515968</v>
      </c>
      <c r="EP20" s="93">
        <f t="shared" si="28"/>
        <v>693.72214629202176</v>
      </c>
      <c r="EQ20" s="233">
        <f t="shared" si="29"/>
        <v>-24.170977874996492</v>
      </c>
      <c r="ER20" s="66">
        <f t="shared" si="105"/>
        <v>24.170977874996492</v>
      </c>
      <c r="ES20" s="93">
        <f t="shared" si="106"/>
        <v>356331411.26001871</v>
      </c>
      <c r="ET20" s="233">
        <f t="shared" si="107"/>
        <v>-6526305438.8089924</v>
      </c>
      <c r="EU20" s="66">
        <f t="shared" si="108"/>
        <v>6526305438.8089924</v>
      </c>
      <c r="EV20" s="93">
        <f t="shared" si="30"/>
        <v>6570150342.9285164</v>
      </c>
      <c r="EW20" s="93">
        <f t="shared" si="31"/>
        <v>18732050411.848106</v>
      </c>
      <c r="EX20" s="233">
        <f t="shared" si="32"/>
        <v>-507038899.24974054</v>
      </c>
      <c r="EY20" s="66">
        <f t="shared" si="109"/>
        <v>507038899.24974054</v>
      </c>
      <c r="EZ20" s="93">
        <f t="shared" si="33"/>
        <v>308922183.02482539</v>
      </c>
      <c r="FA20" s="93">
        <f t="shared" si="34"/>
        <v>138187287.96686366</v>
      </c>
      <c r="FB20" s="233">
        <f t="shared" si="35"/>
        <v>-6682270.2733318936</v>
      </c>
      <c r="FC20" s="66">
        <f t="shared" si="110"/>
        <v>6682270.2733318936</v>
      </c>
      <c r="FD20" s="93">
        <f t="shared" si="111"/>
        <v>14999628.636932906</v>
      </c>
      <c r="FE20" s="233">
        <f t="shared" si="36"/>
        <v>11044537.818289682</v>
      </c>
      <c r="FF20" s="228">
        <f t="shared" si="37"/>
        <v>-11044537.818289682</v>
      </c>
      <c r="FH20" s="227">
        <f t="shared" si="38"/>
        <v>356331411.26001871</v>
      </c>
      <c r="FI20" s="93">
        <f t="shared" si="112"/>
        <v>6526305438.8089905</v>
      </c>
      <c r="FJ20" s="93">
        <f t="shared" si="113"/>
        <v>14448454.797899293</v>
      </c>
      <c r="FK20" s="228">
        <f t="shared" si="114"/>
        <v>-10707846.936381867</v>
      </c>
      <c r="FM20" s="46">
        <f t="shared" si="115"/>
        <v>14</v>
      </c>
      <c r="FN20" s="39">
        <f t="shared" si="116"/>
        <v>15</v>
      </c>
      <c r="FP20" s="142">
        <v>15</v>
      </c>
      <c r="FQ20" s="310">
        <v>52.65</v>
      </c>
      <c r="FR20" s="302">
        <f t="shared" si="117"/>
        <v>0</v>
      </c>
      <c r="FS20" s="302">
        <f t="shared" si="120"/>
        <v>0.13399525547388919</v>
      </c>
      <c r="FT20" s="302">
        <f t="shared" si="121"/>
        <v>405.17068731643701</v>
      </c>
      <c r="FU20" s="302">
        <f t="shared" si="122"/>
        <v>0.76573031610439535</v>
      </c>
      <c r="FV20" s="302">
        <f t="shared" si="123"/>
        <v>5.0565832154821869E-2</v>
      </c>
      <c r="FW20" s="302">
        <f t="shared" si="124"/>
        <v>91.461924039622545</v>
      </c>
      <c r="FX20" s="302">
        <f t="shared" si="125"/>
        <v>695.13584503260608</v>
      </c>
      <c r="FY20" s="302">
        <f t="shared" si="126"/>
        <v>24.315295058791794</v>
      </c>
      <c r="FZ20" s="302">
        <f t="shared" si="127"/>
        <v>21381646367.605488</v>
      </c>
      <c r="GA20" s="302">
        <f t="shared" si="128"/>
        <v>358192515.20350355</v>
      </c>
      <c r="GB20" s="302">
        <f t="shared" si="129"/>
        <v>6531256506.4283981</v>
      </c>
      <c r="GC20" s="302">
        <f t="shared" si="130"/>
        <v>6589316112.2871408</v>
      </c>
      <c r="GD20" s="302">
        <f t="shared" si="131"/>
        <v>18765134118.67527</v>
      </c>
      <c r="GE20" s="302">
        <f t="shared" si="132"/>
        <v>509637236.1375975</v>
      </c>
      <c r="GF20" s="302">
        <f t="shared" si="133"/>
        <v>284872161.92438585</v>
      </c>
      <c r="GG20" s="302">
        <f t="shared" si="134"/>
        <v>309000663.54722571</v>
      </c>
      <c r="GH20" s="302">
        <f t="shared" si="119"/>
        <v>138413880.70361909</v>
      </c>
      <c r="GI20" s="302">
        <f t="shared" si="40"/>
        <v>15033185.661241394</v>
      </c>
      <c r="GJ20" s="302">
        <f t="shared" si="41"/>
        <v>-11089686.154472975</v>
      </c>
      <c r="GK20" s="206">
        <f t="shared" si="42"/>
        <v>0</v>
      </c>
    </row>
    <row r="21" spans="1:193" x14ac:dyDescent="0.3">
      <c r="A21" s="2">
        <v>0.32653061224489788</v>
      </c>
      <c r="B21">
        <v>5.1664822881670496</v>
      </c>
      <c r="C21">
        <v>8.3711819400667201E-2</v>
      </c>
      <c r="D21">
        <f t="shared" si="0"/>
        <v>4.7963339470195949</v>
      </c>
      <c r="E21">
        <v>0.3088429219529899</v>
      </c>
      <c r="F21">
        <v>38.204081632653057</v>
      </c>
      <c r="G21">
        <v>-0.23698965095246979</v>
      </c>
      <c r="H21">
        <v>0</v>
      </c>
      <c r="I21" s="4">
        <v>17</v>
      </c>
      <c r="J21" s="175"/>
      <c r="K21" s="49">
        <v>90.199684499523102</v>
      </c>
      <c r="L21" s="34">
        <v>2.9045925649125302</v>
      </c>
      <c r="M21" s="8">
        <v>21.1007690779904</v>
      </c>
      <c r="N21" s="4">
        <v>17</v>
      </c>
      <c r="P21" s="6">
        <v>-0.89876420000000001</v>
      </c>
      <c r="Q21" s="8">
        <v>0.38516099999999998</v>
      </c>
      <c r="R21" s="34">
        <v>23.41442</v>
      </c>
      <c r="S21" s="8">
        <v>-8.7168810000000008</v>
      </c>
      <c r="T21" s="39">
        <v>17</v>
      </c>
      <c r="U21" s="42">
        <f t="shared" si="1"/>
        <v>23.436567733149879</v>
      </c>
      <c r="W21" s="46">
        <f t="shared" si="43"/>
        <v>23</v>
      </c>
      <c r="X21" s="39">
        <f t="shared" si="44"/>
        <v>24</v>
      </c>
      <c r="Y21" s="60">
        <f t="shared" si="45"/>
        <v>-0.87387172037428962</v>
      </c>
      <c r="Z21" s="60">
        <f t="shared" si="45"/>
        <v>-3.1556790034157206E-2</v>
      </c>
      <c r="AA21" s="60">
        <f t="shared" si="45"/>
        <v>58.562349683748835</v>
      </c>
      <c r="AB21" s="60">
        <f t="shared" si="45"/>
        <v>-1.6865614644005189</v>
      </c>
      <c r="AC21" s="93"/>
      <c r="AD21" s="46">
        <f t="shared" si="46"/>
        <v>11</v>
      </c>
      <c r="AE21" s="39">
        <f t="shared" si="47"/>
        <v>12</v>
      </c>
      <c r="AF21" s="23">
        <f t="shared" si="48"/>
        <v>4.1531975858154224</v>
      </c>
      <c r="AG21" s="46">
        <f t="shared" si="49"/>
        <v>25</v>
      </c>
      <c r="AH21" s="39">
        <f t="shared" si="50"/>
        <v>26</v>
      </c>
      <c r="AI21" s="51">
        <f t="shared" si="51"/>
        <v>0.28942421318299211</v>
      </c>
      <c r="AK21" s="6">
        <v>58.589724371814</v>
      </c>
      <c r="AL21" s="8">
        <v>377.70664903530002</v>
      </c>
      <c r="AM21" s="8">
        <v>0.15282312169347001</v>
      </c>
      <c r="AN21" s="8">
        <v>2.0681188624443E-2</v>
      </c>
      <c r="AO21" s="8">
        <v>0.41870452357160998</v>
      </c>
      <c r="AP21" s="8">
        <v>1.1938579264328</v>
      </c>
      <c r="AQ21" s="8">
        <v>0.95924605280769004</v>
      </c>
      <c r="AR21" s="8">
        <v>4.1301953499441997E-2</v>
      </c>
      <c r="AS21" s="8">
        <v>46811094599.714996</v>
      </c>
      <c r="AT21" s="8">
        <v>3088939290.4555998</v>
      </c>
      <c r="AU21" s="8">
        <v>0.10450790004696001</v>
      </c>
      <c r="AV21" s="8">
        <v>0.30034467144784999</v>
      </c>
      <c r="AW21" s="8">
        <v>7.0964094362951993E-2</v>
      </c>
      <c r="AX21" s="8">
        <v>0.22782120824666</v>
      </c>
      <c r="AY21" s="8">
        <v>8.7599050123938996E-2</v>
      </c>
      <c r="AZ21" s="8">
        <v>0.43087651603034</v>
      </c>
      <c r="BA21" s="86">
        <v>7.0785273022972994E-2</v>
      </c>
      <c r="BB21" s="8">
        <v>0.59852937681472995</v>
      </c>
      <c r="BC21" s="8">
        <v>7.3013595201392003E-3</v>
      </c>
      <c r="BD21" s="4">
        <v>16</v>
      </c>
      <c r="BE21" s="162">
        <f t="shared" si="52"/>
        <v>-0.87456284943958029</v>
      </c>
      <c r="BF21" s="126">
        <f t="shared" si="2"/>
        <v>-0.87387172037428962</v>
      </c>
      <c r="BG21" s="54">
        <f t="shared" si="53"/>
        <v>-0.72104859868081961</v>
      </c>
      <c r="BH21" s="13">
        <f t="shared" si="54"/>
        <v>2.0681188624443E-2</v>
      </c>
      <c r="BI21" s="54">
        <f t="shared" si="55"/>
        <v>8.5374332433400424E-2</v>
      </c>
      <c r="BJ21" s="13">
        <f t="shared" si="56"/>
        <v>4.1301953499441997E-2</v>
      </c>
      <c r="BK21" s="54">
        <f t="shared" si="57"/>
        <v>-0.27534234355955967</v>
      </c>
      <c r="BL21" s="57">
        <f t="shared" si="58"/>
        <v>7.3013595201392003E-3</v>
      </c>
      <c r="BN21" s="17">
        <f t="shared" si="59"/>
        <v>0.87387172037428962</v>
      </c>
      <c r="BO21" s="13">
        <f t="shared" si="60"/>
        <v>0.72104859868081961</v>
      </c>
      <c r="BP21" s="13">
        <f t="shared" si="61"/>
        <v>2.0681188624443E-2</v>
      </c>
      <c r="BQ21" s="13">
        <f t="shared" si="62"/>
        <v>-8.5374332433400424E-2</v>
      </c>
      <c r="BR21" s="13">
        <f t="shared" si="63"/>
        <v>4.1301953499441997E-2</v>
      </c>
      <c r="BS21" s="180">
        <f t="shared" si="64"/>
        <v>0.27534234355955967</v>
      </c>
      <c r="BT21" s="13">
        <f t="shared" si="65"/>
        <v>7.3013595201392003E-3</v>
      </c>
      <c r="BV21" s="214">
        <f t="shared" si="66"/>
        <v>1.6865614644005189</v>
      </c>
      <c r="BW21" s="125">
        <f t="shared" si="67"/>
        <v>2.9436050591046186E-2</v>
      </c>
      <c r="BX21" s="13">
        <f t="shared" si="68"/>
        <v>0.7201275491509519</v>
      </c>
      <c r="BY21" s="13">
        <f t="shared" si="69"/>
        <v>4.1893987353042034E-2</v>
      </c>
      <c r="BZ21" s="180">
        <f t="shared" si="70"/>
        <v>-8.6552938309662958E-2</v>
      </c>
      <c r="CA21" s="13">
        <f t="shared" si="71"/>
        <v>3.8771340849685823E-2</v>
      </c>
      <c r="CB21" s="13">
        <f t="shared" si="72"/>
        <v>0.27500817055622839</v>
      </c>
      <c r="CC21" s="57">
        <f t="shared" si="73"/>
        <v>1.540201723896371E-2</v>
      </c>
      <c r="CD21" s="68"/>
      <c r="CE21" s="94">
        <f t="shared" si="74"/>
        <v>66.217066328512715</v>
      </c>
      <c r="CF21" s="63">
        <f t="shared" si="75"/>
        <v>538.34405875927041</v>
      </c>
      <c r="CG21" s="131">
        <f t="shared" si="76"/>
        <v>4892129195.5158043</v>
      </c>
      <c r="CH21" s="131">
        <f t="shared" si="77"/>
        <v>14059462827.665625</v>
      </c>
      <c r="CI21" s="72">
        <f t="shared" si="78"/>
        <v>219203779.28932115</v>
      </c>
      <c r="CJ21" s="131">
        <f t="shared" si="79"/>
        <v>303218955.99740577</v>
      </c>
      <c r="CK21" s="95">
        <f t="shared" si="80"/>
        <v>116590078.37491183</v>
      </c>
      <c r="CL21" s="163">
        <f t="shared" si="81"/>
        <v>66.217786936659735</v>
      </c>
      <c r="CM21" s="165">
        <f t="shared" si="82"/>
        <v>538.34333815112336</v>
      </c>
      <c r="CN21" s="166">
        <f t="shared" si="83"/>
        <v>0.58328212547416447</v>
      </c>
      <c r="CO21" s="131">
        <f t="shared" si="84"/>
        <v>4892143187.6310768</v>
      </c>
      <c r="CP21" s="131">
        <f t="shared" si="85"/>
        <v>14059448835.55035</v>
      </c>
      <c r="CQ21" s="72">
        <f t="shared" si="86"/>
        <v>11325643.167236097</v>
      </c>
      <c r="CR21" s="131">
        <f t="shared" si="87"/>
        <v>303218671.14546585</v>
      </c>
      <c r="CS21" s="131">
        <f t="shared" si="88"/>
        <v>116590363.22685176</v>
      </c>
      <c r="CT21" s="110">
        <f t="shared" si="3"/>
        <v>230567.81365973488</v>
      </c>
      <c r="CU21" s="197">
        <f t="shared" si="89"/>
        <v>66.23792242178196</v>
      </c>
      <c r="CV21" s="198">
        <f t="shared" si="90"/>
        <v>566.97856574258708</v>
      </c>
      <c r="CW21" s="199">
        <f t="shared" si="91"/>
        <v>-0.17604929040397932</v>
      </c>
      <c r="CX21" s="200">
        <f t="shared" si="4"/>
        <v>4893218436.732708</v>
      </c>
      <c r="CY21" s="198">
        <f t="shared" si="5"/>
        <v>15588590177.605375</v>
      </c>
      <c r="CZ21" s="198">
        <f t="shared" si="6"/>
        <v>-29223189.791457817</v>
      </c>
      <c r="DA21" s="163">
        <f t="shared" si="7"/>
        <v>0.17604929040397932</v>
      </c>
      <c r="DB21" s="131">
        <f t="shared" si="8"/>
        <v>29223189.791457817</v>
      </c>
      <c r="DC21" s="113">
        <f t="shared" si="9"/>
        <v>-230567.81365973488</v>
      </c>
      <c r="DD21" s="130">
        <f t="shared" si="92"/>
        <v>147266971.12579322</v>
      </c>
      <c r="DE21" s="130">
        <f t="shared" si="10"/>
        <v>5553600373.5809536</v>
      </c>
      <c r="DF21" s="130">
        <f t="shared" si="93"/>
        <v>12523523.455812626</v>
      </c>
      <c r="DG21" s="110">
        <f t="shared" si="11"/>
        <v>-9953824.4286601469</v>
      </c>
      <c r="DI21" s="169">
        <f t="shared" si="12"/>
        <v>1.6865614644005189</v>
      </c>
      <c r="DJ21" s="106">
        <f t="shared" si="94"/>
        <v>2.9436050591046186E-2</v>
      </c>
      <c r="DK21" s="243">
        <v>16</v>
      </c>
      <c r="DL21" s="258">
        <f t="shared" si="118"/>
        <v>58.569851873863243</v>
      </c>
      <c r="DM21" s="258">
        <f t="shared" si="95"/>
        <v>58.562349683748835</v>
      </c>
      <c r="DN21" s="258">
        <v>0</v>
      </c>
      <c r="DO21" s="262">
        <f t="shared" si="96"/>
        <v>-3.1556790034157206E-2</v>
      </c>
      <c r="DP21" s="189">
        <f t="shared" si="13"/>
        <v>377.70664903530002</v>
      </c>
      <c r="DQ21" s="244">
        <f t="shared" si="14"/>
        <v>0.7201275491509519</v>
      </c>
      <c r="DR21" s="189">
        <f t="shared" si="15"/>
        <v>4.1893987353042034E-2</v>
      </c>
      <c r="DS21" s="1">
        <f t="shared" si="16"/>
        <v>66.682037815589922</v>
      </c>
      <c r="DT21" s="1">
        <f t="shared" si="17"/>
        <v>566.53445034877905</v>
      </c>
      <c r="DU21" s="34">
        <f t="shared" si="18"/>
        <v>14.907058156246364</v>
      </c>
      <c r="DV21" s="244">
        <f t="shared" si="19"/>
        <v>20169801352.69186</v>
      </c>
      <c r="DW21" s="1">
        <f t="shared" si="97"/>
        <v>310655628.14063358</v>
      </c>
      <c r="DX21" s="34">
        <f t="shared" si="98"/>
        <v>5546860170.4863291</v>
      </c>
      <c r="DY21" s="1">
        <f t="shared" si="20"/>
        <v>4904202534.5263996</v>
      </c>
      <c r="DZ21" s="1">
        <f t="shared" si="21"/>
        <v>15577606079.811682</v>
      </c>
      <c r="EA21" s="34">
        <f t="shared" si="22"/>
        <v>343820234.36511058</v>
      </c>
      <c r="EB21" s="34">
        <f t="shared" si="99"/>
        <v>219203779.28932115</v>
      </c>
      <c r="EC21" s="1">
        <f t="shared" si="23"/>
        <v>303070574.12143105</v>
      </c>
      <c r="ED21" s="1">
        <f t="shared" si="24"/>
        <v>116738460.25088656</v>
      </c>
      <c r="EE21" s="34">
        <f t="shared" si="25"/>
        <v>5260259.099280687</v>
      </c>
      <c r="EF21" s="1">
        <f t="shared" si="100"/>
        <v>12225139.181598067</v>
      </c>
      <c r="EG21" s="34">
        <f t="shared" si="101"/>
        <v>-10318102.175082212</v>
      </c>
      <c r="EH21" s="107">
        <v>0</v>
      </c>
      <c r="EJ21" s="185">
        <f t="shared" si="26"/>
        <v>147266971.12579322</v>
      </c>
      <c r="EK21" s="1">
        <f t="shared" si="27"/>
        <v>-5553600373.5809536</v>
      </c>
      <c r="EL21" s="1">
        <f t="shared" si="102"/>
        <v>12523523.455812626</v>
      </c>
      <c r="EM21" s="186">
        <f t="shared" si="103"/>
        <v>9953824.4286601469</v>
      </c>
      <c r="EO21" s="227">
        <f t="shared" si="104"/>
        <v>66.682037815589922</v>
      </c>
      <c r="EP21" s="93">
        <f t="shared" si="28"/>
        <v>566.53445034877905</v>
      </c>
      <c r="EQ21" s="233">
        <f t="shared" si="29"/>
        <v>-14.907058156246364</v>
      </c>
      <c r="ER21" s="66">
        <f t="shared" si="105"/>
        <v>14.907058156246364</v>
      </c>
      <c r="ES21" s="93">
        <f t="shared" si="106"/>
        <v>310655628.14063358</v>
      </c>
      <c r="ET21" s="233">
        <f t="shared" si="107"/>
        <v>-5546860170.4863291</v>
      </c>
      <c r="EU21" s="66">
        <f t="shared" si="108"/>
        <v>5546860170.4863291</v>
      </c>
      <c r="EV21" s="93">
        <f t="shared" si="30"/>
        <v>4904202534.5263996</v>
      </c>
      <c r="EW21" s="93">
        <f t="shared" si="31"/>
        <v>15577606079.811682</v>
      </c>
      <c r="EX21" s="233">
        <f t="shared" si="32"/>
        <v>-343820234.36511058</v>
      </c>
      <c r="EY21" s="66">
        <f t="shared" si="109"/>
        <v>343820234.36511058</v>
      </c>
      <c r="EZ21" s="93">
        <f t="shared" si="33"/>
        <v>303070574.12143105</v>
      </c>
      <c r="FA21" s="93">
        <f t="shared" si="34"/>
        <v>116738460.25088656</v>
      </c>
      <c r="FB21" s="233">
        <f t="shared" si="35"/>
        <v>-5260259.099280687</v>
      </c>
      <c r="FC21" s="66">
        <f t="shared" si="110"/>
        <v>5260259.099280687</v>
      </c>
      <c r="FD21" s="93">
        <f t="shared" si="111"/>
        <v>12225139.181598067</v>
      </c>
      <c r="FE21" s="233">
        <f t="shared" si="36"/>
        <v>10318102.175082212</v>
      </c>
      <c r="FF21" s="228">
        <f t="shared" si="37"/>
        <v>-10318102.175082212</v>
      </c>
      <c r="FH21" s="227">
        <f t="shared" si="38"/>
        <v>310655628.14063358</v>
      </c>
      <c r="FI21" s="93">
        <f t="shared" si="112"/>
        <v>5546860170.4863291</v>
      </c>
      <c r="FJ21" s="93">
        <f t="shared" si="113"/>
        <v>11750452.530771974</v>
      </c>
      <c r="FK21" s="228">
        <f t="shared" si="114"/>
        <v>-10104056.748460026</v>
      </c>
      <c r="FM21" s="46">
        <f t="shared" si="115"/>
        <v>15</v>
      </c>
      <c r="FN21" s="39">
        <f t="shared" si="116"/>
        <v>16</v>
      </c>
      <c r="FP21" s="142">
        <v>16</v>
      </c>
      <c r="FQ21" s="310">
        <v>58.5</v>
      </c>
      <c r="FR21" s="302">
        <f t="shared" si="117"/>
        <v>0</v>
      </c>
      <c r="FS21" s="302">
        <f t="shared" si="120"/>
        <v>-2.9806049528770223E-2</v>
      </c>
      <c r="FT21" s="302">
        <f t="shared" si="121"/>
        <v>377.99609811325388</v>
      </c>
      <c r="FU21" s="302">
        <f t="shared" si="122"/>
        <v>0.72061028558744888</v>
      </c>
      <c r="FV21" s="302">
        <f t="shared" si="123"/>
        <v>4.1984707641761508E-2</v>
      </c>
      <c r="FW21" s="302">
        <f t="shared" si="124"/>
        <v>66.942727770675404</v>
      </c>
      <c r="FX21" s="302">
        <f t="shared" si="125"/>
        <v>567.88850943302646</v>
      </c>
      <c r="FY21" s="302">
        <f t="shared" si="126"/>
        <v>15.00568322023455</v>
      </c>
      <c r="FZ21" s="302">
        <f t="shared" si="127"/>
        <v>20182614431.523602</v>
      </c>
      <c r="GA21" s="302">
        <f t="shared" si="128"/>
        <v>311141899.30549937</v>
      </c>
      <c r="GB21" s="302">
        <f t="shared" si="129"/>
        <v>5557287490.1516466</v>
      </c>
      <c r="GC21" s="302">
        <f t="shared" si="130"/>
        <v>4921938462.1027241</v>
      </c>
      <c r="GD21" s="302">
        <f t="shared" si="131"/>
        <v>15611188762.254902</v>
      </c>
      <c r="GE21" s="302">
        <f t="shared" si="132"/>
        <v>345557884.49130195</v>
      </c>
      <c r="GF21" s="302">
        <f t="shared" si="133"/>
        <v>219894960.99560758</v>
      </c>
      <c r="GG21" s="302">
        <f t="shared" si="134"/>
        <v>303132871.21813011</v>
      </c>
      <c r="GH21" s="302">
        <f t="shared" si="119"/>
        <v>116966807.65351768</v>
      </c>
      <c r="GI21" s="302">
        <f t="shared" si="40"/>
        <v>12254676.808042854</v>
      </c>
      <c r="GJ21" s="302">
        <f t="shared" si="41"/>
        <v>-10325835.916734748</v>
      </c>
      <c r="GK21" s="206">
        <f t="shared" si="42"/>
        <v>0</v>
      </c>
    </row>
    <row r="22" spans="1:193" x14ac:dyDescent="0.3">
      <c r="A22" s="2">
        <v>0.34693877551020408</v>
      </c>
      <c r="B22">
        <v>5.0194213273102024</v>
      </c>
      <c r="C22">
        <v>7.4989704289552053E-2</v>
      </c>
      <c r="D22">
        <f t="shared" si="0"/>
        <v>4.2965935627254179</v>
      </c>
      <c r="E22">
        <v>0.30660540311123108</v>
      </c>
      <c r="F22">
        <v>40.591836734693892</v>
      </c>
      <c r="G22">
        <v>-0.23242285078249261</v>
      </c>
      <c r="H22">
        <v>0</v>
      </c>
      <c r="I22" s="4">
        <v>18</v>
      </c>
      <c r="J22" s="175"/>
      <c r="K22" s="49">
        <v>94.299845741860693</v>
      </c>
      <c r="L22" s="34">
        <v>2.7438212646350202</v>
      </c>
      <c r="M22" s="8">
        <v>21.1</v>
      </c>
      <c r="N22" s="4">
        <v>18</v>
      </c>
      <c r="P22" s="6">
        <v>-0.96482389999999996</v>
      </c>
      <c r="Q22" s="8">
        <v>0.38259140000000003</v>
      </c>
      <c r="R22" s="34">
        <v>26.343229999999998</v>
      </c>
      <c r="S22" s="8">
        <v>-7.8122030000000002</v>
      </c>
      <c r="T22" s="39">
        <v>18</v>
      </c>
      <c r="U22" s="42">
        <f t="shared" si="1"/>
        <v>26.36612375802946</v>
      </c>
      <c r="W22" s="46">
        <f t="shared" si="43"/>
        <v>24</v>
      </c>
      <c r="X22" s="39">
        <f t="shared" si="44"/>
        <v>25</v>
      </c>
      <c r="Y22" s="60">
        <f t="shared" si="45"/>
        <v>-0.82761857947220996</v>
      </c>
      <c r="Z22" s="60">
        <f t="shared" si="45"/>
        <v>-0.22209821214493353</v>
      </c>
      <c r="AA22" s="60">
        <f t="shared" si="45"/>
        <v>64.418040285311605</v>
      </c>
      <c r="AB22" s="60">
        <f t="shared" si="45"/>
        <v>-1.0695594639828823</v>
      </c>
      <c r="AC22" s="93"/>
      <c r="AD22" s="46">
        <f t="shared" si="46"/>
        <v>12</v>
      </c>
      <c r="AE22" s="39">
        <f t="shared" si="47"/>
        <v>13</v>
      </c>
      <c r="AF22" s="23">
        <f t="shared" si="48"/>
        <v>3.9022617561019803</v>
      </c>
      <c r="AG22" s="46">
        <f t="shared" si="49"/>
        <v>27</v>
      </c>
      <c r="AH22" s="39">
        <f t="shared" si="50"/>
        <v>28</v>
      </c>
      <c r="AI22" s="51">
        <f t="shared" si="51"/>
        <v>0.287845485198228</v>
      </c>
      <c r="AK22" s="6">
        <v>64.448696808994995</v>
      </c>
      <c r="AL22" s="8">
        <v>350.45594662815</v>
      </c>
      <c r="AM22" s="8">
        <v>0.14975905543442999</v>
      </c>
      <c r="AN22" s="8">
        <v>2.3334379496574E-2</v>
      </c>
      <c r="AO22" s="8">
        <v>0.37047311462992999</v>
      </c>
      <c r="AP22" s="8">
        <v>1.1096232927280001</v>
      </c>
      <c r="AQ22" s="8">
        <v>0.90757726477999001</v>
      </c>
      <c r="AR22" s="8">
        <v>3.9758309903484002E-2</v>
      </c>
      <c r="AS22" s="8">
        <v>51618900663.802002</v>
      </c>
      <c r="AT22" s="8">
        <v>3382249683.9640999</v>
      </c>
      <c r="AU22" s="8">
        <v>6.9772211065237996E-2</v>
      </c>
      <c r="AV22" s="8">
        <v>0.2217617369074</v>
      </c>
      <c r="AW22" s="8">
        <v>4.9367292014517998E-2</v>
      </c>
      <c r="AX22" s="8">
        <v>0.23476545847607999</v>
      </c>
      <c r="AY22" s="8">
        <v>7.8085202955015004E-2</v>
      </c>
      <c r="AZ22" s="8">
        <v>0.36887517349957</v>
      </c>
      <c r="BA22" s="86">
        <v>8.8746618169761995E-2</v>
      </c>
      <c r="BB22" s="8">
        <v>0.56768390127644996</v>
      </c>
      <c r="BC22" s="8">
        <v>1.1380138432963999E-2</v>
      </c>
      <c r="BD22" s="4">
        <v>17</v>
      </c>
      <c r="BE22" s="162">
        <f t="shared" si="52"/>
        <v>-0.8278824494953263</v>
      </c>
      <c r="BF22" s="126">
        <f t="shared" si="2"/>
        <v>-0.82761857947220996</v>
      </c>
      <c r="BG22" s="54">
        <f t="shared" si="53"/>
        <v>-0.67785952403777994</v>
      </c>
      <c r="BH22" s="13">
        <f t="shared" si="54"/>
        <v>2.3334379496574E-2</v>
      </c>
      <c r="BI22" s="54">
        <f t="shared" si="55"/>
        <v>7.9958685307780053E-2</v>
      </c>
      <c r="BJ22" s="13">
        <f t="shared" si="56"/>
        <v>3.9758309903484002E-2</v>
      </c>
      <c r="BK22" s="54">
        <f t="shared" si="57"/>
        <v>-0.25993467819575999</v>
      </c>
      <c r="BL22" s="57">
        <f t="shared" si="58"/>
        <v>1.1380138432963999E-2</v>
      </c>
      <c r="BN22" s="17">
        <f t="shared" si="59"/>
        <v>0.82761857947220996</v>
      </c>
      <c r="BO22" s="13">
        <f t="shared" si="60"/>
        <v>0.67785952403777994</v>
      </c>
      <c r="BP22" s="13">
        <f t="shared" si="61"/>
        <v>2.3334379496574E-2</v>
      </c>
      <c r="BQ22" s="13">
        <f t="shared" si="62"/>
        <v>-7.9958685307780053E-2</v>
      </c>
      <c r="BR22" s="13">
        <f t="shared" si="63"/>
        <v>3.9758309903484002E-2</v>
      </c>
      <c r="BS22" s="180">
        <f t="shared" si="64"/>
        <v>0.25993467819575999</v>
      </c>
      <c r="BT22" s="13">
        <f t="shared" si="65"/>
        <v>1.1380138432963999E-2</v>
      </c>
      <c r="BV22" s="214">
        <f t="shared" si="66"/>
        <v>1.0695594639828823</v>
      </c>
      <c r="BW22" s="125">
        <f t="shared" si="67"/>
        <v>1.8667334192366998E-2</v>
      </c>
      <c r="BX22" s="13">
        <f t="shared" si="68"/>
        <v>0.67730585546587263</v>
      </c>
      <c r="BY22" s="13">
        <f t="shared" si="69"/>
        <v>3.5983409327884588E-2</v>
      </c>
      <c r="BZ22" s="180">
        <f t="shared" si="70"/>
        <v>-8.0686892690202072E-2</v>
      </c>
      <c r="CA22" s="13">
        <f t="shared" si="71"/>
        <v>3.8258854014853738E-2</v>
      </c>
      <c r="CB22" s="13">
        <f t="shared" si="72"/>
        <v>0.25967696536513607</v>
      </c>
      <c r="CC22" s="57">
        <f t="shared" si="73"/>
        <v>1.6230161374448378E-2</v>
      </c>
      <c r="CD22" s="68"/>
      <c r="CE22" s="94">
        <f t="shared" si="74"/>
        <v>48.100193856827083</v>
      </c>
      <c r="CF22" s="63">
        <f t="shared" si="75"/>
        <v>431.50373871916014</v>
      </c>
      <c r="CG22" s="131">
        <f t="shared" si="76"/>
        <v>3601564832.0703468</v>
      </c>
      <c r="CH22" s="131">
        <f t="shared" si="77"/>
        <v>11447097068.455275</v>
      </c>
      <c r="CI22" s="72">
        <f t="shared" si="78"/>
        <v>166972507.81426692</v>
      </c>
      <c r="CJ22" s="131">
        <f t="shared" si="79"/>
        <v>292899945.10481781</v>
      </c>
      <c r="CK22" s="95">
        <f t="shared" si="80"/>
        <v>97421280.828468934</v>
      </c>
      <c r="CL22" s="163">
        <f t="shared" si="81"/>
        <v>48.101113700736192</v>
      </c>
      <c r="CM22" s="165">
        <f t="shared" si="82"/>
        <v>431.50281887525102</v>
      </c>
      <c r="CN22" s="166">
        <f t="shared" si="83"/>
        <v>0.59386073229041381</v>
      </c>
      <c r="CO22" s="131">
        <f t="shared" si="84"/>
        <v>3601583654.7054996</v>
      </c>
      <c r="CP22" s="131">
        <f t="shared" si="85"/>
        <v>11447078245.820122</v>
      </c>
      <c r="CQ22" s="72">
        <f t="shared" si="86"/>
        <v>12152087.74551248</v>
      </c>
      <c r="CR22" s="131">
        <f t="shared" si="87"/>
        <v>292899476.1215204</v>
      </c>
      <c r="CS22" s="131">
        <f t="shared" si="88"/>
        <v>97421749.811766297</v>
      </c>
      <c r="CT22" s="110">
        <f t="shared" si="3"/>
        <v>302780.46270017501</v>
      </c>
      <c r="CU22" s="197">
        <f t="shared" si="89"/>
        <v>48.14650039203098</v>
      </c>
      <c r="CV22" s="198">
        <f t="shared" si="90"/>
        <v>455.18173830702278</v>
      </c>
      <c r="CW22" s="199">
        <f t="shared" si="91"/>
        <v>-0.44282041755456103</v>
      </c>
      <c r="CX22" s="200">
        <f t="shared" si="4"/>
        <v>3604049599.0353732</v>
      </c>
      <c r="CY22" s="198">
        <f t="shared" si="5"/>
        <v>12733598488.749155</v>
      </c>
      <c r="CZ22" s="198">
        <f t="shared" si="6"/>
        <v>-44172749.567332387</v>
      </c>
      <c r="DA22" s="163">
        <f t="shared" si="7"/>
        <v>0.44282041755456103</v>
      </c>
      <c r="DB22" s="131">
        <f t="shared" si="8"/>
        <v>44172749.567332387</v>
      </c>
      <c r="DC22" s="113">
        <f t="shared" si="9"/>
        <v>-302780.46270017501</v>
      </c>
      <c r="DD22" s="130">
        <f t="shared" si="92"/>
        <v>216688429.96941692</v>
      </c>
      <c r="DE22" s="130">
        <f t="shared" si="10"/>
        <v>4949398255.973135</v>
      </c>
      <c r="DF22" s="130">
        <f t="shared" si="93"/>
        <v>11645188.14220752</v>
      </c>
      <c r="DG22" s="110">
        <f t="shared" si="11"/>
        <v>-7789715.0353323016</v>
      </c>
      <c r="DI22" s="169">
        <f t="shared" si="12"/>
        <v>1.0695594639828823</v>
      </c>
      <c r="DJ22" s="106">
        <f t="shared" si="94"/>
        <v>1.8667334192366998E-2</v>
      </c>
      <c r="DK22" s="243">
        <v>17</v>
      </c>
      <c r="DL22" s="258">
        <f t="shared" si="118"/>
        <v>64.428641719451718</v>
      </c>
      <c r="DM22" s="258">
        <f t="shared" si="95"/>
        <v>64.418040285311605</v>
      </c>
      <c r="DN22" s="258">
        <v>0</v>
      </c>
      <c r="DO22" s="262">
        <f t="shared" si="96"/>
        <v>-0.22209821214493353</v>
      </c>
      <c r="DP22" s="189">
        <f t="shared" si="13"/>
        <v>350.45594662815</v>
      </c>
      <c r="DQ22" s="244">
        <f t="shared" si="14"/>
        <v>0.67730585546587263</v>
      </c>
      <c r="DR22" s="189">
        <f t="shared" si="15"/>
        <v>3.5983409327884588E-2</v>
      </c>
      <c r="DS22" s="1">
        <f t="shared" si="16"/>
        <v>48.304851941464946</v>
      </c>
      <c r="DT22" s="1">
        <f t="shared" si="17"/>
        <v>455.02338675758881</v>
      </c>
      <c r="DU22" s="34">
        <f t="shared" si="18"/>
        <v>8.0390095973976781</v>
      </c>
      <c r="DV22" s="244">
        <f t="shared" si="19"/>
        <v>19040930938.217033</v>
      </c>
      <c r="DW22" s="1">
        <f t="shared" si="97"/>
        <v>309037381.84698915</v>
      </c>
      <c r="DX22" s="34">
        <f t="shared" si="98"/>
        <v>4944491163.7633333</v>
      </c>
      <c r="DY22" s="1">
        <f t="shared" si="20"/>
        <v>3608879389.4869957</v>
      </c>
      <c r="DZ22" s="1">
        <f t="shared" si="21"/>
        <v>12728768698.297533</v>
      </c>
      <c r="EA22" s="34">
        <f t="shared" si="22"/>
        <v>214526718.57762614</v>
      </c>
      <c r="EB22" s="34">
        <f t="shared" si="99"/>
        <v>166972507.81426692</v>
      </c>
      <c r="EC22" s="1">
        <f t="shared" si="23"/>
        <v>292842667.61641103</v>
      </c>
      <c r="ED22" s="1">
        <f t="shared" si="24"/>
        <v>97478558.316875607</v>
      </c>
      <c r="EE22" s="34">
        <f t="shared" si="25"/>
        <v>3345630.914516638</v>
      </c>
      <c r="EF22" s="1">
        <f t="shared" si="100"/>
        <v>11497754.436830249</v>
      </c>
      <c r="EG22" s="34">
        <f t="shared" si="101"/>
        <v>-8005729.8299057689</v>
      </c>
      <c r="EH22" s="107">
        <v>0</v>
      </c>
      <c r="EJ22" s="185">
        <f t="shared" si="26"/>
        <v>216688429.96941692</v>
      </c>
      <c r="EK22" s="1">
        <f t="shared" si="27"/>
        <v>-4949398255.973135</v>
      </c>
      <c r="EL22" s="1">
        <f t="shared" si="102"/>
        <v>11645188.14220752</v>
      </c>
      <c r="EM22" s="186">
        <f t="shared" si="103"/>
        <v>7789715.0353323016</v>
      </c>
      <c r="EO22" s="227">
        <f t="shared" si="104"/>
        <v>48.304851941464946</v>
      </c>
      <c r="EP22" s="93">
        <f t="shared" si="28"/>
        <v>455.02338675758881</v>
      </c>
      <c r="EQ22" s="233">
        <f t="shared" si="29"/>
        <v>-8.0390095973976781</v>
      </c>
      <c r="ER22" s="66">
        <f t="shared" si="105"/>
        <v>8.0390095973976781</v>
      </c>
      <c r="ES22" s="93">
        <f t="shared" si="106"/>
        <v>309037381.84698915</v>
      </c>
      <c r="ET22" s="233">
        <f t="shared" si="107"/>
        <v>-4944491163.7633333</v>
      </c>
      <c r="EU22" s="66">
        <f t="shared" si="108"/>
        <v>4944491163.7633333</v>
      </c>
      <c r="EV22" s="93">
        <f t="shared" si="30"/>
        <v>3608879389.4869957</v>
      </c>
      <c r="EW22" s="93">
        <f t="shared" si="31"/>
        <v>12728768698.297533</v>
      </c>
      <c r="EX22" s="233">
        <f t="shared" si="32"/>
        <v>-214526718.57762614</v>
      </c>
      <c r="EY22" s="66">
        <f t="shared" si="109"/>
        <v>214526718.57762614</v>
      </c>
      <c r="EZ22" s="93">
        <f t="shared" si="33"/>
        <v>292842667.61641103</v>
      </c>
      <c r="FA22" s="93">
        <f t="shared" si="34"/>
        <v>97478558.316875607</v>
      </c>
      <c r="FB22" s="233">
        <f t="shared" si="35"/>
        <v>-3345630.914516638</v>
      </c>
      <c r="FC22" s="66">
        <f t="shared" si="110"/>
        <v>3345630.914516638</v>
      </c>
      <c r="FD22" s="93">
        <f t="shared" si="111"/>
        <v>11497754.436830249</v>
      </c>
      <c r="FE22" s="233">
        <f t="shared" si="36"/>
        <v>8005729.8299057689</v>
      </c>
      <c r="FF22" s="228">
        <f t="shared" si="37"/>
        <v>-8005729.8299057689</v>
      </c>
      <c r="FH22" s="227">
        <f t="shared" si="38"/>
        <v>309037381.84698921</v>
      </c>
      <c r="FI22" s="93">
        <f t="shared" si="112"/>
        <v>4944491163.7633324</v>
      </c>
      <c r="FJ22" s="93">
        <f t="shared" si="113"/>
        <v>11203824.869656606</v>
      </c>
      <c r="FK22" s="228">
        <f t="shared" si="114"/>
        <v>-7865241.9745093472</v>
      </c>
      <c r="FM22" s="46">
        <f t="shared" si="115"/>
        <v>16</v>
      </c>
      <c r="FN22" s="39">
        <f t="shared" si="116"/>
        <v>17</v>
      </c>
      <c r="FP22" s="142">
        <v>17</v>
      </c>
      <c r="FQ22" s="310">
        <v>64.349999999999994</v>
      </c>
      <c r="FR22" s="302">
        <f t="shared" si="117"/>
        <v>0</v>
      </c>
      <c r="FS22" s="302">
        <f t="shared" si="120"/>
        <v>-0.21988421321530477</v>
      </c>
      <c r="FT22" s="302">
        <f t="shared" si="121"/>
        <v>350.77258657600339</v>
      </c>
      <c r="FU22" s="302">
        <f t="shared" si="122"/>
        <v>0.67780342278185779</v>
      </c>
      <c r="FV22" s="302">
        <f t="shared" si="123"/>
        <v>3.6052087378442947E-2</v>
      </c>
      <c r="FW22" s="302">
        <f t="shared" si="124"/>
        <v>48.518385930054819</v>
      </c>
      <c r="FX22" s="302">
        <f t="shared" si="125"/>
        <v>456.31909124377205</v>
      </c>
      <c r="FY22" s="302">
        <f t="shared" si="126"/>
        <v>8.118812991271211</v>
      </c>
      <c r="FZ22" s="302">
        <f t="shared" si="127"/>
        <v>19054047865.033524</v>
      </c>
      <c r="GA22" s="302">
        <f t="shared" si="128"/>
        <v>309056185.08421868</v>
      </c>
      <c r="GB22" s="302">
        <f t="shared" si="129"/>
        <v>4951490399.5271502</v>
      </c>
      <c r="GC22" s="302">
        <f t="shared" si="130"/>
        <v>3623930416.3181763</v>
      </c>
      <c r="GD22" s="302">
        <f t="shared" si="131"/>
        <v>12761870807.243124</v>
      </c>
      <c r="GE22" s="302">
        <f t="shared" si="132"/>
        <v>216029046.53545469</v>
      </c>
      <c r="GF22" s="302">
        <f t="shared" si="133"/>
        <v>167579409.86138028</v>
      </c>
      <c r="GG22" s="302">
        <f t="shared" si="134"/>
        <v>292961510.93039286</v>
      </c>
      <c r="GH22" s="302">
        <f t="shared" si="119"/>
        <v>97702349.038044184</v>
      </c>
      <c r="GI22" s="302">
        <f t="shared" si="40"/>
        <v>11506206.294848857</v>
      </c>
      <c r="GJ22" s="302">
        <f t="shared" si="41"/>
        <v>-8032598.4752659751</v>
      </c>
      <c r="GK22" s="206">
        <f t="shared" si="42"/>
        <v>0</v>
      </c>
    </row>
    <row r="23" spans="1:193" x14ac:dyDescent="0.3">
      <c r="A23" s="2">
        <v>0.36734693877551022</v>
      </c>
      <c r="B23">
        <v>4.885807888739599</v>
      </c>
      <c r="C23">
        <v>6.7142034323983871E-2</v>
      </c>
      <c r="D23">
        <f t="shared" si="0"/>
        <v>3.8469551946867853</v>
      </c>
      <c r="E23">
        <v>0.30436133352313133</v>
      </c>
      <c r="F23">
        <v>42.979591836734677</v>
      </c>
      <c r="G23">
        <v>-0.22531163517427791</v>
      </c>
      <c r="H23">
        <v>0</v>
      </c>
      <c r="I23" s="4">
        <v>19</v>
      </c>
      <c r="J23" s="175"/>
      <c r="K23" s="49">
        <v>97.960566819306607</v>
      </c>
      <c r="L23" s="34">
        <v>2.5936355924049699</v>
      </c>
      <c r="M23" s="8">
        <v>21.1</v>
      </c>
      <c r="N23" s="4">
        <v>19</v>
      </c>
      <c r="P23" s="6">
        <v>-0.99875290000000005</v>
      </c>
      <c r="Q23" s="8">
        <v>0.37198550000000002</v>
      </c>
      <c r="R23" s="34">
        <v>29.272580000000001</v>
      </c>
      <c r="S23" s="8">
        <v>-7.0253779999999999</v>
      </c>
      <c r="T23" s="39">
        <v>19</v>
      </c>
      <c r="U23" s="42">
        <f t="shared" si="1"/>
        <v>29.295689439944756</v>
      </c>
      <c r="W23" s="46">
        <f t="shared" si="43"/>
        <v>25</v>
      </c>
      <c r="X23" s="39">
        <f t="shared" si="44"/>
        <v>26</v>
      </c>
      <c r="Y23" s="60">
        <f t="shared" si="45"/>
        <v>-0.77441500886487247</v>
      </c>
      <c r="Z23" s="60">
        <f t="shared" si="45"/>
        <v>-0.49145036662728203</v>
      </c>
      <c r="AA23" s="60">
        <f t="shared" si="45"/>
        <v>70.270576053816825</v>
      </c>
      <c r="AB23" s="60">
        <f t="shared" si="45"/>
        <v>-0.55086383235771053</v>
      </c>
      <c r="AC23" s="93"/>
      <c r="AD23" s="46">
        <f t="shared" si="46"/>
        <v>13</v>
      </c>
      <c r="AE23" s="39">
        <f t="shared" si="47"/>
        <v>14</v>
      </c>
      <c r="AF23" s="23">
        <f t="shared" si="48"/>
        <v>3.669632575299695</v>
      </c>
      <c r="AG23" s="46">
        <f t="shared" si="49"/>
        <v>30</v>
      </c>
      <c r="AH23" s="39">
        <f t="shared" si="50"/>
        <v>31</v>
      </c>
      <c r="AI23" s="51">
        <f t="shared" si="51"/>
        <v>0.28897548949333335</v>
      </c>
      <c r="AK23" s="6">
        <v>70.307669246176005</v>
      </c>
      <c r="AL23" s="8">
        <v>307.30055408523998</v>
      </c>
      <c r="AM23" s="8">
        <v>0.23963307862961999</v>
      </c>
      <c r="AN23" s="8">
        <v>2.5863890657402001E-2</v>
      </c>
      <c r="AO23" s="8">
        <v>0.33732292586014001</v>
      </c>
      <c r="AP23" s="8">
        <v>0.98923566416201003</v>
      </c>
      <c r="AQ23" s="8">
        <v>0.87011861514565003</v>
      </c>
      <c r="AR23" s="8">
        <v>4.2422245937958999E-2</v>
      </c>
      <c r="AS23" s="8">
        <v>56796829084.546997</v>
      </c>
      <c r="AT23" s="8">
        <v>3701377219.6887002</v>
      </c>
      <c r="AU23" s="8">
        <v>4.6654023885752002E-2</v>
      </c>
      <c r="AV23" s="8">
        <v>0.13627137550644</v>
      </c>
      <c r="AW23" s="8">
        <v>3.4300313967728001E-2</v>
      </c>
      <c r="AX23" s="8">
        <v>0.25818596252122999</v>
      </c>
      <c r="AY23" s="8">
        <v>6.9970594781350995E-2</v>
      </c>
      <c r="AZ23" s="8">
        <v>0.31417538088114999</v>
      </c>
      <c r="BA23" s="86">
        <v>0.29248375452121</v>
      </c>
      <c r="BB23" s="8">
        <v>0.58509324911210003</v>
      </c>
      <c r="BC23" s="8">
        <v>1.7091306649170999E-2</v>
      </c>
      <c r="BD23" s="4">
        <v>18</v>
      </c>
      <c r="BE23" s="162">
        <f t="shared" si="52"/>
        <v>-0.77438241794193674</v>
      </c>
      <c r="BF23" s="126">
        <f t="shared" si="2"/>
        <v>-0.77441500886487247</v>
      </c>
      <c r="BG23" s="54">
        <f t="shared" si="53"/>
        <v>-0.53478193023525245</v>
      </c>
      <c r="BH23" s="13">
        <f t="shared" si="54"/>
        <v>2.5863890657402001E-2</v>
      </c>
      <c r="BI23" s="54">
        <f t="shared" si="55"/>
        <v>9.5703606280777564E-2</v>
      </c>
      <c r="BJ23" s="13">
        <f t="shared" si="56"/>
        <v>4.2422245937958999E-2</v>
      </c>
      <c r="BK23" s="54">
        <f t="shared" si="57"/>
        <v>-0.18932175975277243</v>
      </c>
      <c r="BL23" s="57">
        <f t="shared" si="58"/>
        <v>1.7091306649170999E-2</v>
      </c>
      <c r="BN23" s="17">
        <f t="shared" si="59"/>
        <v>0.77441500886487247</v>
      </c>
      <c r="BO23" s="13">
        <f t="shared" si="60"/>
        <v>0.53478193023525245</v>
      </c>
      <c r="BP23" s="13">
        <f t="shared" si="61"/>
        <v>2.5863890657402001E-2</v>
      </c>
      <c r="BQ23" s="13">
        <f t="shared" si="62"/>
        <v>-9.5703606280777564E-2</v>
      </c>
      <c r="BR23" s="13">
        <f t="shared" si="63"/>
        <v>4.2422245937958999E-2</v>
      </c>
      <c r="BS23" s="180">
        <f t="shared" si="64"/>
        <v>0.18932175975277243</v>
      </c>
      <c r="BT23" s="13">
        <f t="shared" si="65"/>
        <v>1.7091306649170999E-2</v>
      </c>
      <c r="BV23" s="214">
        <f t="shared" si="66"/>
        <v>0.55086383235771053</v>
      </c>
      <c r="BW23" s="125">
        <f t="shared" si="67"/>
        <v>9.6143876047961267E-3</v>
      </c>
      <c r="BX23" s="13">
        <f t="shared" si="68"/>
        <v>0.53450855211552384</v>
      </c>
      <c r="BY23" s="13">
        <f t="shared" si="69"/>
        <v>3.1004216833307764E-2</v>
      </c>
      <c r="BZ23" s="180">
        <f t="shared" si="70"/>
        <v>-9.6107040696049209E-2</v>
      </c>
      <c r="CA23" s="13">
        <f t="shared" si="71"/>
        <v>4.1500167881765318E-2</v>
      </c>
      <c r="CB23" s="13">
        <f t="shared" si="72"/>
        <v>0.18914868978933291</v>
      </c>
      <c r="CC23" s="57">
        <f t="shared" si="73"/>
        <v>1.8910701463488538E-2</v>
      </c>
      <c r="CD23" s="68"/>
      <c r="CE23" s="94">
        <f t="shared" si="74"/>
        <v>34.966733261885004</v>
      </c>
      <c r="CF23" s="63">
        <f t="shared" si="75"/>
        <v>300.72038855026443</v>
      </c>
      <c r="CG23" s="131">
        <f t="shared" si="76"/>
        <v>2649800620.7454295</v>
      </c>
      <c r="CH23" s="131">
        <f t="shared" si="77"/>
        <v>7739782023.7553968</v>
      </c>
      <c r="CI23" s="72">
        <f t="shared" si="78"/>
        <v>126958400.74831855</v>
      </c>
      <c r="CJ23" s="131">
        <f t="shared" si="79"/>
        <v>300239704.62118667</v>
      </c>
      <c r="CK23" s="95">
        <f t="shared" si="80"/>
        <v>81367517.056990027</v>
      </c>
      <c r="CL23" s="163">
        <f t="shared" si="81"/>
        <v>34.973658484003181</v>
      </c>
      <c r="CM23" s="165">
        <f t="shared" si="82"/>
        <v>300.71346332814625</v>
      </c>
      <c r="CN23" s="166">
        <f t="shared" si="83"/>
        <v>1.3565968940300512</v>
      </c>
      <c r="CO23" s="131">
        <f t="shared" si="84"/>
        <v>2649933259.5674806</v>
      </c>
      <c r="CP23" s="131">
        <f t="shared" si="85"/>
        <v>7739649384.9333458</v>
      </c>
      <c r="CQ23" s="72">
        <f t="shared" si="86"/>
        <v>25982908.699792325</v>
      </c>
      <c r="CR23" s="131">
        <f t="shared" si="87"/>
        <v>300234001.0739947</v>
      </c>
      <c r="CS23" s="131">
        <f t="shared" si="88"/>
        <v>81373220.604182005</v>
      </c>
      <c r="CT23" s="110">
        <f t="shared" si="3"/>
        <v>1117280.323075712</v>
      </c>
      <c r="CU23" s="197">
        <f t="shared" si="89"/>
        <v>35.063424897921074</v>
      </c>
      <c r="CV23" s="198">
        <f t="shared" si="90"/>
        <v>311.72795372246509</v>
      </c>
      <c r="CW23" s="199">
        <f t="shared" si="91"/>
        <v>0.36224720512222219</v>
      </c>
      <c r="CX23" s="200">
        <f t="shared" si="4"/>
        <v>2655145768.0285363</v>
      </c>
      <c r="CY23" s="198">
        <f t="shared" si="5"/>
        <v>8379232964.9025545</v>
      </c>
      <c r="CZ23" s="198">
        <f t="shared" si="6"/>
        <v>-31756461.076313131</v>
      </c>
      <c r="DA23" s="163">
        <f t="shared" si="7"/>
        <v>-0.36224720512222219</v>
      </c>
      <c r="DB23" s="131">
        <f t="shared" si="8"/>
        <v>31756461.076313131</v>
      </c>
      <c r="DC23" s="113">
        <f t="shared" si="9"/>
        <v>-1117280.323075712</v>
      </c>
      <c r="DD23" s="130">
        <f t="shared" si="92"/>
        <v>304980102.92902911</v>
      </c>
      <c r="DE23" s="130">
        <f t="shared" si="10"/>
        <v>3378288796.8314619</v>
      </c>
      <c r="DF23" s="130">
        <f t="shared" si="93"/>
        <v>12736600.632498449</v>
      </c>
      <c r="DG23" s="110">
        <f t="shared" si="11"/>
        <v>-7787710.6665014913</v>
      </c>
      <c r="DI23" s="169">
        <f t="shared" si="12"/>
        <v>0.55086383235771053</v>
      </c>
      <c r="DJ23" s="106">
        <f t="shared" si="94"/>
        <v>9.6143876047961267E-3</v>
      </c>
      <c r="DK23" s="243">
        <v>18</v>
      </c>
      <c r="DL23" s="258">
        <f t="shared" si="118"/>
        <v>70.287372427101388</v>
      </c>
      <c r="DM23" s="258">
        <f t="shared" si="95"/>
        <v>70.270576053816825</v>
      </c>
      <c r="DN23" s="258">
        <v>0</v>
      </c>
      <c r="DO23" s="262">
        <f t="shared" si="96"/>
        <v>-0.49145036662728203</v>
      </c>
      <c r="DP23" s="189">
        <f t="shared" si="13"/>
        <v>307.30055408523998</v>
      </c>
      <c r="DQ23" s="244">
        <f t="shared" si="14"/>
        <v>0.53450855211552384</v>
      </c>
      <c r="DR23" s="189">
        <f t="shared" si="15"/>
        <v>3.1004216833307764E-2</v>
      </c>
      <c r="DS23" s="1">
        <f t="shared" si="16"/>
        <v>35.082032855720264</v>
      </c>
      <c r="DT23" s="1">
        <f t="shared" si="17"/>
        <v>311.7093457646659</v>
      </c>
      <c r="DU23" s="34">
        <f t="shared" si="18"/>
        <v>2.2976158639804645</v>
      </c>
      <c r="DV23" s="244">
        <f t="shared" si="19"/>
        <v>17844165410.47913</v>
      </c>
      <c r="DW23" s="1">
        <f t="shared" si="97"/>
        <v>337445684.94267929</v>
      </c>
      <c r="DX23" s="34">
        <f t="shared" si="98"/>
        <v>3375200507.7762618</v>
      </c>
      <c r="DY23" s="1">
        <f t="shared" si="20"/>
        <v>2656285466.2419763</v>
      </c>
      <c r="DZ23" s="1">
        <f t="shared" si="21"/>
        <v>8378093266.6891146</v>
      </c>
      <c r="EA23" s="34">
        <f t="shared" si="22"/>
        <v>86780791.998702347</v>
      </c>
      <c r="EB23" s="34">
        <f t="shared" si="99"/>
        <v>126958400.74831855</v>
      </c>
      <c r="EC23" s="1">
        <f t="shared" si="23"/>
        <v>300235253.59223413</v>
      </c>
      <c r="ED23" s="1">
        <f t="shared" si="24"/>
        <v>81371968.085942522</v>
      </c>
      <c r="EE23" s="34">
        <f t="shared" si="25"/>
        <v>987008.93212014297</v>
      </c>
      <c r="EF23" s="1">
        <f t="shared" si="100"/>
        <v>12661139.058573857</v>
      </c>
      <c r="EG23" s="34">
        <f t="shared" si="101"/>
        <v>-7909803.4638261693</v>
      </c>
      <c r="EH23" s="107">
        <v>0</v>
      </c>
      <c r="EJ23" s="185">
        <f t="shared" si="26"/>
        <v>304980102.92902911</v>
      </c>
      <c r="EK23" s="1">
        <f t="shared" si="27"/>
        <v>-3378288796.8314619</v>
      </c>
      <c r="EL23" s="1">
        <f t="shared" si="102"/>
        <v>12736600.632498449</v>
      </c>
      <c r="EM23" s="186">
        <f t="shared" si="103"/>
        <v>7787710.6665014913</v>
      </c>
      <c r="EO23" s="227">
        <f t="shared" si="104"/>
        <v>35.082032855720264</v>
      </c>
      <c r="EP23" s="93">
        <f t="shared" si="28"/>
        <v>311.7093457646659</v>
      </c>
      <c r="EQ23" s="233">
        <f t="shared" si="29"/>
        <v>-2.2976158639804645</v>
      </c>
      <c r="ER23" s="66">
        <f t="shared" si="105"/>
        <v>2.2976158639804645</v>
      </c>
      <c r="ES23" s="93">
        <f t="shared" si="106"/>
        <v>337445684.94267929</v>
      </c>
      <c r="ET23" s="233">
        <f t="shared" si="107"/>
        <v>-3375200507.7762618</v>
      </c>
      <c r="EU23" s="66">
        <f t="shared" si="108"/>
        <v>3375200507.7762618</v>
      </c>
      <c r="EV23" s="93">
        <f t="shared" si="30"/>
        <v>2656285466.2419763</v>
      </c>
      <c r="EW23" s="93">
        <f t="shared" si="31"/>
        <v>8378093266.6891146</v>
      </c>
      <c r="EX23" s="233">
        <f t="shared" si="32"/>
        <v>-86780791.998702347</v>
      </c>
      <c r="EY23" s="66">
        <f t="shared" si="109"/>
        <v>86780791.998702347</v>
      </c>
      <c r="EZ23" s="93">
        <f t="shared" si="33"/>
        <v>300235253.59223413</v>
      </c>
      <c r="FA23" s="93">
        <f t="shared" si="34"/>
        <v>81371968.085942522</v>
      </c>
      <c r="FB23" s="233">
        <f t="shared" si="35"/>
        <v>-987008.93212014297</v>
      </c>
      <c r="FC23" s="66">
        <f t="shared" si="110"/>
        <v>987008.93212014297</v>
      </c>
      <c r="FD23" s="93">
        <f t="shared" si="111"/>
        <v>12661139.058573857</v>
      </c>
      <c r="FE23" s="233">
        <f t="shared" si="36"/>
        <v>7909803.4638261693</v>
      </c>
      <c r="FF23" s="228">
        <f t="shared" si="37"/>
        <v>-7909803.4638261693</v>
      </c>
      <c r="FH23" s="227">
        <f t="shared" si="38"/>
        <v>337445684.94267923</v>
      </c>
      <c r="FI23" s="93">
        <f t="shared" si="112"/>
        <v>3375200507.7762613</v>
      </c>
      <c r="FJ23" s="93">
        <f t="shared" si="113"/>
        <v>12459813.4281021</v>
      </c>
      <c r="FK23" s="228">
        <f t="shared" si="114"/>
        <v>-7820419.0483532958</v>
      </c>
      <c r="FM23" s="46">
        <f t="shared" si="115"/>
        <v>17</v>
      </c>
      <c r="FN23" s="39">
        <f t="shared" si="116"/>
        <v>18</v>
      </c>
      <c r="FP23" s="142">
        <v>18</v>
      </c>
      <c r="FQ23" s="310">
        <v>70.2</v>
      </c>
      <c r="FR23" s="302">
        <f t="shared" si="117"/>
        <v>0</v>
      </c>
      <c r="FS23" s="302">
        <f t="shared" si="120"/>
        <v>-0.48820223403957153</v>
      </c>
      <c r="FT23" s="302">
        <f t="shared" si="121"/>
        <v>307.82096736028302</v>
      </c>
      <c r="FU23" s="302">
        <f t="shared" si="122"/>
        <v>0.53623055272599174</v>
      </c>
      <c r="FV23" s="302">
        <f t="shared" si="123"/>
        <v>3.106426119208856E-2</v>
      </c>
      <c r="FW23" s="302">
        <f t="shared" si="124"/>
        <v>35.241487565322828</v>
      </c>
      <c r="FX23" s="302">
        <f t="shared" si="125"/>
        <v>313.43757774305948</v>
      </c>
      <c r="FY23" s="302">
        <f t="shared" si="126"/>
        <v>2.3668516498245742</v>
      </c>
      <c r="FZ23" s="302">
        <f t="shared" si="127"/>
        <v>17858597272.433102</v>
      </c>
      <c r="GA23" s="302">
        <f t="shared" si="128"/>
        <v>337103107.63816875</v>
      </c>
      <c r="GB23" s="302">
        <f t="shared" si="129"/>
        <v>3394124670.9376717</v>
      </c>
      <c r="GC23" s="302">
        <f t="shared" si="130"/>
        <v>2667772849.2588062</v>
      </c>
      <c r="GD23" s="302">
        <f t="shared" si="131"/>
        <v>8430558303.3067627</v>
      </c>
      <c r="GE23" s="302">
        <f t="shared" si="132"/>
        <v>88321287.22089842</v>
      </c>
      <c r="GF23" s="302">
        <f t="shared" si="133"/>
        <v>127440933.08736306</v>
      </c>
      <c r="GG23" s="302">
        <f t="shared" si="134"/>
        <v>300146105.98745006</v>
      </c>
      <c r="GH23" s="302">
        <f t="shared" si="119"/>
        <v>81566198.351917326</v>
      </c>
      <c r="GI23" s="302">
        <f t="shared" si="40"/>
        <v>12647109.738818873</v>
      </c>
      <c r="GJ23" s="302">
        <f t="shared" si="41"/>
        <v>-7910960.2452014014</v>
      </c>
      <c r="GK23" s="206">
        <f t="shared" si="42"/>
        <v>0</v>
      </c>
    </row>
    <row r="24" spans="1:193" x14ac:dyDescent="0.3">
      <c r="A24" s="2">
        <v>0.38775510204081631</v>
      </c>
      <c r="B24">
        <v>4.7679596751217952</v>
      </c>
      <c r="C24">
        <v>6.0132562748554143E-2</v>
      </c>
      <c r="D24">
        <f t="shared" si="0"/>
        <v>3.4453420567977457</v>
      </c>
      <c r="E24">
        <v>0.30187566240238778</v>
      </c>
      <c r="F24">
        <v>45.367346938775512</v>
      </c>
      <c r="G24">
        <v>-0.21101345488822221</v>
      </c>
      <c r="H24">
        <v>0</v>
      </c>
      <c r="I24" s="4">
        <v>20</v>
      </c>
      <c r="J24" s="175"/>
      <c r="K24" s="49">
        <v>101.20031190028099</v>
      </c>
      <c r="L24" s="34">
        <v>2.4542412772817102</v>
      </c>
      <c r="M24" s="8">
        <v>21.1</v>
      </c>
      <c r="N24" s="4">
        <v>20</v>
      </c>
      <c r="P24" s="6">
        <v>-1.0018530000000001</v>
      </c>
      <c r="Q24" s="8">
        <v>0.3390686</v>
      </c>
      <c r="R24" s="34">
        <v>35.131590000000003</v>
      </c>
      <c r="S24" s="8">
        <v>-5.5146819999999996</v>
      </c>
      <c r="T24" s="39">
        <v>20</v>
      </c>
      <c r="U24" s="42">
        <f t="shared" si="1"/>
        <v>35.154792725689568</v>
      </c>
      <c r="W24" s="46">
        <f t="shared" si="43"/>
        <v>26</v>
      </c>
      <c r="X24" s="39">
        <f t="shared" si="44"/>
        <v>27</v>
      </c>
      <c r="Y24" s="60">
        <f t="shared" si="45"/>
        <v>-0.71396518045201685</v>
      </c>
      <c r="Z24" s="60">
        <f t="shared" si="45"/>
        <v>-0.81490019752266007</v>
      </c>
      <c r="AA24" s="60">
        <f t="shared" si="45"/>
        <v>76.120301096381738</v>
      </c>
      <c r="AB24" s="60">
        <f t="shared" si="45"/>
        <v>-6.3788642884633928E-2</v>
      </c>
      <c r="AC24" s="93"/>
      <c r="AD24" s="46">
        <f t="shared" si="46"/>
        <v>14</v>
      </c>
      <c r="AE24" s="39">
        <f t="shared" si="47"/>
        <v>15</v>
      </c>
      <c r="AF24" s="23">
        <f t="shared" si="48"/>
        <v>3.4447882594775217</v>
      </c>
      <c r="AG24" s="46">
        <f t="shared" si="49"/>
        <v>32</v>
      </c>
      <c r="AH24" s="39">
        <f t="shared" si="50"/>
        <v>33</v>
      </c>
      <c r="AI24" s="51">
        <f t="shared" si="51"/>
        <v>0.29278448055470868</v>
      </c>
      <c r="AK24" s="6">
        <v>76.166641683357994</v>
      </c>
      <c r="AL24" s="8">
        <v>260.23867436495999</v>
      </c>
      <c r="AM24" s="8">
        <v>0.35604765721576997</v>
      </c>
      <c r="AN24" s="8">
        <v>2.8012968670978002E-2</v>
      </c>
      <c r="AO24" s="8">
        <v>0.30992049552250001</v>
      </c>
      <c r="AP24" s="8">
        <v>0.83596944165265996</v>
      </c>
      <c r="AQ24" s="8">
        <v>0.83871026434994</v>
      </c>
      <c r="AR24" s="8">
        <v>4.5357260441991003E-2</v>
      </c>
      <c r="AS24" s="8">
        <v>62213350247.653</v>
      </c>
      <c r="AT24" s="8">
        <v>4045206944.2947998</v>
      </c>
      <c r="AU24" s="8">
        <v>3.0689796079078999E-2</v>
      </c>
      <c r="AV24" s="8">
        <v>7.1326702769062E-2</v>
      </c>
      <c r="AW24" s="8">
        <v>2.3150834131942001E-2</v>
      </c>
      <c r="AX24" s="8">
        <v>0.31258112480533001</v>
      </c>
      <c r="AY24" s="8">
        <v>6.2661889884071995E-2</v>
      </c>
      <c r="AZ24" s="8">
        <v>0.26463070784705001</v>
      </c>
      <c r="BA24" s="86">
        <v>0.85155666991041001</v>
      </c>
      <c r="BB24" s="8">
        <v>0.60320715175313</v>
      </c>
      <c r="BC24" s="8">
        <v>2.2594394309966001E-2</v>
      </c>
      <c r="BD24" s="4">
        <v>19</v>
      </c>
      <c r="BE24" s="162">
        <f t="shared" si="52"/>
        <v>-0.71381358856667565</v>
      </c>
      <c r="BF24" s="126">
        <f t="shared" si="2"/>
        <v>-0.71396518045201685</v>
      </c>
      <c r="BG24" s="54">
        <f t="shared" si="53"/>
        <v>-0.35791752323624687</v>
      </c>
      <c r="BH24" s="13">
        <f t="shared" si="54"/>
        <v>2.8012968670978002E-2</v>
      </c>
      <c r="BI24" s="54">
        <f t="shared" si="55"/>
        <v>0.12474508389792316</v>
      </c>
      <c r="BJ24" s="13">
        <f t="shared" si="56"/>
        <v>4.5357260441991003E-2</v>
      </c>
      <c r="BK24" s="54">
        <f t="shared" si="57"/>
        <v>-0.11075802869888685</v>
      </c>
      <c r="BL24" s="57">
        <f t="shared" si="58"/>
        <v>2.2594394309966001E-2</v>
      </c>
      <c r="BN24" s="17">
        <f t="shared" si="59"/>
        <v>0.71396518045201685</v>
      </c>
      <c r="BO24" s="13">
        <f t="shared" si="60"/>
        <v>0.35791752323624687</v>
      </c>
      <c r="BP24" s="13">
        <f t="shared" si="61"/>
        <v>2.8012968670978002E-2</v>
      </c>
      <c r="BQ24" s="13">
        <f t="shared" si="62"/>
        <v>-0.12474508389792316</v>
      </c>
      <c r="BR24" s="13">
        <f t="shared" si="63"/>
        <v>4.5357260441991003E-2</v>
      </c>
      <c r="BS24" s="180">
        <f t="shared" si="64"/>
        <v>0.11075802869888685</v>
      </c>
      <c r="BT24" s="13">
        <f t="shared" si="65"/>
        <v>2.2594394309966001E-2</v>
      </c>
      <c r="BV24" s="214">
        <f t="shared" si="66"/>
        <v>6.3788642884633928E-2</v>
      </c>
      <c r="BW24" s="125">
        <f t="shared" si="67"/>
        <v>1.1133218437157154E-3</v>
      </c>
      <c r="BX24" s="13">
        <f t="shared" si="68"/>
        <v>0.35788611397598868</v>
      </c>
      <c r="BY24" s="13">
        <f t="shared" si="69"/>
        <v>2.8411428624694885E-2</v>
      </c>
      <c r="BZ24" s="180">
        <f t="shared" si="70"/>
        <v>-0.12479550380645749</v>
      </c>
      <c r="CA24" s="13">
        <f t="shared" si="71"/>
        <v>4.5218350934050501E-2</v>
      </c>
      <c r="CB24" s="13">
        <f t="shared" si="72"/>
        <v>0.1107328052298728</v>
      </c>
      <c r="CC24" s="57">
        <f t="shared" si="73"/>
        <v>2.2717689614499079E-2</v>
      </c>
      <c r="CD24" s="68"/>
      <c r="CE24" s="94">
        <f t="shared" si="74"/>
        <v>24.996110364736392</v>
      </c>
      <c r="CF24" s="63">
        <f t="shared" si="75"/>
        <v>181.86647228250936</v>
      </c>
      <c r="CG24" s="131">
        <f t="shared" si="76"/>
        <v>1909315032.4967895</v>
      </c>
      <c r="CH24" s="131">
        <f t="shared" si="77"/>
        <v>4437473141.3818951</v>
      </c>
      <c r="CI24" s="72">
        <f t="shared" si="78"/>
        <v>93649914.99674885</v>
      </c>
      <c r="CJ24" s="131">
        <f t="shared" si="79"/>
        <v>334613710.79666442</v>
      </c>
      <c r="CK24" s="95">
        <f t="shared" si="80"/>
        <v>67078674.416759819</v>
      </c>
      <c r="CL24" s="163">
        <f t="shared" si="81"/>
        <v>25.030759369589163</v>
      </c>
      <c r="CM24" s="165">
        <f t="shared" si="82"/>
        <v>181.83182327765658</v>
      </c>
      <c r="CN24" s="166">
        <f t="shared" si="83"/>
        <v>2.3311373571304492</v>
      </c>
      <c r="CO24" s="131">
        <f t="shared" si="84"/>
        <v>1909873443.6683612</v>
      </c>
      <c r="CP24" s="131">
        <f t="shared" si="85"/>
        <v>4436914730.2103233</v>
      </c>
      <c r="CQ24" s="72">
        <f t="shared" si="86"/>
        <v>37569135.050785042</v>
      </c>
      <c r="CR24" s="131">
        <f t="shared" si="87"/>
        <v>334554618.5458371</v>
      </c>
      <c r="CS24" s="131">
        <f t="shared" si="88"/>
        <v>67137766.667587116</v>
      </c>
      <c r="CT24" s="110">
        <f t="shared" si="3"/>
        <v>3975645.3036893923</v>
      </c>
      <c r="CU24" s="197">
        <f t="shared" si="89"/>
        <v>25.163612944541569</v>
      </c>
      <c r="CV24" s="198">
        <f t="shared" si="90"/>
        <v>185.0242598169892</v>
      </c>
      <c r="CW24" s="199">
        <f t="shared" si="91"/>
        <v>1.6798873229200664</v>
      </c>
      <c r="CX24" s="200">
        <f t="shared" si="4"/>
        <v>1918278202.0881438</v>
      </c>
      <c r="CY24" s="198">
        <f t="shared" si="5"/>
        <v>4638878869.2497911</v>
      </c>
      <c r="CZ24" s="198">
        <f t="shared" si="6"/>
        <v>-3631105.2165499851</v>
      </c>
      <c r="DA24" s="163">
        <f t="shared" si="7"/>
        <v>-1.6798873229200664</v>
      </c>
      <c r="DB24" s="131">
        <f t="shared" si="8"/>
        <v>3631105.2165499851</v>
      </c>
      <c r="DC24" s="113">
        <f t="shared" si="9"/>
        <v>-3975645.3036893923</v>
      </c>
      <c r="DD24" s="130">
        <f t="shared" si="92"/>
        <v>371984232.21619785</v>
      </c>
      <c r="DE24" s="130">
        <f t="shared" si="10"/>
        <v>1823471773.6674316</v>
      </c>
      <c r="DF24" s="130">
        <f t="shared" si="93"/>
        <v>15174480.965454487</v>
      </c>
      <c r="DG24" s="110">
        <f t="shared" si="11"/>
        <v>-8375106.3356673438</v>
      </c>
      <c r="DI24" s="169">
        <f t="shared" si="12"/>
        <v>6.3788642884633928E-2</v>
      </c>
      <c r="DJ24" s="106">
        <f t="shared" si="94"/>
        <v>1.1133218437157154E-3</v>
      </c>
      <c r="DK24" s="243">
        <v>19</v>
      </c>
      <c r="DL24" s="258">
        <f t="shared" si="118"/>
        <v>76.146032928164516</v>
      </c>
      <c r="DM24" s="258">
        <f t="shared" si="95"/>
        <v>76.120301096381738</v>
      </c>
      <c r="DN24" s="258">
        <v>0</v>
      </c>
      <c r="DO24" s="262">
        <f t="shared" si="96"/>
        <v>-0.81490019752266007</v>
      </c>
      <c r="DP24" s="189">
        <f t="shared" si="13"/>
        <v>260.23867436495999</v>
      </c>
      <c r="DQ24" s="244">
        <f t="shared" si="14"/>
        <v>0.35788611397598868</v>
      </c>
      <c r="DR24" s="189">
        <f t="shared" si="15"/>
        <v>2.8411428624694885E-2</v>
      </c>
      <c r="DS24" s="1">
        <f t="shared" si="16"/>
        <v>25.160070582005645</v>
      </c>
      <c r="DT24" s="1">
        <f t="shared" si="17"/>
        <v>185.02780217952514</v>
      </c>
      <c r="DU24" s="34">
        <f t="shared" si="18"/>
        <v>-1.5019069554821538</v>
      </c>
      <c r="DV24" s="244">
        <f t="shared" si="19"/>
        <v>16463562913.572857</v>
      </c>
      <c r="DW24" s="1">
        <f t="shared" si="97"/>
        <v>374014112.21932632</v>
      </c>
      <c r="DX24" s="34">
        <f t="shared" si="98"/>
        <v>1823056505.4984205</v>
      </c>
      <c r="DY24" s="1">
        <f t="shared" si="20"/>
        <v>1918289659.4027317</v>
      </c>
      <c r="DZ24" s="1">
        <f t="shared" si="21"/>
        <v>4638867411.9352026</v>
      </c>
      <c r="EA24" s="34">
        <f t="shared" si="22"/>
        <v>6659997.8630729644</v>
      </c>
      <c r="EB24" s="34">
        <f t="shared" si="99"/>
        <v>93649914.99674885</v>
      </c>
      <c r="EC24" s="1">
        <f t="shared" si="23"/>
        <v>334563139.4248603</v>
      </c>
      <c r="ED24" s="1">
        <f t="shared" si="24"/>
        <v>67129245.788563892</v>
      </c>
      <c r="EE24" s="34">
        <f t="shared" si="25"/>
        <v>-3677914.6716239559</v>
      </c>
      <c r="EF24" s="1">
        <f t="shared" si="100"/>
        <v>15165147.374279944</v>
      </c>
      <c r="EG24" s="34">
        <f t="shared" si="101"/>
        <v>-8391995.2228922267</v>
      </c>
      <c r="EH24" s="107">
        <v>0</v>
      </c>
      <c r="EJ24" s="185">
        <f t="shared" si="26"/>
        <v>371984232.21619785</v>
      </c>
      <c r="EK24" s="1">
        <f t="shared" si="27"/>
        <v>-1823471773.6674316</v>
      </c>
      <c r="EL24" s="1">
        <f t="shared" si="102"/>
        <v>15174480.965454487</v>
      </c>
      <c r="EM24" s="186">
        <f t="shared" si="103"/>
        <v>8375106.3356673438</v>
      </c>
      <c r="EO24" s="227">
        <f t="shared" si="104"/>
        <v>25.160070582005645</v>
      </c>
      <c r="EP24" s="93">
        <f t="shared" si="28"/>
        <v>185.02780217952514</v>
      </c>
      <c r="EQ24" s="233">
        <f t="shared" si="29"/>
        <v>1.5019069554821538</v>
      </c>
      <c r="ER24" s="66">
        <f t="shared" si="105"/>
        <v>-1.5019069554821538</v>
      </c>
      <c r="ES24" s="93">
        <f t="shared" si="106"/>
        <v>374014112.21932632</v>
      </c>
      <c r="ET24" s="233">
        <f t="shared" si="107"/>
        <v>-1823056505.4984205</v>
      </c>
      <c r="EU24" s="66">
        <f t="shared" si="108"/>
        <v>1823056505.4984205</v>
      </c>
      <c r="EV24" s="93">
        <f t="shared" si="30"/>
        <v>1918289659.4027317</v>
      </c>
      <c r="EW24" s="93">
        <f t="shared" si="31"/>
        <v>4638867411.9352026</v>
      </c>
      <c r="EX24" s="233">
        <f t="shared" si="32"/>
        <v>-6659997.8630729644</v>
      </c>
      <c r="EY24" s="66">
        <f t="shared" si="109"/>
        <v>6659997.8630729644</v>
      </c>
      <c r="EZ24" s="93">
        <f t="shared" si="33"/>
        <v>334563139.4248603</v>
      </c>
      <c r="FA24" s="93">
        <f t="shared" si="34"/>
        <v>67129245.788563892</v>
      </c>
      <c r="FB24" s="233">
        <f t="shared" si="35"/>
        <v>3677914.6716239559</v>
      </c>
      <c r="FC24" s="66">
        <f t="shared" si="110"/>
        <v>-3677914.6716239559</v>
      </c>
      <c r="FD24" s="93">
        <f t="shared" si="111"/>
        <v>15165147.374279944</v>
      </c>
      <c r="FE24" s="233">
        <f t="shared" si="36"/>
        <v>8391995.2228922267</v>
      </c>
      <c r="FF24" s="228">
        <f t="shared" si="37"/>
        <v>-8391995.2228922267</v>
      </c>
      <c r="FH24" s="227">
        <f t="shared" si="38"/>
        <v>374014112.21932632</v>
      </c>
      <c r="FI24" s="93">
        <f t="shared" si="112"/>
        <v>1823056505.4984205</v>
      </c>
      <c r="FJ24" s="93">
        <f t="shared" si="113"/>
        <v>15128393.448111</v>
      </c>
      <c r="FK24" s="228">
        <f t="shared" si="114"/>
        <v>-8377428.0483313454</v>
      </c>
      <c r="FM24" s="46">
        <f t="shared" si="115"/>
        <v>18</v>
      </c>
      <c r="FN24" s="39">
        <f t="shared" si="116"/>
        <v>19</v>
      </c>
      <c r="FP24" s="142">
        <v>19</v>
      </c>
      <c r="FQ24" s="310">
        <v>76.05</v>
      </c>
      <c r="FR24" s="302">
        <f t="shared" si="117"/>
        <v>0</v>
      </c>
      <c r="FS24" s="302">
        <f t="shared" si="120"/>
        <v>-0.81101302717345969</v>
      </c>
      <c r="FT24" s="302">
        <f t="shared" si="121"/>
        <v>260.8042568014074</v>
      </c>
      <c r="FU24" s="302">
        <f t="shared" si="122"/>
        <v>0.36000873528835398</v>
      </c>
      <c r="FV24" s="302">
        <f t="shared" si="123"/>
        <v>2.844258835484029E-2</v>
      </c>
      <c r="FW24" s="302">
        <f t="shared" si="124"/>
        <v>25.279311199474833</v>
      </c>
      <c r="FX24" s="302">
        <f t="shared" si="125"/>
        <v>186.55024149770918</v>
      </c>
      <c r="FY24" s="302">
        <f t="shared" si="126"/>
        <v>-1.4562448742745651</v>
      </c>
      <c r="FZ24" s="302">
        <f t="shared" si="127"/>
        <v>16480154782.163885</v>
      </c>
      <c r="GA24" s="302">
        <f t="shared" si="128"/>
        <v>373574638.48136461</v>
      </c>
      <c r="GB24" s="302">
        <f t="shared" si="129"/>
        <v>1841709933.532814</v>
      </c>
      <c r="GC24" s="302">
        <f t="shared" si="130"/>
        <v>1927158779.5696478</v>
      </c>
      <c r="GD24" s="302">
        <f t="shared" si="131"/>
        <v>4683804853.4893599</v>
      </c>
      <c r="GE24" s="302">
        <f t="shared" si="132"/>
        <v>7622877.2513733655</v>
      </c>
      <c r="GF24" s="302">
        <f t="shared" si="133"/>
        <v>94050211.258558139</v>
      </c>
      <c r="GG24" s="302">
        <f t="shared" si="134"/>
        <v>334150592.16957211</v>
      </c>
      <c r="GH24" s="302">
        <f t="shared" si="119"/>
        <v>67300412.635839731</v>
      </c>
      <c r="GI24" s="302">
        <f t="shared" si="40"/>
        <v>15135054.587240854</v>
      </c>
      <c r="GJ24" s="302">
        <f t="shared" si="41"/>
        <v>-8386200.3164509963</v>
      </c>
      <c r="GK24" s="206">
        <f t="shared" si="42"/>
        <v>0</v>
      </c>
    </row>
    <row r="25" spans="1:193" x14ac:dyDescent="0.3">
      <c r="A25" s="2">
        <v>0.4081632653061224</v>
      </c>
      <c r="B25">
        <v>4.6545660796254378</v>
      </c>
      <c r="C25">
        <v>5.3702278525950928E-2</v>
      </c>
      <c r="D25">
        <f t="shared" si="0"/>
        <v>3.0769139097730203</v>
      </c>
      <c r="E25">
        <v>0.29920176561319112</v>
      </c>
      <c r="F25">
        <v>47.755102040816318</v>
      </c>
      <c r="G25">
        <v>-0.1862311914711772</v>
      </c>
      <c r="H25">
        <v>0</v>
      </c>
      <c r="I25" s="4">
        <v>21</v>
      </c>
      <c r="J25" s="175"/>
      <c r="K25" s="49">
        <v>104.045238751185</v>
      </c>
      <c r="L25" s="34">
        <v>2.3279023673741799</v>
      </c>
      <c r="M25" s="8">
        <v>21.1</v>
      </c>
      <c r="N25" s="4">
        <v>21</v>
      </c>
      <c r="P25" s="6">
        <v>-0.96552899999999997</v>
      </c>
      <c r="Q25" s="8">
        <v>0.30254609999999998</v>
      </c>
      <c r="R25" s="34">
        <v>40.99051</v>
      </c>
      <c r="S25" s="8">
        <v>-4.2215109999999996</v>
      </c>
      <c r="T25" s="39">
        <v>21</v>
      </c>
      <c r="U25" s="42">
        <f t="shared" si="1"/>
        <v>41.013939156048025</v>
      </c>
      <c r="W25" s="46">
        <f t="shared" si="43"/>
        <v>27</v>
      </c>
      <c r="X25" s="39">
        <f t="shared" si="44"/>
        <v>28</v>
      </c>
      <c r="Y25" s="60">
        <f t="shared" si="45"/>
        <v>-0.64788072724689583</v>
      </c>
      <c r="Z25" s="60">
        <f t="shared" si="45"/>
        <v>-1.1626887087735214</v>
      </c>
      <c r="AA25" s="60">
        <f t="shared" si="45"/>
        <v>81.968568685581189</v>
      </c>
      <c r="AB25" s="60">
        <f t="shared" si="45"/>
        <v>0.49696058612098404</v>
      </c>
      <c r="AC25" s="93"/>
      <c r="AD25" s="46">
        <f t="shared" si="46"/>
        <v>15</v>
      </c>
      <c r="AE25" s="39">
        <f t="shared" si="47"/>
        <v>16</v>
      </c>
      <c r="AF25" s="23">
        <f t="shared" si="48"/>
        <v>3.2185840042909111</v>
      </c>
      <c r="AG25" s="46">
        <f t="shared" si="49"/>
        <v>35</v>
      </c>
      <c r="AH25" s="39">
        <f t="shared" si="50"/>
        <v>36</v>
      </c>
      <c r="AI25" s="51">
        <f t="shared" si="51"/>
        <v>0.29869834947467933</v>
      </c>
      <c r="AK25" s="6">
        <v>82.025614120539004</v>
      </c>
      <c r="AL25" s="8">
        <v>223.92148275420001</v>
      </c>
      <c r="AM25" s="8">
        <v>0.39034554502947</v>
      </c>
      <c r="AN25" s="8">
        <v>3.2261305338902001E-2</v>
      </c>
      <c r="AO25" s="8">
        <v>0.27961342552938001</v>
      </c>
      <c r="AP25" s="8">
        <v>0.72167276233716005</v>
      </c>
      <c r="AQ25" s="8">
        <v>0.79354911418967999</v>
      </c>
      <c r="AR25" s="8">
        <v>4.7176383417325003E-2</v>
      </c>
      <c r="AS25" s="8">
        <v>67256081185.080002</v>
      </c>
      <c r="AT25" s="8">
        <v>4398156915.1742001</v>
      </c>
      <c r="AU25" s="8">
        <v>1.9919848929476999E-2</v>
      </c>
      <c r="AV25" s="8">
        <v>4.1853234322467001E-2</v>
      </c>
      <c r="AW25" s="8">
        <v>1.5786779773432E-2</v>
      </c>
      <c r="AX25" s="8">
        <v>0.39189454079455999</v>
      </c>
      <c r="AY25" s="8">
        <v>5.7844551964396002E-2</v>
      </c>
      <c r="AZ25" s="8">
        <v>0.21832785250341</v>
      </c>
      <c r="BA25" s="86">
        <v>0.67626700392470995</v>
      </c>
      <c r="BB25" s="8">
        <v>0.57692051574063996</v>
      </c>
      <c r="BC25" s="8">
        <v>2.9280661839965999E-2</v>
      </c>
      <c r="BD25" s="4">
        <v>20</v>
      </c>
      <c r="BE25" s="162">
        <f t="shared" si="52"/>
        <v>-0.64790627241815624</v>
      </c>
      <c r="BF25" s="126">
        <f t="shared" si="2"/>
        <v>-0.64788072724689583</v>
      </c>
      <c r="BG25" s="54">
        <f t="shared" si="53"/>
        <v>-0.25753518221742583</v>
      </c>
      <c r="BH25" s="13">
        <f t="shared" si="54"/>
        <v>3.2261305338902001E-2</v>
      </c>
      <c r="BI25" s="54">
        <f t="shared" si="55"/>
        <v>0.14566838694278417</v>
      </c>
      <c r="BJ25" s="13">
        <f t="shared" si="56"/>
        <v>4.7176383417325003E-2</v>
      </c>
      <c r="BK25" s="54">
        <f t="shared" si="57"/>
        <v>-7.0960211506255866E-2</v>
      </c>
      <c r="BL25" s="57">
        <f t="shared" si="58"/>
        <v>2.9280661839965999E-2</v>
      </c>
      <c r="BN25" s="17">
        <f t="shared" si="59"/>
        <v>0.64788072724689583</v>
      </c>
      <c r="BO25" s="13">
        <f t="shared" si="60"/>
        <v>0.25753518221742583</v>
      </c>
      <c r="BP25" s="13">
        <f t="shared" si="61"/>
        <v>3.2261305338902001E-2</v>
      </c>
      <c r="BQ25" s="13">
        <f t="shared" si="62"/>
        <v>-0.14566838694278417</v>
      </c>
      <c r="BR25" s="13">
        <f t="shared" si="63"/>
        <v>4.7176383417325003E-2</v>
      </c>
      <c r="BS25" s="180">
        <f t="shared" si="64"/>
        <v>7.0960211506255866E-2</v>
      </c>
      <c r="BT25" s="13">
        <f t="shared" si="65"/>
        <v>2.9280661839965999E-2</v>
      </c>
      <c r="BV25" s="214">
        <f t="shared" si="66"/>
        <v>-0.49696058612098404</v>
      </c>
      <c r="BW25" s="125">
        <f t="shared" si="67"/>
        <v>-8.6735984804520074E-3</v>
      </c>
      <c r="BX25" s="13">
        <f t="shared" si="68"/>
        <v>0.25780531302393683</v>
      </c>
      <c r="BY25" s="13">
        <f t="shared" si="69"/>
        <v>3.0026363059194268E-2</v>
      </c>
      <c r="BZ25" s="180">
        <f t="shared" si="70"/>
        <v>-0.1452537236884012</v>
      </c>
      <c r="CA25" s="13">
        <f t="shared" si="71"/>
        <v>4.8438062115497026E-2</v>
      </c>
      <c r="CB25" s="13">
        <f t="shared" si="72"/>
        <v>7.1211507827787832E-2</v>
      </c>
      <c r="CC25" s="57">
        <f t="shared" si="73"/>
        <v>2.8664087770098701E-2</v>
      </c>
      <c r="CD25" s="68"/>
      <c r="CE25" s="94">
        <f t="shared" si="74"/>
        <v>17.507002806668215</v>
      </c>
      <c r="CF25" s="63">
        <f t="shared" si="75"/>
        <v>116.62090031093339</v>
      </c>
      <c r="CG25" s="131">
        <f t="shared" si="76"/>
        <v>1339730976.795434</v>
      </c>
      <c r="CH25" s="131">
        <f t="shared" si="77"/>
        <v>2814884525.4500175</v>
      </c>
      <c r="CI25" s="72">
        <f t="shared" si="78"/>
        <v>69432734.628852144</v>
      </c>
      <c r="CJ25" s="131">
        <f t="shared" si="79"/>
        <v>376312874.30739796</v>
      </c>
      <c r="CK25" s="95">
        <f t="shared" si="80"/>
        <v>55544661.501566052</v>
      </c>
      <c r="CL25" s="163">
        <f t="shared" si="81"/>
        <v>17.520810003563192</v>
      </c>
      <c r="CM25" s="165">
        <f t="shared" si="82"/>
        <v>116.60709311403843</v>
      </c>
      <c r="CN25" s="166">
        <f t="shared" si="83"/>
        <v>1.1697411932489601</v>
      </c>
      <c r="CO25" s="131">
        <f t="shared" si="84"/>
        <v>1339936475.0757909</v>
      </c>
      <c r="CP25" s="131">
        <f t="shared" si="85"/>
        <v>2814679027.1696606</v>
      </c>
      <c r="CQ25" s="72">
        <f t="shared" si="86"/>
        <v>17409746.924283698</v>
      </c>
      <c r="CR25" s="131">
        <f t="shared" si="87"/>
        <v>376268189.25329977</v>
      </c>
      <c r="CS25" s="131">
        <f t="shared" si="88"/>
        <v>55589346.555664241</v>
      </c>
      <c r="CT25" s="110">
        <f t="shared" si="3"/>
        <v>3785703.1299539348</v>
      </c>
      <c r="CU25" s="197">
        <f t="shared" si="89"/>
        <v>17.712790689584658</v>
      </c>
      <c r="CV25" s="198">
        <f t="shared" si="90"/>
        <v>117.73461651430864</v>
      </c>
      <c r="CW25" s="199">
        <f t="shared" si="91"/>
        <v>0.70448565498086801</v>
      </c>
      <c r="CX25" s="200">
        <f t="shared" si="4"/>
        <v>1352525801.0737624</v>
      </c>
      <c r="CY25" s="198">
        <f t="shared" si="5"/>
        <v>2888617504.7869129</v>
      </c>
      <c r="CZ25" s="198">
        <f t="shared" si="6"/>
        <v>-13099851.541073184</v>
      </c>
      <c r="DA25" s="163">
        <f t="shared" si="7"/>
        <v>-0.70448565498086801</v>
      </c>
      <c r="DB25" s="131">
        <f t="shared" si="8"/>
        <v>13099851.541073184</v>
      </c>
      <c r="DC25" s="113">
        <f t="shared" si="9"/>
        <v>-3785703.1299539348</v>
      </c>
      <c r="DD25" s="130">
        <f t="shared" si="92"/>
        <v>429953601.0073356</v>
      </c>
      <c r="DE25" s="130">
        <f t="shared" si="10"/>
        <v>1041970930.5789486</v>
      </c>
      <c r="DF25" s="130">
        <f t="shared" si="93"/>
        <v>17750972.363956276</v>
      </c>
      <c r="DG25" s="110">
        <f t="shared" si="11"/>
        <v>-8097610.4439670248</v>
      </c>
      <c r="DI25" s="169">
        <f t="shared" si="12"/>
        <v>-0.49696058612098404</v>
      </c>
      <c r="DJ25" s="106">
        <f t="shared" si="94"/>
        <v>-8.6735984804520074E-3</v>
      </c>
      <c r="DK25" s="243">
        <v>20</v>
      </c>
      <c r="DL25" s="258">
        <f t="shared" si="118"/>
        <v>82.004632645113858</v>
      </c>
      <c r="DM25" s="258">
        <f t="shared" si="95"/>
        <v>81.968568685581189</v>
      </c>
      <c r="DN25" s="258">
        <v>0</v>
      </c>
      <c r="DO25" s="262">
        <f t="shared" si="96"/>
        <v>-1.1626887087735214</v>
      </c>
      <c r="DP25" s="189">
        <f t="shared" si="13"/>
        <v>223.92148275420001</v>
      </c>
      <c r="DQ25" s="244">
        <f t="shared" si="14"/>
        <v>0.25780531302393683</v>
      </c>
      <c r="DR25" s="189">
        <f t="shared" si="15"/>
        <v>3.0026363059194268E-2</v>
      </c>
      <c r="DS25" s="1">
        <f t="shared" si="16"/>
        <v>17.732535512427653</v>
      </c>
      <c r="DT25" s="1">
        <f t="shared" si="17"/>
        <v>117.71487169146566</v>
      </c>
      <c r="DU25" s="34">
        <f t="shared" si="18"/>
        <v>-1.57188530478074</v>
      </c>
      <c r="DV25" s="244">
        <f t="shared" si="19"/>
        <v>14683875772.933516</v>
      </c>
      <c r="DW25" s="1">
        <f t="shared" si="97"/>
        <v>420899903.96059221</v>
      </c>
      <c r="DX25" s="34">
        <f t="shared" si="98"/>
        <v>1045660934.546519</v>
      </c>
      <c r="DY25" s="1">
        <f t="shared" si="20"/>
        <v>1352414126.0602138</v>
      </c>
      <c r="DZ25" s="1">
        <f t="shared" si="21"/>
        <v>2888729179.8004618</v>
      </c>
      <c r="EA25" s="34">
        <f t="shared" si="22"/>
        <v>-224893.89801277965</v>
      </c>
      <c r="EB25" s="34">
        <f t="shared" si="99"/>
        <v>69432734.628852144</v>
      </c>
      <c r="EC25" s="1">
        <f t="shared" si="23"/>
        <v>376178396.72447664</v>
      </c>
      <c r="ED25" s="1">
        <f t="shared" si="24"/>
        <v>55679139.084487319</v>
      </c>
      <c r="EE25" s="34">
        <f t="shared" si="25"/>
        <v>-6566433.5613623671</v>
      </c>
      <c r="EF25" s="1">
        <f t="shared" si="100"/>
        <v>17820539.194679596</v>
      </c>
      <c r="EG25" s="34">
        <f t="shared" si="101"/>
        <v>-7943342.9725192916</v>
      </c>
      <c r="EH25" s="107">
        <v>0</v>
      </c>
      <c r="EJ25" s="185">
        <f t="shared" si="26"/>
        <v>429953601.0073356</v>
      </c>
      <c r="EK25" s="1">
        <f t="shared" si="27"/>
        <v>-1041970930.5789486</v>
      </c>
      <c r="EL25" s="1">
        <f t="shared" si="102"/>
        <v>17750972.363956276</v>
      </c>
      <c r="EM25" s="186">
        <f t="shared" si="103"/>
        <v>8097610.4439670248</v>
      </c>
      <c r="EO25" s="227">
        <f t="shared" si="104"/>
        <v>17.732535512427653</v>
      </c>
      <c r="EP25" s="93">
        <f t="shared" si="28"/>
        <v>117.71487169146566</v>
      </c>
      <c r="EQ25" s="233">
        <f t="shared" si="29"/>
        <v>1.57188530478074</v>
      </c>
      <c r="ER25" s="66">
        <f t="shared" si="105"/>
        <v>-1.57188530478074</v>
      </c>
      <c r="ES25" s="93">
        <f t="shared" si="106"/>
        <v>420899903.96059221</v>
      </c>
      <c r="ET25" s="233">
        <f t="shared" si="107"/>
        <v>-1045660934.546519</v>
      </c>
      <c r="EU25" s="66">
        <f t="shared" si="108"/>
        <v>1045660934.546519</v>
      </c>
      <c r="EV25" s="93">
        <f t="shared" si="30"/>
        <v>1352414126.0602138</v>
      </c>
      <c r="EW25" s="93">
        <f t="shared" si="31"/>
        <v>2888729179.8004618</v>
      </c>
      <c r="EX25" s="233">
        <f t="shared" si="32"/>
        <v>224893.89801277965</v>
      </c>
      <c r="EY25" s="66">
        <f t="shared" si="109"/>
        <v>-224893.89801277965</v>
      </c>
      <c r="EZ25" s="93">
        <f t="shared" si="33"/>
        <v>376178396.72447664</v>
      </c>
      <c r="FA25" s="93">
        <f t="shared" si="34"/>
        <v>55679139.084487319</v>
      </c>
      <c r="FB25" s="233">
        <f t="shared" si="35"/>
        <v>6566433.5613623671</v>
      </c>
      <c r="FC25" s="66">
        <f t="shared" si="110"/>
        <v>-6566433.5613623671</v>
      </c>
      <c r="FD25" s="93">
        <f t="shared" si="111"/>
        <v>17820539.194679596</v>
      </c>
      <c r="FE25" s="233">
        <f t="shared" si="36"/>
        <v>7943342.9725192916</v>
      </c>
      <c r="FF25" s="228">
        <f t="shared" si="37"/>
        <v>-7943342.9725192916</v>
      </c>
      <c r="FH25" s="227">
        <f t="shared" si="38"/>
        <v>420899903.96059221</v>
      </c>
      <c r="FI25" s="93">
        <f t="shared" si="112"/>
        <v>1045660934.5465192</v>
      </c>
      <c r="FJ25" s="93">
        <f t="shared" si="113"/>
        <v>18221352.547048282</v>
      </c>
      <c r="FK25" s="228">
        <f t="shared" si="114"/>
        <v>-8087602.2837861804</v>
      </c>
      <c r="FM25" s="46">
        <f t="shared" si="115"/>
        <v>19</v>
      </c>
      <c r="FN25" s="39">
        <f t="shared" si="116"/>
        <v>20</v>
      </c>
      <c r="FP25" s="142">
        <v>20</v>
      </c>
      <c r="FQ25" s="310">
        <v>81.900000000000006</v>
      </c>
      <c r="FR25" s="302">
        <f t="shared" si="117"/>
        <v>0</v>
      </c>
      <c r="FS25" s="302">
        <f t="shared" si="120"/>
        <v>-1.1586110223966617</v>
      </c>
      <c r="FT25" s="302">
        <f t="shared" si="121"/>
        <v>224.34728784173547</v>
      </c>
      <c r="FU25" s="302">
        <f t="shared" si="122"/>
        <v>0.25897872187852955</v>
      </c>
      <c r="FV25" s="302">
        <f t="shared" si="123"/>
        <v>3.0007428574787651E-2</v>
      </c>
      <c r="FW25" s="302">
        <f t="shared" si="124"/>
        <v>17.819620501112109</v>
      </c>
      <c r="FX25" s="302">
        <f t="shared" si="125"/>
        <v>118.50408988228644</v>
      </c>
      <c r="FY25" s="302">
        <f t="shared" si="126"/>
        <v>-1.5710648355806975</v>
      </c>
      <c r="FZ25" s="302">
        <f t="shared" si="127"/>
        <v>14704741919.38084</v>
      </c>
      <c r="GA25" s="302">
        <f t="shared" si="128"/>
        <v>420350186.10601437</v>
      </c>
      <c r="GB25" s="302">
        <f t="shared" si="129"/>
        <v>1054775598.2762103</v>
      </c>
      <c r="GC25" s="302">
        <f t="shared" si="130"/>
        <v>1359048798.7956929</v>
      </c>
      <c r="GD25" s="302">
        <f t="shared" si="131"/>
        <v>2909248876.6735115</v>
      </c>
      <c r="GE25" s="302">
        <f t="shared" si="132"/>
        <v>-144171.19317310769</v>
      </c>
      <c r="GF25" s="302">
        <f t="shared" si="133"/>
        <v>69716671.743729681</v>
      </c>
      <c r="GG25" s="302">
        <f t="shared" si="134"/>
        <v>375690473.85678375</v>
      </c>
      <c r="GH25" s="302">
        <f t="shared" si="119"/>
        <v>55813387.176676668</v>
      </c>
      <c r="GI25" s="302">
        <f t="shared" si="40"/>
        <v>17789405.748056173</v>
      </c>
      <c r="GJ25" s="302">
        <f t="shared" si="41"/>
        <v>-7948603.2473993134</v>
      </c>
      <c r="GK25" s="206">
        <f t="shared" si="42"/>
        <v>0</v>
      </c>
    </row>
    <row r="26" spans="1:193" x14ac:dyDescent="0.3">
      <c r="A26" s="2">
        <v>0.42857142857142849</v>
      </c>
      <c r="B26">
        <v>4.5410310517119097</v>
      </c>
      <c r="C26">
        <v>4.7709665190988251E-2</v>
      </c>
      <c r="D26">
        <f t="shared" si="0"/>
        <v>2.7335624574258417</v>
      </c>
      <c r="E26">
        <v>0.29648581499532922</v>
      </c>
      <c r="F26">
        <v>50.142857142857153</v>
      </c>
      <c r="G26">
        <v>-0.1479307251853749</v>
      </c>
      <c r="H26">
        <v>0</v>
      </c>
      <c r="I26" s="4">
        <v>22</v>
      </c>
      <c r="J26" s="175"/>
      <c r="K26" s="49">
        <v>106.526419946076</v>
      </c>
      <c r="L26" s="34">
        <v>2.2147891279091798</v>
      </c>
      <c r="M26" s="8">
        <v>21.1</v>
      </c>
      <c r="N26" s="4">
        <v>22</v>
      </c>
      <c r="P26" s="6">
        <v>-0.93688859999999996</v>
      </c>
      <c r="Q26" s="8">
        <v>0.24875079999999999</v>
      </c>
      <c r="R26" s="34">
        <v>46.849330000000002</v>
      </c>
      <c r="S26" s="8">
        <v>-3.2166679999999999</v>
      </c>
      <c r="T26" s="39">
        <v>22</v>
      </c>
      <c r="U26" s="42">
        <f t="shared" si="1"/>
        <v>46.873076123146021</v>
      </c>
      <c r="W26" s="46">
        <f t="shared" si="43"/>
        <v>28</v>
      </c>
      <c r="X26" s="39">
        <f t="shared" si="44"/>
        <v>29</v>
      </c>
      <c r="Y26" s="60">
        <f t="shared" si="45"/>
        <v>-0.58063943352349434</v>
      </c>
      <c r="Z26" s="60">
        <f t="shared" si="45"/>
        <v>-1.5495815725558095</v>
      </c>
      <c r="AA26" s="60">
        <f t="shared" si="45"/>
        <v>87.814366317314352</v>
      </c>
      <c r="AB26" s="60">
        <f t="shared" si="45"/>
        <v>1.2488980735916444</v>
      </c>
      <c r="AC26" s="93"/>
      <c r="AD26" s="46">
        <f t="shared" si="46"/>
        <v>16</v>
      </c>
      <c r="AE26" s="39">
        <f t="shared" si="47"/>
        <v>17</v>
      </c>
      <c r="AF26" s="23">
        <f t="shared" si="48"/>
        <v>2.9932839534679481</v>
      </c>
      <c r="AG26" s="46">
        <f t="shared" si="49"/>
        <v>37</v>
      </c>
      <c r="AH26" s="39">
        <f t="shared" si="50"/>
        <v>38</v>
      </c>
      <c r="AI26" s="51">
        <f t="shared" si="51"/>
        <v>0.30600654312149767</v>
      </c>
      <c r="AK26" s="6">
        <v>87.884586557720993</v>
      </c>
      <c r="AL26" s="8">
        <v>179.56840813380001</v>
      </c>
      <c r="AM26" s="8">
        <v>0.36991514049895002</v>
      </c>
      <c r="AN26" s="8">
        <v>3.6624559073376001E-2</v>
      </c>
      <c r="AO26" s="8">
        <v>0.24782347123413001</v>
      </c>
      <c r="AP26" s="8">
        <v>0.65294546896809003</v>
      </c>
      <c r="AQ26" s="8">
        <v>0.73631192129304002</v>
      </c>
      <c r="AR26" s="8">
        <v>4.8465416854326003E-2</v>
      </c>
      <c r="AS26" s="8">
        <v>67128026453.603996</v>
      </c>
      <c r="AT26" s="8">
        <v>4685223240.0851002</v>
      </c>
      <c r="AU26" s="8">
        <v>1.2282464708233E-2</v>
      </c>
      <c r="AV26" s="8">
        <v>2.7424312966431E-2</v>
      </c>
      <c r="AW26" s="8">
        <v>1.0774946957884999E-2</v>
      </c>
      <c r="AX26" s="8">
        <v>0.51121852560446002</v>
      </c>
      <c r="AY26" s="8">
        <v>5.8073494129221997E-2</v>
      </c>
      <c r="AZ26" s="8">
        <v>0.16532544514318001</v>
      </c>
      <c r="BA26" s="86">
        <v>0.35425103437458999</v>
      </c>
      <c r="BB26" s="8">
        <v>0.52493859915806995</v>
      </c>
      <c r="BC26" s="8">
        <v>3.5159290837737001E-2</v>
      </c>
      <c r="BD26" s="4">
        <v>21</v>
      </c>
      <c r="BE26" s="162">
        <f t="shared" si="52"/>
        <v>-0.58067750155219733</v>
      </c>
      <c r="BF26" s="126">
        <f t="shared" si="2"/>
        <v>-0.58063943352349434</v>
      </c>
      <c r="BG26" s="54">
        <f t="shared" si="53"/>
        <v>-0.21072429302454432</v>
      </c>
      <c r="BH26" s="13">
        <f t="shared" si="54"/>
        <v>3.6624559073376001E-2</v>
      </c>
      <c r="BI26" s="54">
        <f t="shared" si="55"/>
        <v>0.15567248776954568</v>
      </c>
      <c r="BJ26" s="13">
        <f t="shared" si="56"/>
        <v>4.8465416854326003E-2</v>
      </c>
      <c r="BK26" s="54">
        <f t="shared" si="57"/>
        <v>-5.570083436542439E-2</v>
      </c>
      <c r="BL26" s="57">
        <f t="shared" si="58"/>
        <v>3.5159290837737001E-2</v>
      </c>
      <c r="BN26" s="17">
        <f t="shared" si="59"/>
        <v>0.58063943352349434</v>
      </c>
      <c r="BO26" s="13">
        <f t="shared" si="60"/>
        <v>0.21072429302454432</v>
      </c>
      <c r="BP26" s="13">
        <f t="shared" si="61"/>
        <v>3.6624559073376001E-2</v>
      </c>
      <c r="BQ26" s="13">
        <f t="shared" si="62"/>
        <v>-0.15567248776954568</v>
      </c>
      <c r="BR26" s="13">
        <f t="shared" si="63"/>
        <v>4.8465416854326003E-2</v>
      </c>
      <c r="BS26" s="180">
        <f t="shared" si="64"/>
        <v>5.570083436542439E-2</v>
      </c>
      <c r="BT26" s="13">
        <f t="shared" si="65"/>
        <v>3.5159290837737001E-2</v>
      </c>
      <c r="BV26" s="214">
        <f t="shared" si="66"/>
        <v>-1.2488980735916444</v>
      </c>
      <c r="BW26" s="125">
        <f t="shared" si="67"/>
        <v>-2.1797383405988639E-2</v>
      </c>
      <c r="BX26" s="13">
        <f t="shared" si="68"/>
        <v>0.21147249106009047</v>
      </c>
      <c r="BY26" s="13">
        <f t="shared" si="69"/>
        <v>3.20229842902435E-2</v>
      </c>
      <c r="BZ26" s="180">
        <f t="shared" si="70"/>
        <v>-0.15457917159680803</v>
      </c>
      <c r="CA26" s="13">
        <f t="shared" si="71"/>
        <v>5.1846887926542976E-2</v>
      </c>
      <c r="CB26" s="13">
        <f t="shared" si="72"/>
        <v>5.6453922290397439E-2</v>
      </c>
      <c r="CC26" s="57">
        <f t="shared" si="73"/>
        <v>3.3936902322498248E-2</v>
      </c>
      <c r="CD26" s="68"/>
      <c r="CE26" s="94">
        <f t="shared" si="74"/>
        <v>11.028458270864085</v>
      </c>
      <c r="CF26" s="63">
        <f t="shared" si="75"/>
        <v>76.55679745982043</v>
      </c>
      <c r="CG26" s="131">
        <f t="shared" si="76"/>
        <v>824497615.84972227</v>
      </c>
      <c r="CH26" s="131">
        <f t="shared" si="77"/>
        <v>1840940006.2824953</v>
      </c>
      <c r="CI26" s="72">
        <f t="shared" si="78"/>
        <v>50483031.897767052</v>
      </c>
      <c r="CJ26" s="131">
        <f t="shared" si="79"/>
        <v>395983028.68535846</v>
      </c>
      <c r="CK26" s="95">
        <f t="shared" si="80"/>
        <v>44982951.39918945</v>
      </c>
      <c r="CL26" s="163">
        <f t="shared" si="81"/>
        <v>11.030963229830583</v>
      </c>
      <c r="CM26" s="165">
        <f t="shared" si="82"/>
        <v>76.554292500853933</v>
      </c>
      <c r="CN26" s="166">
        <f t="shared" si="83"/>
        <v>0.4051413654418401</v>
      </c>
      <c r="CO26" s="131">
        <f t="shared" si="84"/>
        <v>824536471.50380039</v>
      </c>
      <c r="CP26" s="131">
        <f t="shared" si="85"/>
        <v>1840901150.628417</v>
      </c>
      <c r="CQ26" s="72">
        <f t="shared" si="86"/>
        <v>6284347.5517582428</v>
      </c>
      <c r="CR26" s="131">
        <f t="shared" si="87"/>
        <v>395969610.96713573</v>
      </c>
      <c r="CS26" s="131">
        <f t="shared" si="88"/>
        <v>44996369.11741221</v>
      </c>
      <c r="CT26" s="110">
        <f t="shared" si="3"/>
        <v>2170124.4429810913</v>
      </c>
      <c r="CU26" s="197">
        <f t="shared" si="89"/>
        <v>11.25294133823763</v>
      </c>
      <c r="CV26" s="198">
        <f t="shared" si="90"/>
        <v>77.111418382109733</v>
      </c>
      <c r="CW26" s="199">
        <f t="shared" si="91"/>
        <v>5.3474265380189012E-2</v>
      </c>
      <c r="CX26" s="200">
        <f t="shared" si="4"/>
        <v>838255513.75158501</v>
      </c>
      <c r="CY26" s="198">
        <f t="shared" si="5"/>
        <v>1875333525.7717667</v>
      </c>
      <c r="CZ26" s="198">
        <f t="shared" si="6"/>
        <v>-15449938.939479137</v>
      </c>
      <c r="DA26" s="163">
        <f t="shared" si="7"/>
        <v>-5.3474265380189012E-2</v>
      </c>
      <c r="DB26" s="131">
        <f t="shared" si="8"/>
        <v>15449938.939479137</v>
      </c>
      <c r="DC26" s="113">
        <f t="shared" si="9"/>
        <v>-2170124.4429810913</v>
      </c>
      <c r="DD26" s="130">
        <f t="shared" si="92"/>
        <v>390196785.0005613</v>
      </c>
      <c r="DE26" s="130">
        <f t="shared" si="10"/>
        <v>618166236.38806844</v>
      </c>
      <c r="DF26" s="130">
        <f t="shared" si="93"/>
        <v>19190832.257167529</v>
      </c>
      <c r="DG26" s="110">
        <f t="shared" si="11"/>
        <v>-7004696.7211043146</v>
      </c>
      <c r="DI26" s="169">
        <f t="shared" si="12"/>
        <v>-1.2488980735916444</v>
      </c>
      <c r="DJ26" s="106">
        <f t="shared" si="94"/>
        <v>-2.1797383405988639E-2</v>
      </c>
      <c r="DK26" s="243">
        <v>21</v>
      </c>
      <c r="DL26" s="258">
        <f t="shared" si="118"/>
        <v>87.863219167409383</v>
      </c>
      <c r="DM26" s="258">
        <f t="shared" si="95"/>
        <v>87.814366317314352</v>
      </c>
      <c r="DN26" s="258">
        <v>0</v>
      </c>
      <c r="DO26" s="262">
        <f t="shared" si="96"/>
        <v>-1.5495815725558095</v>
      </c>
      <c r="DP26" s="189">
        <f t="shared" si="13"/>
        <v>179.56840813380001</v>
      </c>
      <c r="DQ26" s="244">
        <f t="shared" si="14"/>
        <v>0.21147249106009047</v>
      </c>
      <c r="DR26" s="189">
        <f t="shared" si="15"/>
        <v>3.20229842902435E-2</v>
      </c>
      <c r="DS26" s="1">
        <f t="shared" si="16"/>
        <v>11.286557912325929</v>
      </c>
      <c r="DT26" s="1">
        <f t="shared" si="17"/>
        <v>77.077801808021434</v>
      </c>
      <c r="DU26" s="34">
        <f t="shared" si="18"/>
        <v>-1.4885112683120481</v>
      </c>
      <c r="DV26" s="244">
        <f t="shared" si="19"/>
        <v>11097970855.025244</v>
      </c>
      <c r="DW26" s="1">
        <f t="shared" si="97"/>
        <v>376630752.88492405</v>
      </c>
      <c r="DX26" s="34">
        <f t="shared" si="98"/>
        <v>626523984.23069072</v>
      </c>
      <c r="DY26" s="1">
        <f t="shared" si="20"/>
        <v>838074855.20380306</v>
      </c>
      <c r="DZ26" s="1">
        <f t="shared" si="21"/>
        <v>1875514184.3195486</v>
      </c>
      <c r="EA26" s="34">
        <f t="shared" si="22"/>
        <v>-7163167.4652084485</v>
      </c>
      <c r="EB26" s="34">
        <f t="shared" si="99"/>
        <v>50483031.897767052</v>
      </c>
      <c r="EC26" s="1">
        <f t="shared" si="23"/>
        <v>395708304.7846067</v>
      </c>
      <c r="ED26" s="1">
        <f t="shared" si="24"/>
        <v>45257675.299941264</v>
      </c>
      <c r="EE26" s="34">
        <f t="shared" si="25"/>
        <v>-9815937.9161947425</v>
      </c>
      <c r="EF26" s="1">
        <f t="shared" si="100"/>
        <v>19338945.37639346</v>
      </c>
      <c r="EG26" s="34">
        <f t="shared" si="101"/>
        <v>-6584755.9260963751</v>
      </c>
      <c r="EH26" s="107">
        <v>0</v>
      </c>
      <c r="EJ26" s="185">
        <f t="shared" si="26"/>
        <v>390196785.0005613</v>
      </c>
      <c r="EK26" s="1">
        <f t="shared" si="27"/>
        <v>-618166236.38806844</v>
      </c>
      <c r="EL26" s="1">
        <f t="shared" si="102"/>
        <v>19190832.257167529</v>
      </c>
      <c r="EM26" s="186">
        <f t="shared" si="103"/>
        <v>7004696.7211043146</v>
      </c>
      <c r="EO26" s="227">
        <f t="shared" si="104"/>
        <v>11.286557912325929</v>
      </c>
      <c r="EP26" s="93">
        <f t="shared" si="28"/>
        <v>77.077801808021434</v>
      </c>
      <c r="EQ26" s="233">
        <f t="shared" si="29"/>
        <v>1.4885112683120481</v>
      </c>
      <c r="ER26" s="66">
        <f t="shared" si="105"/>
        <v>-1.4885112683120481</v>
      </c>
      <c r="ES26" s="93">
        <f t="shared" si="106"/>
        <v>376630752.88492405</v>
      </c>
      <c r="ET26" s="233">
        <f t="shared" si="107"/>
        <v>-626523984.23069072</v>
      </c>
      <c r="EU26" s="66">
        <f t="shared" si="108"/>
        <v>626523984.23069072</v>
      </c>
      <c r="EV26" s="93">
        <f t="shared" si="30"/>
        <v>838074855.20380306</v>
      </c>
      <c r="EW26" s="93">
        <f t="shared" si="31"/>
        <v>1875514184.3195486</v>
      </c>
      <c r="EX26" s="233">
        <f t="shared" si="32"/>
        <v>7163167.4652084485</v>
      </c>
      <c r="EY26" s="66">
        <f t="shared" si="109"/>
        <v>-7163167.4652084485</v>
      </c>
      <c r="EZ26" s="93">
        <f t="shared" si="33"/>
        <v>395708304.7846067</v>
      </c>
      <c r="FA26" s="93">
        <f t="shared" si="34"/>
        <v>45257675.299941264</v>
      </c>
      <c r="FB26" s="233">
        <f t="shared" si="35"/>
        <v>9815937.9161947425</v>
      </c>
      <c r="FC26" s="66">
        <f t="shared" si="110"/>
        <v>-9815937.9161947425</v>
      </c>
      <c r="FD26" s="93">
        <f t="shared" si="111"/>
        <v>19338945.37639346</v>
      </c>
      <c r="FE26" s="233">
        <f t="shared" si="36"/>
        <v>6584755.9260963751</v>
      </c>
      <c r="FF26" s="228">
        <f t="shared" si="37"/>
        <v>-6584755.9260963751</v>
      </c>
      <c r="FH26" s="227">
        <f t="shared" si="38"/>
        <v>376630752.88492405</v>
      </c>
      <c r="FI26" s="93">
        <f t="shared" si="112"/>
        <v>626523984.23069072</v>
      </c>
      <c r="FJ26" s="93">
        <f t="shared" si="113"/>
        <v>20516244.129769813</v>
      </c>
      <c r="FK26" s="228">
        <f t="shared" si="114"/>
        <v>-6995893.9562622411</v>
      </c>
      <c r="FM26" s="46">
        <f t="shared" si="115"/>
        <v>20</v>
      </c>
      <c r="FN26" s="39">
        <f t="shared" si="116"/>
        <v>21</v>
      </c>
      <c r="FP26" s="142">
        <v>21</v>
      </c>
      <c r="FQ26" s="310">
        <v>87.75</v>
      </c>
      <c r="FR26" s="302">
        <f t="shared" si="117"/>
        <v>0</v>
      </c>
      <c r="FS26" s="302">
        <f t="shared" si="120"/>
        <v>-1.5453216117419615</v>
      </c>
      <c r="FT26" s="302">
        <f t="shared" si="121"/>
        <v>180.05676648192116</v>
      </c>
      <c r="FU26" s="302">
        <f t="shared" si="122"/>
        <v>0.21198264781002746</v>
      </c>
      <c r="FV26" s="302">
        <f t="shared" si="123"/>
        <v>3.2001000095132695E-2</v>
      </c>
      <c r="FW26" s="302">
        <f t="shared" si="124"/>
        <v>11.357532630533262</v>
      </c>
      <c r="FX26" s="302">
        <f t="shared" si="125"/>
        <v>77.525244347024923</v>
      </c>
      <c r="FY26" s="302">
        <f t="shared" si="126"/>
        <v>-1.4894292747202738</v>
      </c>
      <c r="FZ26" s="302">
        <f t="shared" si="127"/>
        <v>11137454174.213758</v>
      </c>
      <c r="GA26" s="302">
        <f t="shared" si="128"/>
        <v>377118187.17616701</v>
      </c>
      <c r="GB26" s="302">
        <f t="shared" si="129"/>
        <v>631138974.97134686</v>
      </c>
      <c r="GC26" s="302">
        <f t="shared" si="130"/>
        <v>843738090.02662075</v>
      </c>
      <c r="GD26" s="302">
        <f t="shared" si="131"/>
        <v>1886670389.5143304</v>
      </c>
      <c r="GE26" s="302">
        <f t="shared" si="132"/>
        <v>-7086772.2243578862</v>
      </c>
      <c r="GF26" s="302">
        <f t="shared" si="133"/>
        <v>50691681.368008815</v>
      </c>
      <c r="GG26" s="302">
        <f t="shared" si="134"/>
        <v>395493266.84821033</v>
      </c>
      <c r="GH26" s="302">
        <f t="shared" si="119"/>
        <v>45372422.899344094</v>
      </c>
      <c r="GI26" s="302">
        <f t="shared" si="40"/>
        <v>19322226.663180787</v>
      </c>
      <c r="GJ26" s="302">
        <f t="shared" si="41"/>
        <v>-6599714.9189384347</v>
      </c>
      <c r="GK26" s="206">
        <f t="shared" si="42"/>
        <v>0</v>
      </c>
    </row>
    <row r="27" spans="1:193" x14ac:dyDescent="0.3">
      <c r="A27" s="2">
        <v>0.44897959183673458</v>
      </c>
      <c r="B27">
        <v>4.4281755776247298</v>
      </c>
      <c r="C27">
        <v>4.2101437399787063E-2</v>
      </c>
      <c r="D27">
        <f t="shared" si="0"/>
        <v>2.4122346744420375</v>
      </c>
      <c r="E27">
        <v>0.29397119399704469</v>
      </c>
      <c r="F27">
        <v>52.530612244897952</v>
      </c>
      <c r="G27">
        <v>-9.8471314575693164E-2</v>
      </c>
      <c r="H27">
        <v>0</v>
      </c>
      <c r="I27" s="4">
        <v>23</v>
      </c>
      <c r="J27" s="175"/>
      <c r="K27" s="49">
        <v>108.67747672844401</v>
      </c>
      <c r="L27" s="34">
        <v>2.1146832784123299</v>
      </c>
      <c r="M27" s="8">
        <v>21.099999999999898</v>
      </c>
      <c r="N27" s="4">
        <v>23</v>
      </c>
      <c r="P27" s="6">
        <v>-0.91066939999999996</v>
      </c>
      <c r="Q27" s="8">
        <v>0.13286300000000001</v>
      </c>
      <c r="R27" s="34">
        <v>52.707239999999999</v>
      </c>
      <c r="S27" s="8">
        <v>-2.3899979999999998</v>
      </c>
      <c r="T27" s="39">
        <v>23</v>
      </c>
      <c r="U27" s="42">
        <f t="shared" si="1"/>
        <v>52.732190987759743</v>
      </c>
      <c r="W27" s="46">
        <f t="shared" si="43"/>
        <v>29</v>
      </c>
      <c r="X27" s="39">
        <f t="shared" si="44"/>
        <v>30</v>
      </c>
      <c r="Y27" s="60">
        <f t="shared" si="45"/>
        <v>-0.51484552304286335</v>
      </c>
      <c r="Z27" s="60">
        <f t="shared" si="45"/>
        <v>-1.9772306461911244</v>
      </c>
      <c r="AA27" s="60">
        <f t="shared" si="45"/>
        <v>93.657340283262656</v>
      </c>
      <c r="AB27" s="60">
        <f t="shared" si="45"/>
        <v>1.9295108467997371</v>
      </c>
      <c r="AC27" s="93"/>
      <c r="AD27" s="46">
        <f t="shared" si="46"/>
        <v>17</v>
      </c>
      <c r="AE27" s="39">
        <f t="shared" si="47"/>
        <v>18</v>
      </c>
      <c r="AF27" s="23">
        <f>_xlfn.LET(
    _xlpm.r, $AK27,
    _xlpm.rp, _xlfn.XLOOKUP($AD27, $N$5:$N$200, $K$5:$K$200, , -1),
    _xlpm.rn, _xlfn.XLOOKUP($AE27, $N$5:$N$200, $K$5:$K$200, , -1),
    _xlpm.xp, _xlfn.XLOOKUP($AD27, $N$5:$N$200, L$5:L$200, , -1),
    _xlpm.xn, _xlfn.XLOOKUP($AE27, $N$5:$N$200, L$5:L$200, , -1),
    (_xlpm.r - _xlpm.rp)/(_xlpm.rn - _xlpm.rp)*(_xlpm.xn - _xlpm.xp) + _xlpm.xp
)</f>
        <v>2.7656338076911822</v>
      </c>
      <c r="AG27" s="46">
        <f t="shared" si="49"/>
        <v>40</v>
      </c>
      <c r="AH27" s="39">
        <f t="shared" si="50"/>
        <v>41</v>
      </c>
      <c r="AI27" s="51">
        <f t="shared" si="51"/>
        <v>0.31376782750290627</v>
      </c>
      <c r="AK27" s="6">
        <v>93.743558994902003</v>
      </c>
      <c r="AL27" s="8">
        <v>129.30382145082999</v>
      </c>
      <c r="AM27" s="8">
        <v>0.33632632451310002</v>
      </c>
      <c r="AN27" s="8">
        <v>3.6551069383999997E-2</v>
      </c>
      <c r="AO27" s="8">
        <v>0.22441860369604</v>
      </c>
      <c r="AP27" s="8">
        <v>0.60468705328559003</v>
      </c>
      <c r="AQ27" s="8">
        <v>0.68092562115499</v>
      </c>
      <c r="AR27" s="8">
        <v>4.6609070534890003E-2</v>
      </c>
      <c r="AS27" s="8">
        <v>66999886338.394997</v>
      </c>
      <c r="AT27" s="8">
        <v>4972288477.0741997</v>
      </c>
      <c r="AU27" s="8">
        <v>6.8190799380330996E-3</v>
      </c>
      <c r="AV27" s="8">
        <v>1.6156891398491999E-2</v>
      </c>
      <c r="AW27" s="8">
        <v>7.2944183369580999E-3</v>
      </c>
      <c r="AX27" s="8">
        <v>0.67178943745748998</v>
      </c>
      <c r="AY27" s="8">
        <v>6.5352541828533006E-2</v>
      </c>
      <c r="AZ27" s="8">
        <v>0.1123229271542</v>
      </c>
      <c r="BA27" s="86">
        <v>0.56852280133184996</v>
      </c>
      <c r="BB27" s="8">
        <v>0.46749473448348999</v>
      </c>
      <c r="BC27" s="8">
        <v>3.5801560950907002E-2</v>
      </c>
      <c r="BD27" s="4">
        <v>22</v>
      </c>
      <c r="BE27" s="162">
        <f t="shared" si="52"/>
        <v>-0.5150499923377384</v>
      </c>
      <c r="BF27" s="126">
        <f t="shared" si="2"/>
        <v>-0.51484552304286335</v>
      </c>
      <c r="BG27" s="54">
        <f t="shared" si="53"/>
        <v>-0.17851919852976333</v>
      </c>
      <c r="BH27" s="13">
        <f t="shared" si="54"/>
        <v>3.6551069383999997E-2</v>
      </c>
      <c r="BI27" s="54">
        <f t="shared" si="55"/>
        <v>0.16608009811212665</v>
      </c>
      <c r="BJ27" s="13">
        <f t="shared" si="56"/>
        <v>4.6609070534890003E-2</v>
      </c>
      <c r="BK27" s="54">
        <f t="shared" si="57"/>
        <v>-4.7350788559373358E-2</v>
      </c>
      <c r="BL27" s="57">
        <f t="shared" si="58"/>
        <v>3.5801560950907002E-2</v>
      </c>
      <c r="BN27" s="17">
        <f t="shared" si="59"/>
        <v>0.51484552304286335</v>
      </c>
      <c r="BO27" s="13">
        <f t="shared" si="60"/>
        <v>0.17851919852976333</v>
      </c>
      <c r="BP27" s="13">
        <f t="shared" si="61"/>
        <v>3.6551069383999997E-2</v>
      </c>
      <c r="BQ27" s="13">
        <f t="shared" si="62"/>
        <v>-0.16608009811212665</v>
      </c>
      <c r="BR27" s="13">
        <f t="shared" si="63"/>
        <v>4.6609070534890003E-2</v>
      </c>
      <c r="BS27" s="180">
        <f t="shared" si="64"/>
        <v>4.7350788559373358E-2</v>
      </c>
      <c r="BT27" s="13">
        <f t="shared" si="65"/>
        <v>3.5801560950907002E-2</v>
      </c>
      <c r="BV27" s="214">
        <f t="shared" si="66"/>
        <v>-1.9295108467997371</v>
      </c>
      <c r="BW27" s="125">
        <f t="shared" si="67"/>
        <v>-3.3676317229599302E-2</v>
      </c>
      <c r="BX27" s="13">
        <f t="shared" si="68"/>
        <v>0.17964865205018382</v>
      </c>
      <c r="BY27" s="13">
        <f t="shared" si="69"/>
        <v>3.051961227432317E-2</v>
      </c>
      <c r="BZ27" s="180">
        <f t="shared" si="70"/>
        <v>-0.16441660658356186</v>
      </c>
      <c r="CA27" s="13">
        <f t="shared" si="71"/>
        <v>5.2174552461963827E-2</v>
      </c>
      <c r="CB27" s="13">
        <f t="shared" si="72"/>
        <v>4.8529377813354473E-2</v>
      </c>
      <c r="CC27" s="57">
        <f t="shared" si="73"/>
        <v>3.4186962906416402E-2</v>
      </c>
      <c r="CD27" s="68"/>
      <c r="CE27" s="94">
        <f t="shared" si="74"/>
        <v>6.5122201246951938</v>
      </c>
      <c r="CF27" s="63">
        <f t="shared" si="75"/>
        <v>47.279481010632068</v>
      </c>
      <c r="CG27" s="131">
        <f t="shared" si="76"/>
        <v>456877580.78064728</v>
      </c>
      <c r="CH27" s="131">
        <f t="shared" si="77"/>
        <v>1082509887.2807558</v>
      </c>
      <c r="CI27" s="72">
        <f t="shared" si="78"/>
        <v>36269952.243815504</v>
      </c>
      <c r="CJ27" s="131">
        <f t="shared" si="79"/>
        <v>375195741.98049039</v>
      </c>
      <c r="CK27" s="95">
        <f t="shared" si="80"/>
        <v>36499525.081054986</v>
      </c>
      <c r="CL27" s="163">
        <f t="shared" si="81"/>
        <v>6.5162338513178781</v>
      </c>
      <c r="CM27" s="165">
        <f t="shared" si="82"/>
        <v>47.27546728400938</v>
      </c>
      <c r="CN27" s="166">
        <f t="shared" si="83"/>
        <v>0.40449045767558334</v>
      </c>
      <c r="CO27" s="131">
        <f t="shared" si="84"/>
        <v>456939177.1937995</v>
      </c>
      <c r="CP27" s="131">
        <f t="shared" si="85"/>
        <v>1082448290.8676035</v>
      </c>
      <c r="CQ27" s="72">
        <f t="shared" si="86"/>
        <v>6207488.3740878552</v>
      </c>
      <c r="CR27" s="131">
        <f t="shared" si="87"/>
        <v>375162395.76116562</v>
      </c>
      <c r="CS27" s="131">
        <f t="shared" si="88"/>
        <v>36532871.300379783</v>
      </c>
      <c r="CT27" s="110">
        <f t="shared" si="3"/>
        <v>3360524.7154071303</v>
      </c>
      <c r="CU27" s="197">
        <f t="shared" si="89"/>
        <v>6.6819692528804611</v>
      </c>
      <c r="CV27" s="198">
        <f t="shared" si="90"/>
        <v>47.565379017084744</v>
      </c>
      <c r="CW27" s="199">
        <f t="shared" si="91"/>
        <v>0.18529046338053301</v>
      </c>
      <c r="CX27" s="200">
        <f t="shared" si="4"/>
        <v>466585158.2200768</v>
      </c>
      <c r="CY27" s="198">
        <f t="shared" si="5"/>
        <v>1099321469.7429338</v>
      </c>
      <c r="CZ27" s="198">
        <f t="shared" si="6"/>
        <v>-6550190.2268339228</v>
      </c>
      <c r="DA27" s="163">
        <f t="shared" si="7"/>
        <v>-0.18529046338053301</v>
      </c>
      <c r="DB27" s="131">
        <f t="shared" si="8"/>
        <v>6550190.2268339228</v>
      </c>
      <c r="DC27" s="113">
        <f t="shared" si="9"/>
        <v>-3360524.7154071303</v>
      </c>
      <c r="DD27" s="130">
        <f t="shared" si="92"/>
        <v>269429063.14907241</v>
      </c>
      <c r="DE27" s="130">
        <f t="shared" si="10"/>
        <v>356344200.14299887</v>
      </c>
      <c r="DF27" s="130">
        <f t="shared" si="93"/>
        <v>17485970.566070486</v>
      </c>
      <c r="DG27" s="110">
        <f t="shared" si="11"/>
        <v>-6067382.8498847699</v>
      </c>
      <c r="DI27" s="169">
        <f t="shared" si="12"/>
        <v>-1.9295108467997371</v>
      </c>
      <c r="DJ27" s="106">
        <f t="shared" si="94"/>
        <v>-3.3676317229599302E-2</v>
      </c>
      <c r="DK27" s="243">
        <v>22</v>
      </c>
      <c r="DL27" s="258">
        <f t="shared" si="118"/>
        <v>93.72182211494993</v>
      </c>
      <c r="DM27" s="258">
        <f t="shared" si="95"/>
        <v>93.657340283262656</v>
      </c>
      <c r="DN27" s="258">
        <v>0</v>
      </c>
      <c r="DO27" s="262">
        <f t="shared" si="96"/>
        <v>-1.9772306461911244</v>
      </c>
      <c r="DP27" s="189">
        <f t="shared" si="13"/>
        <v>129.30382145082999</v>
      </c>
      <c r="DQ27" s="244">
        <f t="shared" si="14"/>
        <v>0.17964865205018382</v>
      </c>
      <c r="DR27" s="189">
        <f t="shared" si="15"/>
        <v>3.051961227432317E-2</v>
      </c>
      <c r="DS27" s="1">
        <f t="shared" si="16"/>
        <v>6.7407877390349924</v>
      </c>
      <c r="DT27" s="1">
        <f t="shared" si="17"/>
        <v>47.506560530930216</v>
      </c>
      <c r="DU27" s="34">
        <f t="shared" si="18"/>
        <v>-1.560632311812133</v>
      </c>
      <c r="DV27" s="244">
        <f t="shared" si="19"/>
        <v>7525623352.5272207</v>
      </c>
      <c r="DW27" s="1">
        <f t="shared" si="97"/>
        <v>257278206.40050912</v>
      </c>
      <c r="DX27" s="34">
        <f t="shared" si="98"/>
        <v>365213818.95579684</v>
      </c>
      <c r="DY27" s="1">
        <f t="shared" si="20"/>
        <v>466861630.57382149</v>
      </c>
      <c r="DZ27" s="1">
        <f t="shared" si="21"/>
        <v>1099044997.389189</v>
      </c>
      <c r="EA27" s="34">
        <f t="shared" si="22"/>
        <v>-14756783.267087929</v>
      </c>
      <c r="EB27" s="34">
        <f t="shared" si="99"/>
        <v>36269952.243815504</v>
      </c>
      <c r="EC27" s="1">
        <f t="shared" si="23"/>
        <v>374552333.98567772</v>
      </c>
      <c r="ED27" s="1">
        <f t="shared" si="24"/>
        <v>37142933.075867675</v>
      </c>
      <c r="EE27" s="34">
        <f t="shared" si="25"/>
        <v>-14748080.550299557</v>
      </c>
      <c r="EF27" s="1">
        <f t="shared" si="100"/>
        <v>17680344.623732109</v>
      </c>
      <c r="EG27" s="34">
        <f t="shared" si="101"/>
        <v>-5475190.888966918</v>
      </c>
      <c r="EH27" s="107">
        <v>0</v>
      </c>
      <c r="EJ27" s="185">
        <f t="shared" si="26"/>
        <v>269429063.14907241</v>
      </c>
      <c r="EK27" s="1">
        <f t="shared" si="27"/>
        <v>-356344200.14299887</v>
      </c>
      <c r="EL27" s="1">
        <f t="shared" si="102"/>
        <v>17485970.566070486</v>
      </c>
      <c r="EM27" s="186">
        <f t="shared" si="103"/>
        <v>6067382.8498847699</v>
      </c>
      <c r="EO27" s="227">
        <f t="shared" si="104"/>
        <v>6.7407877390349924</v>
      </c>
      <c r="EP27" s="93">
        <f t="shared" si="28"/>
        <v>47.506560530930216</v>
      </c>
      <c r="EQ27" s="233">
        <f t="shared" si="29"/>
        <v>1.560632311812133</v>
      </c>
      <c r="ER27" s="66">
        <f t="shared" si="105"/>
        <v>-1.560632311812133</v>
      </c>
      <c r="ES27" s="93">
        <f t="shared" si="106"/>
        <v>257278206.40050912</v>
      </c>
      <c r="ET27" s="233">
        <f t="shared" si="107"/>
        <v>-365213818.95579684</v>
      </c>
      <c r="EU27" s="66">
        <f t="shared" si="108"/>
        <v>365213818.95579684</v>
      </c>
      <c r="EV27" s="93">
        <f t="shared" si="30"/>
        <v>466861630.57382149</v>
      </c>
      <c r="EW27" s="93">
        <f t="shared" si="31"/>
        <v>1099044997.389189</v>
      </c>
      <c r="EX27" s="233">
        <f t="shared" si="32"/>
        <v>14756783.267087929</v>
      </c>
      <c r="EY27" s="66">
        <f t="shared" si="109"/>
        <v>-14756783.267087929</v>
      </c>
      <c r="EZ27" s="93">
        <f t="shared" si="33"/>
        <v>374552333.98567772</v>
      </c>
      <c r="FA27" s="93">
        <f t="shared" si="34"/>
        <v>37142933.075867675</v>
      </c>
      <c r="FB27" s="233">
        <f t="shared" si="35"/>
        <v>14748080.550299557</v>
      </c>
      <c r="FC27" s="66">
        <f t="shared" si="110"/>
        <v>-14748080.550299557</v>
      </c>
      <c r="FD27" s="93">
        <f t="shared" si="111"/>
        <v>17680344.623732109</v>
      </c>
      <c r="FE27" s="233">
        <f t="shared" si="36"/>
        <v>5475190.888966918</v>
      </c>
      <c r="FF27" s="228">
        <f t="shared" si="37"/>
        <v>-5475190.888966918</v>
      </c>
      <c r="FH27" s="227">
        <f t="shared" si="38"/>
        <v>257278206.40050915</v>
      </c>
      <c r="FI27" s="93">
        <f t="shared" si="112"/>
        <v>365213818.95579684</v>
      </c>
      <c r="FJ27" s="93">
        <f t="shared" si="113"/>
        <v>19542100.39928674</v>
      </c>
      <c r="FK27" s="228">
        <f t="shared" si="114"/>
        <v>-6106915.0148945032</v>
      </c>
      <c r="FM27" s="46">
        <f t="shared" si="115"/>
        <v>21</v>
      </c>
      <c r="FN27" s="39">
        <f t="shared" si="116"/>
        <v>22</v>
      </c>
      <c r="FP27" s="142">
        <v>22</v>
      </c>
      <c r="FQ27" s="310">
        <v>93.6</v>
      </c>
      <c r="FR27" s="302">
        <f t="shared" si="117"/>
        <v>0</v>
      </c>
      <c r="FS27" s="302">
        <f t="shared" si="120"/>
        <v>-1.9730338931057658</v>
      </c>
      <c r="FT27" s="302">
        <f t="shared" si="121"/>
        <v>129.79709519383806</v>
      </c>
      <c r="FU27" s="302">
        <f t="shared" si="122"/>
        <v>0.17996095670085793</v>
      </c>
      <c r="FV27" s="302">
        <f t="shared" si="123"/>
        <v>3.0534365682047458E-2</v>
      </c>
      <c r="FW27" s="302">
        <f t="shared" si="124"/>
        <v>6.7853978555445833</v>
      </c>
      <c r="FX27" s="302">
        <f t="shared" si="125"/>
        <v>47.796759214192996</v>
      </c>
      <c r="FY27" s="302">
        <f t="shared" si="126"/>
        <v>-1.5599245487641382</v>
      </c>
      <c r="FZ27" s="302">
        <f t="shared" si="127"/>
        <v>7560680742.6336393</v>
      </c>
      <c r="GA27" s="302">
        <f t="shared" si="128"/>
        <v>258449477.89057907</v>
      </c>
      <c r="GB27" s="302">
        <f t="shared" si="129"/>
        <v>367778197.81211156</v>
      </c>
      <c r="GC27" s="302">
        <f t="shared" si="130"/>
        <v>470504547.96061397</v>
      </c>
      <c r="GD27" s="302">
        <f t="shared" si="131"/>
        <v>1106664912.0735238</v>
      </c>
      <c r="GE27" s="302">
        <f t="shared" si="132"/>
        <v>-14682262.982793469</v>
      </c>
      <c r="GF27" s="302">
        <f t="shared" si="133"/>
        <v>36409432.929189406</v>
      </c>
      <c r="GG27" s="302">
        <f t="shared" si="134"/>
        <v>374759949.04016483</v>
      </c>
      <c r="GH27" s="302">
        <f t="shared" si="119"/>
        <v>37222567.457339086</v>
      </c>
      <c r="GI27" s="302">
        <f t="shared" si="40"/>
        <v>17696621.375525206</v>
      </c>
      <c r="GJ27" s="302">
        <f t="shared" si="41"/>
        <v>-5486079.6544993557</v>
      </c>
      <c r="GK27" s="206">
        <f t="shared" si="42"/>
        <v>0</v>
      </c>
    </row>
    <row r="28" spans="1:193" x14ac:dyDescent="0.3">
      <c r="A28" s="2">
        <v>0.46938775510204078</v>
      </c>
      <c r="B28">
        <v>4.316958876583997</v>
      </c>
      <c r="C28">
        <v>3.6855956758385107E-2</v>
      </c>
      <c r="D28">
        <f t="shared" si="0"/>
        <v>2.1116907721721296</v>
      </c>
      <c r="E28">
        <v>0.29185718732408311</v>
      </c>
      <c r="F28">
        <v>54.91836734693878</v>
      </c>
      <c r="G28">
        <v>-4.1115405471326652E-2</v>
      </c>
      <c r="H28">
        <v>0</v>
      </c>
      <c r="I28" s="4">
        <v>24</v>
      </c>
      <c r="J28" s="175"/>
      <c r="K28" s="49">
        <v>110.532697726804</v>
      </c>
      <c r="L28" s="34">
        <v>2.02663380325524</v>
      </c>
      <c r="M28" s="8">
        <v>21.1</v>
      </c>
      <c r="N28" s="4">
        <v>24</v>
      </c>
      <c r="P28" s="6">
        <v>-0.87386160000000002</v>
      </c>
      <c r="Q28" s="8">
        <v>-3.160201E-2</v>
      </c>
      <c r="R28" s="34">
        <v>58.563960000000002</v>
      </c>
      <c r="S28" s="8">
        <v>-1.6863680000000001</v>
      </c>
      <c r="T28" s="39">
        <v>24</v>
      </c>
      <c r="U28" s="42">
        <f t="shared" si="1"/>
        <v>58.591335354649431</v>
      </c>
      <c r="W28" s="46">
        <f t="shared" si="43"/>
        <v>30</v>
      </c>
      <c r="X28" s="39">
        <f t="shared" si="44"/>
        <v>31</v>
      </c>
      <c r="Y28" s="60">
        <f t="shared" si="45"/>
        <v>-0.44597354907485254</v>
      </c>
      <c r="Z28" s="60">
        <f t="shared" si="45"/>
        <v>-2.4298830460301208</v>
      </c>
      <c r="AA28" s="60">
        <f t="shared" si="45"/>
        <v>99.498394999353891</v>
      </c>
      <c r="AB28" s="60">
        <f t="shared" si="45"/>
        <v>2.1718346248510247</v>
      </c>
      <c r="AC28" s="93"/>
      <c r="AD28" s="46">
        <f t="shared" si="46"/>
        <v>19</v>
      </c>
      <c r="AE28" s="39">
        <f t="shared" si="47"/>
        <v>20</v>
      </c>
      <c r="AF28" s="23">
        <f t="shared" si="48"/>
        <v>2.5229878942268913</v>
      </c>
      <c r="AG28" s="46">
        <f t="shared" si="49"/>
        <v>42</v>
      </c>
      <c r="AH28" s="39">
        <f t="shared" si="50"/>
        <v>43</v>
      </c>
      <c r="AI28" s="51">
        <f t="shared" si="51"/>
        <v>0.32316833120056621</v>
      </c>
      <c r="AK28" s="6">
        <v>99.602531432082998</v>
      </c>
      <c r="AL28" s="8">
        <v>84.455597756456996</v>
      </c>
      <c r="AM28" s="8">
        <v>0.25292188373886998</v>
      </c>
      <c r="AN28" s="8">
        <v>3.3457176194865997E-2</v>
      </c>
      <c r="AO28" s="8">
        <v>0.20425606180837999</v>
      </c>
      <c r="AP28" s="8">
        <v>0.57911841431753996</v>
      </c>
      <c r="AQ28" s="8">
        <v>0.56759355248079002</v>
      </c>
      <c r="AR28" s="8">
        <v>4.4361888128298999E-2</v>
      </c>
      <c r="AS28" s="8">
        <v>55984150426.831001</v>
      </c>
      <c r="AT28" s="8">
        <v>4296074481.8340998</v>
      </c>
      <c r="AU28" s="8">
        <v>4.2555478282562996E-3</v>
      </c>
      <c r="AV28" s="8">
        <v>1.1931091326543001E-2</v>
      </c>
      <c r="AW28" s="8">
        <v>5.2283870095311998E-3</v>
      </c>
      <c r="AX28" s="8">
        <v>0.68482998578397003</v>
      </c>
      <c r="AY28" s="8">
        <v>7.7946388475579997E-2</v>
      </c>
      <c r="AZ28" s="8">
        <v>8.1455065428411993E-2</v>
      </c>
      <c r="BA28" s="86">
        <v>0.52194840054977998</v>
      </c>
      <c r="BB28" s="8">
        <v>0.38820988449041999</v>
      </c>
      <c r="BC28" s="8">
        <v>3.2956807816262999E-2</v>
      </c>
      <c r="BD28" s="4">
        <v>23</v>
      </c>
      <c r="BE28" s="162">
        <f t="shared" si="52"/>
        <v>-0.44614415969691057</v>
      </c>
      <c r="BF28" s="126">
        <f t="shared" si="2"/>
        <v>-0.44597354907485254</v>
      </c>
      <c r="BG28" s="54">
        <f t="shared" si="53"/>
        <v>-0.19305166533598256</v>
      </c>
      <c r="BH28" s="13">
        <f t="shared" si="54"/>
        <v>3.3457176194865997E-2</v>
      </c>
      <c r="BI28" s="54">
        <f t="shared" si="55"/>
        <v>0.12162000340593748</v>
      </c>
      <c r="BJ28" s="13">
        <f t="shared" si="56"/>
        <v>4.4361888128298999E-2</v>
      </c>
      <c r="BK28" s="54">
        <f t="shared" si="57"/>
        <v>-5.776366458443255E-2</v>
      </c>
      <c r="BL28" s="57">
        <f t="shared" si="58"/>
        <v>3.2956807816262999E-2</v>
      </c>
      <c r="BN28" s="17">
        <f t="shared" si="59"/>
        <v>0.44597354907485254</v>
      </c>
      <c r="BO28" s="13">
        <f t="shared" si="60"/>
        <v>0.19305166533598256</v>
      </c>
      <c r="BP28" s="13">
        <f t="shared" si="61"/>
        <v>3.3457176194865997E-2</v>
      </c>
      <c r="BQ28" s="13">
        <f t="shared" si="62"/>
        <v>-0.12162000340593748</v>
      </c>
      <c r="BR28" s="13">
        <f t="shared" si="63"/>
        <v>4.4361888128298999E-2</v>
      </c>
      <c r="BS28" s="180">
        <f t="shared" si="64"/>
        <v>5.776366458443255E-2</v>
      </c>
      <c r="BT28" s="13">
        <f t="shared" si="65"/>
        <v>3.2956807816262999E-2</v>
      </c>
      <c r="BV28" s="214">
        <f t="shared" si="66"/>
        <v>-2.1718346248510247</v>
      </c>
      <c r="BW28" s="125">
        <f t="shared" si="67"/>
        <v>-3.7905665012466241E-2</v>
      </c>
      <c r="BX28" s="13">
        <f t="shared" si="68"/>
        <v>0.19418090264935964</v>
      </c>
      <c r="BY28" s="13">
        <f t="shared" si="69"/>
        <v>2.6117143301104543E-2</v>
      </c>
      <c r="BZ28" s="180">
        <f t="shared" si="70"/>
        <v>-0.11985147544915925</v>
      </c>
      <c r="CA28" s="13">
        <f t="shared" si="71"/>
        <v>4.8939004683662503E-2</v>
      </c>
      <c r="CB28" s="13">
        <f t="shared" si="72"/>
        <v>5.8971121573931216E-2</v>
      </c>
      <c r="CC28" s="57">
        <f t="shared" si="73"/>
        <v>3.0744088016617859E-2</v>
      </c>
      <c r="CD28" s="68"/>
      <c r="CE28" s="94">
        <f t="shared" si="74"/>
        <v>3.5235330418482116</v>
      </c>
      <c r="CF28" s="63">
        <f t="shared" si="75"/>
        <v>28.324561102486758</v>
      </c>
      <c r="CG28" s="131">
        <f t="shared" si="76"/>
        <v>238243229.76567465</v>
      </c>
      <c r="CH28" s="131">
        <f t="shared" si="77"/>
        <v>667952011.581442</v>
      </c>
      <c r="CI28" s="72">
        <f t="shared" si="78"/>
        <v>22461540.012799889</v>
      </c>
      <c r="CJ28" s="131">
        <f t="shared" si="79"/>
        <v>239647369.91266671</v>
      </c>
      <c r="CK28" s="95">
        <f t="shared" si="80"/>
        <v>27276327.526721712</v>
      </c>
      <c r="CL28" s="163">
        <f t="shared" si="81"/>
        <v>3.5255911469415242</v>
      </c>
      <c r="CM28" s="165">
        <f t="shared" si="82"/>
        <v>28.322502997393443</v>
      </c>
      <c r="CN28" s="166">
        <f t="shared" si="83"/>
        <v>0.22591787528759111</v>
      </c>
      <c r="CO28" s="131">
        <f t="shared" si="84"/>
        <v>238278889.00650674</v>
      </c>
      <c r="CP28" s="131">
        <f t="shared" si="85"/>
        <v>667916352.34061003</v>
      </c>
      <c r="CQ28" s="72">
        <f t="shared" si="86"/>
        <v>3914309.3077786611</v>
      </c>
      <c r="CR28" s="131">
        <f t="shared" si="87"/>
        <v>239629746.37210467</v>
      </c>
      <c r="CS28" s="131">
        <f t="shared" si="88"/>
        <v>27293951.06728375</v>
      </c>
      <c r="CT28" s="110">
        <f t="shared" si="3"/>
        <v>1934533.3004396574</v>
      </c>
      <c r="CU28" s="197">
        <f t="shared" si="89"/>
        <v>3.6173226942237604</v>
      </c>
      <c r="CV28" s="198">
        <f t="shared" si="90"/>
        <v>28.604301003005361</v>
      </c>
      <c r="CW28" s="199">
        <f t="shared" si="91"/>
        <v>6.5139247740800488E-2</v>
      </c>
      <c r="CX28" s="200">
        <f t="shared" si="4"/>
        <v>243231947.62565258</v>
      </c>
      <c r="CY28" s="198">
        <f t="shared" si="5"/>
        <v>683132077.81245661</v>
      </c>
      <c r="CZ28" s="198">
        <f t="shared" si="6"/>
        <v>-4766956.7401481261</v>
      </c>
      <c r="DA28" s="163">
        <f t="shared" si="7"/>
        <v>-6.5139247740800488E-2</v>
      </c>
      <c r="DB28" s="131">
        <f t="shared" si="8"/>
        <v>4766956.7401481261</v>
      </c>
      <c r="DC28" s="113">
        <f t="shared" si="9"/>
        <v>-1934533.3004396574</v>
      </c>
      <c r="DD28" s="130">
        <f t="shared" si="92"/>
        <v>150289392.30885309</v>
      </c>
      <c r="DE28" s="130">
        <f t="shared" si="10"/>
        <v>263413437.8646616</v>
      </c>
      <c r="DF28" s="130">
        <f t="shared" si="93"/>
        <v>10630428.00077197</v>
      </c>
      <c r="DG28" s="110">
        <f t="shared" si="11"/>
        <v>-3319490.4217645405</v>
      </c>
      <c r="DI28" s="169">
        <f t="shared" si="12"/>
        <v>-2.1718346248510247</v>
      </c>
      <c r="DJ28" s="106">
        <f t="shared" si="94"/>
        <v>-3.7905665012466241E-2</v>
      </c>
      <c r="DK28" s="243">
        <v>23</v>
      </c>
      <c r="DL28" s="258">
        <f t="shared" si="118"/>
        <v>99.580389720726245</v>
      </c>
      <c r="DM28" s="258">
        <f t="shared" si="95"/>
        <v>99.498394999353891</v>
      </c>
      <c r="DN28" s="258">
        <v>0</v>
      </c>
      <c r="DO28" s="262">
        <f t="shared" si="96"/>
        <v>-2.4298830460301208</v>
      </c>
      <c r="DP28" s="189">
        <f t="shared" si="13"/>
        <v>84.455597756456996</v>
      </c>
      <c r="DQ28" s="244">
        <f t="shared" si="14"/>
        <v>0.19418090264935964</v>
      </c>
      <c r="DR28" s="189">
        <f t="shared" si="15"/>
        <v>2.6117143301104543E-2</v>
      </c>
      <c r="DS28" s="1">
        <f t="shared" si="16"/>
        <v>3.6581413421815161</v>
      </c>
      <c r="DT28" s="1">
        <f t="shared" si="17"/>
        <v>28.563482355047601</v>
      </c>
      <c r="DU28" s="34">
        <f t="shared" si="18"/>
        <v>-1.0111931717972675</v>
      </c>
      <c r="DV28" s="244">
        <f t="shared" si="19"/>
        <v>4560192635.9715786</v>
      </c>
      <c r="DW28" s="1">
        <f t="shared" si="97"/>
        <v>140198963.77304283</v>
      </c>
      <c r="DX28" s="34">
        <f t="shared" si="98"/>
        <v>268919674.33642584</v>
      </c>
      <c r="DY28" s="1">
        <f t="shared" si="20"/>
        <v>243502667.55684361</v>
      </c>
      <c r="DZ28" s="1">
        <f t="shared" si="21"/>
        <v>682861357.88126552</v>
      </c>
      <c r="EA28" s="34">
        <f t="shared" si="22"/>
        <v>-11905474.381829934</v>
      </c>
      <c r="EB28" s="34">
        <f t="shared" si="99"/>
        <v>22461540.012799889</v>
      </c>
      <c r="EC28" s="1">
        <f t="shared" si="23"/>
        <v>239178280.92313486</v>
      </c>
      <c r="ED28" s="1">
        <f t="shared" si="24"/>
        <v>27745416.516253531</v>
      </c>
      <c r="EE28" s="34">
        <f t="shared" si="25"/>
        <v>-9969998.6558948085</v>
      </c>
      <c r="EF28" s="1">
        <f t="shared" si="100"/>
        <v>10748589.167848824</v>
      </c>
      <c r="EG28" s="34">
        <f t="shared" si="101"/>
        <v>-2914248.96681567</v>
      </c>
      <c r="EH28" s="107">
        <v>0</v>
      </c>
      <c r="EJ28" s="185">
        <f t="shared" si="26"/>
        <v>150289392.30885309</v>
      </c>
      <c r="EK28" s="1">
        <f t="shared" si="27"/>
        <v>-263413437.8646616</v>
      </c>
      <c r="EL28" s="1">
        <f t="shared" si="102"/>
        <v>10630428.00077197</v>
      </c>
      <c r="EM28" s="186">
        <f t="shared" si="103"/>
        <v>3319490.4217645405</v>
      </c>
      <c r="EO28" s="227">
        <f t="shared" si="104"/>
        <v>3.6581413421815161</v>
      </c>
      <c r="EP28" s="93">
        <f t="shared" si="28"/>
        <v>28.563482355047601</v>
      </c>
      <c r="EQ28" s="233">
        <f t="shared" si="29"/>
        <v>1.0111931717972675</v>
      </c>
      <c r="ER28" s="66">
        <f t="shared" si="105"/>
        <v>-1.0111931717972675</v>
      </c>
      <c r="ES28" s="93">
        <f t="shared" si="106"/>
        <v>140198963.77304283</v>
      </c>
      <c r="ET28" s="233">
        <f t="shared" si="107"/>
        <v>-268919674.33642584</v>
      </c>
      <c r="EU28" s="66">
        <f t="shared" si="108"/>
        <v>268919674.33642584</v>
      </c>
      <c r="EV28" s="93">
        <f t="shared" si="30"/>
        <v>243502667.55684361</v>
      </c>
      <c r="EW28" s="93">
        <f t="shared" si="31"/>
        <v>682861357.88126552</v>
      </c>
      <c r="EX28" s="233">
        <f t="shared" si="32"/>
        <v>11905474.381829934</v>
      </c>
      <c r="EY28" s="66">
        <f t="shared" si="109"/>
        <v>-11905474.381829934</v>
      </c>
      <c r="EZ28" s="93">
        <f t="shared" si="33"/>
        <v>239178280.92313486</v>
      </c>
      <c r="FA28" s="93">
        <f t="shared" si="34"/>
        <v>27745416.516253531</v>
      </c>
      <c r="FB28" s="233">
        <f t="shared" si="35"/>
        <v>9969998.6558948085</v>
      </c>
      <c r="FC28" s="66">
        <f t="shared" si="110"/>
        <v>-9969998.6558948085</v>
      </c>
      <c r="FD28" s="93">
        <f t="shared" si="111"/>
        <v>10748589.167848824</v>
      </c>
      <c r="FE28" s="233">
        <f t="shared" si="36"/>
        <v>2914248.96681567</v>
      </c>
      <c r="FF28" s="228">
        <f t="shared" si="37"/>
        <v>-2914248.96681567</v>
      </c>
      <c r="FH28" s="227">
        <f t="shared" si="38"/>
        <v>140198963.77304283</v>
      </c>
      <c r="FI28" s="93">
        <f t="shared" si="112"/>
        <v>268919674.33642584</v>
      </c>
      <c r="FJ28" s="93">
        <f t="shared" si="113"/>
        <v>11705147.010327643</v>
      </c>
      <c r="FK28" s="228">
        <f t="shared" si="114"/>
        <v>-3325329.1064244579</v>
      </c>
      <c r="FM28" s="46">
        <f t="shared" si="115"/>
        <v>22</v>
      </c>
      <c r="FN28" s="39">
        <f t="shared" si="116"/>
        <v>23</v>
      </c>
      <c r="FP28" s="142">
        <v>23</v>
      </c>
      <c r="FQ28" s="310">
        <v>99.45</v>
      </c>
      <c r="FR28" s="302">
        <f t="shared" si="117"/>
        <v>0</v>
      </c>
      <c r="FS28" s="302">
        <f t="shared" si="120"/>
        <v>-2.4261326766768949</v>
      </c>
      <c r="FT28" s="302">
        <f t="shared" si="121"/>
        <v>84.8271795789544</v>
      </c>
      <c r="FU28" s="302">
        <f t="shared" si="122"/>
        <v>0.19406049832299369</v>
      </c>
      <c r="FV28" s="302">
        <f t="shared" si="123"/>
        <v>2.6153619159227818E-2</v>
      </c>
      <c r="FW28" s="302">
        <f t="shared" si="124"/>
        <v>3.6836820497480809</v>
      </c>
      <c r="FX28" s="302">
        <f t="shared" si="125"/>
        <v>28.720431793229885</v>
      </c>
      <c r="FY28" s="302">
        <f t="shared" si="126"/>
        <v>-1.0157454501302832</v>
      </c>
      <c r="FZ28" s="302">
        <f t="shared" si="127"/>
        <v>4584762174.2805347</v>
      </c>
      <c r="GA28" s="302">
        <f t="shared" si="128"/>
        <v>141169002.60108203</v>
      </c>
      <c r="GB28" s="302">
        <f t="shared" si="129"/>
        <v>269717502.00508296</v>
      </c>
      <c r="GC28" s="302">
        <f t="shared" si="130"/>
        <v>245353267.73032144</v>
      </c>
      <c r="GD28" s="302">
        <f t="shared" si="131"/>
        <v>686309571.93575788</v>
      </c>
      <c r="GE28" s="302">
        <f t="shared" si="132"/>
        <v>-11929098.384405985</v>
      </c>
      <c r="GF28" s="302">
        <f t="shared" si="133"/>
        <v>22575947.107661933</v>
      </c>
      <c r="GG28" s="302">
        <f t="shared" si="134"/>
        <v>240299898.08457777</v>
      </c>
      <c r="GH28" s="302">
        <f t="shared" si="119"/>
        <v>27823277.935113005</v>
      </c>
      <c r="GI28" s="302">
        <f t="shared" si="40"/>
        <v>10806020.970342409</v>
      </c>
      <c r="GJ28" s="302">
        <f t="shared" si="41"/>
        <v>-2935467.1865879362</v>
      </c>
      <c r="GK28" s="206">
        <f t="shared" si="42"/>
        <v>0</v>
      </c>
    </row>
    <row r="29" spans="1:193" x14ac:dyDescent="0.3">
      <c r="A29" s="2">
        <v>0.48979591836734693</v>
      </c>
      <c r="B29">
        <v>4.2078807357900487</v>
      </c>
      <c r="C29">
        <v>3.191153817565269E-2</v>
      </c>
      <c r="D29">
        <f t="shared" si="0"/>
        <v>1.8283964552355059</v>
      </c>
      <c r="E29">
        <v>0.29010989028862039</v>
      </c>
      <c r="F29">
        <v>57.306122448979593</v>
      </c>
      <c r="G29">
        <v>2.2339528942196749E-2</v>
      </c>
      <c r="H29">
        <v>0</v>
      </c>
      <c r="I29" s="4">
        <v>25</v>
      </c>
      <c r="J29" s="175"/>
      <c r="K29" s="49">
        <v>112.125634442185</v>
      </c>
      <c r="L29" s="34">
        <v>1.95052505998268</v>
      </c>
      <c r="M29" s="8">
        <v>21.1</v>
      </c>
      <c r="N29" s="4">
        <v>25</v>
      </c>
      <c r="P29" s="6">
        <v>-0.82760460000000002</v>
      </c>
      <c r="Q29" s="8">
        <v>-0.22215579999999999</v>
      </c>
      <c r="R29" s="34">
        <v>64.419809999999998</v>
      </c>
      <c r="S29" s="8">
        <v>-1.0693729999999999</v>
      </c>
      <c r="T29" s="39">
        <v>25</v>
      </c>
      <c r="U29" s="42">
        <f t="shared" si="1"/>
        <v>64.450467515595477</v>
      </c>
      <c r="W29" s="46">
        <f t="shared" si="43"/>
        <v>31</v>
      </c>
      <c r="X29" s="39">
        <f t="shared" si="44"/>
        <v>32</v>
      </c>
      <c r="Y29" s="60">
        <f t="shared" si="45"/>
        <v>-0.37267642552607655</v>
      </c>
      <c r="Z29" s="60">
        <f t="shared" si="45"/>
        <v>-2.9159920869099576</v>
      </c>
      <c r="AA29" s="60">
        <f t="shared" si="45"/>
        <v>105.33670665726848</v>
      </c>
      <c r="AB29" s="60">
        <f t="shared" si="45"/>
        <v>2.0930900986099936</v>
      </c>
      <c r="AC29" s="93"/>
      <c r="AD29" s="46">
        <f t="shared" si="46"/>
        <v>21</v>
      </c>
      <c r="AE29" s="39">
        <f t="shared" si="47"/>
        <v>22</v>
      </c>
      <c r="AF29" s="23">
        <f t="shared" si="48"/>
        <v>2.2633370160904414</v>
      </c>
      <c r="AG29" s="46">
        <f t="shared" si="49"/>
        <v>45</v>
      </c>
      <c r="AH29" s="39">
        <f t="shared" si="50"/>
        <v>46</v>
      </c>
      <c r="AI29" s="51">
        <f t="shared" si="51"/>
        <v>0.33526599695534265</v>
      </c>
      <c r="AK29" s="6">
        <v>105.46150386926</v>
      </c>
      <c r="AL29" s="8">
        <v>54.706245754362001</v>
      </c>
      <c r="AM29" s="8">
        <v>0.17187140670063999</v>
      </c>
      <c r="AN29" s="8">
        <v>3.0064651710439001E-2</v>
      </c>
      <c r="AO29" s="8">
        <v>0.17808919054441999</v>
      </c>
      <c r="AP29" s="8">
        <v>0.55901577371302003</v>
      </c>
      <c r="AQ29" s="8">
        <v>0.46530411227407997</v>
      </c>
      <c r="AR29" s="8">
        <v>4.1430548276665001E-2</v>
      </c>
      <c r="AS29" s="8">
        <v>49007797160.343002</v>
      </c>
      <c r="AT29" s="8">
        <v>3877947039.27</v>
      </c>
      <c r="AU29" s="8">
        <v>2.2635528615751002E-3</v>
      </c>
      <c r="AV29" s="8">
        <v>8.316589946169E-3</v>
      </c>
      <c r="AW29" s="8">
        <v>3.3541937907246001E-3</v>
      </c>
      <c r="AX29" s="8">
        <v>0.69097854193598995</v>
      </c>
      <c r="AY29" s="8">
        <v>9.4583621375915E-2</v>
      </c>
      <c r="AZ29" s="8">
        <v>5.3847514171703997E-2</v>
      </c>
      <c r="BA29" s="86">
        <v>0.26852120287949</v>
      </c>
      <c r="BB29" s="8">
        <v>0.30451026090059002</v>
      </c>
      <c r="BC29" s="8">
        <v>2.9891130563631001E-2</v>
      </c>
      <c r="BD29" s="4">
        <v>24</v>
      </c>
      <c r="BE29" s="162">
        <f t="shared" si="52"/>
        <v>-0.37284856689972845</v>
      </c>
      <c r="BF29" s="126">
        <f t="shared" si="2"/>
        <v>-0.37267642552607655</v>
      </c>
      <c r="BG29" s="54">
        <f t="shared" si="53"/>
        <v>-0.20080501882543655</v>
      </c>
      <c r="BH29" s="13">
        <f t="shared" si="54"/>
        <v>3.0064651710439001E-2</v>
      </c>
      <c r="BI29" s="54">
        <f t="shared" si="55"/>
        <v>9.2627686748003424E-2</v>
      </c>
      <c r="BJ29" s="13">
        <f t="shared" si="56"/>
        <v>4.1430548276665001E-2</v>
      </c>
      <c r="BK29" s="54">
        <f t="shared" si="57"/>
        <v>-6.8166164625486525E-2</v>
      </c>
      <c r="BL29" s="57">
        <f t="shared" si="58"/>
        <v>2.9891130563631001E-2</v>
      </c>
      <c r="BN29" s="17">
        <f t="shared" si="59"/>
        <v>0.37267642552607655</v>
      </c>
      <c r="BO29" s="13">
        <f t="shared" si="60"/>
        <v>0.20080501882543655</v>
      </c>
      <c r="BP29" s="13">
        <f t="shared" si="61"/>
        <v>3.0064651710439001E-2</v>
      </c>
      <c r="BQ29" s="13">
        <f t="shared" si="62"/>
        <v>-9.2627686748003424E-2</v>
      </c>
      <c r="BR29" s="13">
        <f t="shared" si="63"/>
        <v>4.1430548276665001E-2</v>
      </c>
      <c r="BS29" s="180">
        <f t="shared" si="64"/>
        <v>6.8166164625486525E-2</v>
      </c>
      <c r="BT29" s="13">
        <f t="shared" si="65"/>
        <v>2.9891130563631001E-2</v>
      </c>
      <c r="BV29" s="214">
        <f t="shared" si="66"/>
        <v>-2.0930900986099936</v>
      </c>
      <c r="BW29" s="125">
        <f t="shared" si="67"/>
        <v>-3.653131376163718E-2</v>
      </c>
      <c r="BX29" s="13">
        <f t="shared" si="68"/>
        <v>0.20176909982773103</v>
      </c>
      <c r="BY29" s="13">
        <f t="shared" si="69"/>
        <v>2.2710553112177612E-2</v>
      </c>
      <c r="BZ29" s="180">
        <f t="shared" si="70"/>
        <v>-9.1052710347928945E-2</v>
      </c>
      <c r="CA29" s="13">
        <f t="shared" si="71"/>
        <v>4.4785964554617683E-2</v>
      </c>
      <c r="CB29" s="13">
        <f t="shared" si="72"/>
        <v>6.9212403961415925E-2</v>
      </c>
      <c r="CC29" s="57">
        <f t="shared" si="73"/>
        <v>2.738154166592419E-2</v>
      </c>
      <c r="CD29" s="68"/>
      <c r="CE29" s="94">
        <f t="shared" si="74"/>
        <v>1.735050149290585</v>
      </c>
      <c r="CF29" s="63">
        <f t="shared" si="75"/>
        <v>17.095627138434455</v>
      </c>
      <c r="CG29" s="131">
        <f t="shared" si="76"/>
        <v>110931739.50178647</v>
      </c>
      <c r="CH29" s="131">
        <f t="shared" si="77"/>
        <v>407577753.14759827</v>
      </c>
      <c r="CI29" s="72">
        <f t="shared" si="78"/>
        <v>13007385.879878281</v>
      </c>
      <c r="CJ29" s="131">
        <f t="shared" si="79"/>
        <v>144288624.60866451</v>
      </c>
      <c r="CK29" s="95">
        <f t="shared" si="80"/>
        <v>19750744.503006149</v>
      </c>
      <c r="CL29" s="163">
        <f t="shared" si="81"/>
        <v>1.7353875268971866</v>
      </c>
      <c r="CM29" s="165">
        <f t="shared" si="82"/>
        <v>17.095289760827853</v>
      </c>
      <c r="CN29" s="166">
        <f t="shared" si="83"/>
        <v>7.198750500582321E-2</v>
      </c>
      <c r="CO29" s="131">
        <f t="shared" si="84"/>
        <v>110938254.99415126</v>
      </c>
      <c r="CP29" s="131">
        <f t="shared" si="85"/>
        <v>407571237.6552335</v>
      </c>
      <c r="CQ29" s="72">
        <f t="shared" si="86"/>
        <v>1390234.6511708475</v>
      </c>
      <c r="CR29" s="131">
        <f t="shared" si="87"/>
        <v>144285889.27574369</v>
      </c>
      <c r="CS29" s="131">
        <f t="shared" si="88"/>
        <v>19753479.83592698</v>
      </c>
      <c r="CT29" s="110">
        <f t="shared" si="3"/>
        <v>583648.0800074666</v>
      </c>
      <c r="CU29" s="197">
        <f t="shared" si="89"/>
        <v>1.7842664461963853</v>
      </c>
      <c r="CV29" s="198">
        <f t="shared" si="90"/>
        <v>17.349489224698726</v>
      </c>
      <c r="CW29" s="199">
        <f t="shared" si="91"/>
        <v>-3.9479956974989891E-2</v>
      </c>
      <c r="CX29" s="200">
        <f t="shared" si="4"/>
        <v>113296101.47210757</v>
      </c>
      <c r="CY29" s="198">
        <f t="shared" si="5"/>
        <v>419833442.2861805</v>
      </c>
      <c r="CZ29" s="198">
        <f t="shared" si="6"/>
        <v>-3986790.1768411896</v>
      </c>
      <c r="DA29" s="163">
        <f t="shared" si="7"/>
        <v>3.9479956974989891E-2</v>
      </c>
      <c r="DB29" s="131">
        <f t="shared" si="8"/>
        <v>3986790.1768411896</v>
      </c>
      <c r="DC29" s="113">
        <f t="shared" si="9"/>
        <v>-583648.0800074666</v>
      </c>
      <c r="DD29" s="130">
        <f t="shared" si="92"/>
        <v>78881140.776426062</v>
      </c>
      <c r="DE29" s="130">
        <f t="shared" si="10"/>
        <v>179886967.35861659</v>
      </c>
      <c r="DF29" s="130">
        <f t="shared" si="93"/>
        <v>5977843.5012802398</v>
      </c>
      <c r="DG29" s="110">
        <f t="shared" si="11"/>
        <v>-1829719.1424252463</v>
      </c>
      <c r="DI29" s="169">
        <f t="shared" si="12"/>
        <v>-2.0930900986099936</v>
      </c>
      <c r="DJ29" s="106">
        <f t="shared" si="94"/>
        <v>-3.653131376163718E-2</v>
      </c>
      <c r="DK29" s="243">
        <v>24</v>
      </c>
      <c r="DL29" s="258">
        <f t="shared" si="118"/>
        <v>105.43890361202722</v>
      </c>
      <c r="DM29" s="258">
        <f t="shared" si="95"/>
        <v>105.33670665726848</v>
      </c>
      <c r="DN29" s="258">
        <v>0</v>
      </c>
      <c r="DO29" s="262">
        <f t="shared" si="96"/>
        <v>-2.9159920869099576</v>
      </c>
      <c r="DP29" s="189">
        <f t="shared" si="13"/>
        <v>54.706245754362001</v>
      </c>
      <c r="DQ29" s="244">
        <f t="shared" si="14"/>
        <v>0.20176909982773103</v>
      </c>
      <c r="DR29" s="189">
        <f t="shared" si="15"/>
        <v>2.2710553112177612E-2</v>
      </c>
      <c r="DS29" s="1">
        <f t="shared" si="16"/>
        <v>1.8021476275154946</v>
      </c>
      <c r="DT29" s="1">
        <f t="shared" si="17"/>
        <v>17.331608043379617</v>
      </c>
      <c r="DU29" s="34">
        <f t="shared" si="18"/>
        <v>-0.52873764868041662</v>
      </c>
      <c r="DV29" s="244">
        <f t="shared" si="19"/>
        <v>2638948052.1155648</v>
      </c>
      <c r="DW29" s="1">
        <f t="shared" si="97"/>
        <v>72258466.043211818</v>
      </c>
      <c r="DX29" s="34">
        <f t="shared" si="98"/>
        <v>182647938.61621419</v>
      </c>
      <c r="DY29" s="1">
        <f t="shared" si="20"/>
        <v>113413978.63180947</v>
      </c>
      <c r="DZ29" s="1">
        <f t="shared" si="21"/>
        <v>419715565.12647861</v>
      </c>
      <c r="EA29" s="34">
        <f t="shared" si="22"/>
        <v>-7212097.6121455282</v>
      </c>
      <c r="EB29" s="34">
        <f t="shared" si="99"/>
        <v>13007385.879878281</v>
      </c>
      <c r="EC29" s="1">
        <f t="shared" si="23"/>
        <v>144077165.16564953</v>
      </c>
      <c r="ED29" s="1">
        <f t="shared" si="24"/>
        <v>19962203.946021132</v>
      </c>
      <c r="EE29" s="34">
        <f t="shared" si="25"/>
        <v>-5127377.0746228406</v>
      </c>
      <c r="EF29" s="1">
        <f t="shared" si="100"/>
        <v>6040682.2964245025</v>
      </c>
      <c r="EG29" s="34">
        <f t="shared" si="101"/>
        <v>-1610168.4569073427</v>
      </c>
      <c r="EH29" s="107">
        <v>0</v>
      </c>
      <c r="EJ29" s="185">
        <f t="shared" si="26"/>
        <v>78881140.776426062</v>
      </c>
      <c r="EK29" s="1">
        <f t="shared" si="27"/>
        <v>-179886967.35861659</v>
      </c>
      <c r="EL29" s="1">
        <f t="shared" si="102"/>
        <v>5977843.5012802398</v>
      </c>
      <c r="EM29" s="186">
        <f t="shared" si="103"/>
        <v>1829719.1424252463</v>
      </c>
      <c r="EO29" s="227">
        <f t="shared" si="104"/>
        <v>1.8021476275154946</v>
      </c>
      <c r="EP29" s="93">
        <f t="shared" si="28"/>
        <v>17.331608043379617</v>
      </c>
      <c r="EQ29" s="233">
        <f t="shared" si="29"/>
        <v>0.52873764868041662</v>
      </c>
      <c r="ER29" s="66">
        <f t="shared" si="105"/>
        <v>-0.52873764868041662</v>
      </c>
      <c r="ES29" s="93">
        <f t="shared" si="106"/>
        <v>72258466.043211818</v>
      </c>
      <c r="ET29" s="233">
        <f t="shared" si="107"/>
        <v>-182647938.61621419</v>
      </c>
      <c r="EU29" s="66">
        <f t="shared" si="108"/>
        <v>182647938.61621419</v>
      </c>
      <c r="EV29" s="93">
        <f t="shared" si="30"/>
        <v>113413978.63180947</v>
      </c>
      <c r="EW29" s="93">
        <f t="shared" si="31"/>
        <v>419715565.12647861</v>
      </c>
      <c r="EX29" s="233">
        <f t="shared" si="32"/>
        <v>7212097.6121455282</v>
      </c>
      <c r="EY29" s="66">
        <f t="shared" si="109"/>
        <v>-7212097.6121455282</v>
      </c>
      <c r="EZ29" s="93">
        <f t="shared" si="33"/>
        <v>144077165.16564953</v>
      </c>
      <c r="FA29" s="93">
        <f t="shared" si="34"/>
        <v>19962203.946021132</v>
      </c>
      <c r="FB29" s="233">
        <f t="shared" si="35"/>
        <v>5127377.0746228406</v>
      </c>
      <c r="FC29" s="66">
        <f t="shared" si="110"/>
        <v>-5127377.0746228406</v>
      </c>
      <c r="FD29" s="93">
        <f t="shared" si="111"/>
        <v>6040682.2964245025</v>
      </c>
      <c r="FE29" s="233">
        <f t="shared" si="36"/>
        <v>1610168.4569073427</v>
      </c>
      <c r="FF29" s="228">
        <f t="shared" si="37"/>
        <v>-1610168.4569073427</v>
      </c>
      <c r="FH29" s="227">
        <f t="shared" si="38"/>
        <v>72258466.043211818</v>
      </c>
      <c r="FI29" s="93">
        <f t="shared" si="112"/>
        <v>182647938.61621416</v>
      </c>
      <c r="FJ29" s="93">
        <f t="shared" si="113"/>
        <v>6452634.8122385778</v>
      </c>
      <c r="FK29" s="228">
        <f t="shared" si="114"/>
        <v>-1817612.7738033463</v>
      </c>
      <c r="FM29" s="46">
        <f t="shared" si="115"/>
        <v>23</v>
      </c>
      <c r="FN29" s="39">
        <f t="shared" si="116"/>
        <v>24</v>
      </c>
      <c r="FP29" s="142">
        <v>24</v>
      </c>
      <c r="FQ29" s="310">
        <v>105.3</v>
      </c>
      <c r="FR29" s="302">
        <f t="shared" si="117"/>
        <v>0</v>
      </c>
      <c r="FS29" s="302">
        <f t="shared" si="120"/>
        <v>-2.9129358201321303</v>
      </c>
      <c r="FT29" s="302">
        <f t="shared" si="121"/>
        <v>54.893286003647077</v>
      </c>
      <c r="FU29" s="302">
        <f t="shared" si="122"/>
        <v>0.20172139128296115</v>
      </c>
      <c r="FV29" s="302">
        <f t="shared" si="123"/>
        <v>2.2731971040141359E-2</v>
      </c>
      <c r="FW29" s="302">
        <f t="shared" si="124"/>
        <v>1.8138166388955821</v>
      </c>
      <c r="FX29" s="302">
        <f t="shared" si="125"/>
        <v>17.402225130133139</v>
      </c>
      <c r="FY29" s="302">
        <f t="shared" si="126"/>
        <v>-0.53177094504621258</v>
      </c>
      <c r="FZ29" s="302">
        <f t="shared" si="127"/>
        <v>2651027309.0310345</v>
      </c>
      <c r="GA29" s="302">
        <f t="shared" si="128"/>
        <v>72685621.822303921</v>
      </c>
      <c r="GB29" s="302">
        <f t="shared" si="129"/>
        <v>183190346.63082331</v>
      </c>
      <c r="GC29" s="302">
        <f t="shared" si="130"/>
        <v>114231872.77632712</v>
      </c>
      <c r="GD29" s="302">
        <f t="shared" si="131"/>
        <v>421370016.44601357</v>
      </c>
      <c r="GE29" s="302">
        <f t="shared" si="132"/>
        <v>-7241605.8300364176</v>
      </c>
      <c r="GF29" s="302">
        <f t="shared" si="133"/>
        <v>13066826.07695137</v>
      </c>
      <c r="GG29" s="302">
        <f t="shared" si="134"/>
        <v>144675085.29504651</v>
      </c>
      <c r="GH29" s="302">
        <f t="shared" si="119"/>
        <v>20011138.592371497</v>
      </c>
      <c r="GI29" s="302">
        <f t="shared" si="40"/>
        <v>6070281.8680313108</v>
      </c>
      <c r="GJ29" s="302">
        <f t="shared" si="41"/>
        <v>-1618367.4772975647</v>
      </c>
      <c r="GK29" s="206">
        <f t="shared" si="42"/>
        <v>0</v>
      </c>
    </row>
    <row r="30" spans="1:193" x14ac:dyDescent="0.3">
      <c r="A30" s="2">
        <v>0.51020408163265307</v>
      </c>
      <c r="B30">
        <v>4.1016461870274226</v>
      </c>
      <c r="C30">
        <v>2.7205903019810001E-2</v>
      </c>
      <c r="D30">
        <f t="shared" si="0"/>
        <v>1.5587834208773343</v>
      </c>
      <c r="E30">
        <v>0.28880659979944612</v>
      </c>
      <c r="F30">
        <v>59.6938775510204</v>
      </c>
      <c r="G30">
        <v>8.8841506190386554E-2</v>
      </c>
      <c r="H30">
        <v>0</v>
      </c>
      <c r="I30" s="4">
        <v>26</v>
      </c>
      <c r="J30" s="175"/>
      <c r="K30" s="49">
        <v>113.48812518895301</v>
      </c>
      <c r="L30" s="34">
        <v>1.88490361309954</v>
      </c>
      <c r="M30" s="8">
        <v>21.1</v>
      </c>
      <c r="N30" s="4">
        <v>26</v>
      </c>
      <c r="P30" s="6">
        <v>-0.77439769999999997</v>
      </c>
      <c r="Q30" s="8">
        <v>-0.49153799999999997</v>
      </c>
      <c r="R30" s="34">
        <v>70.272480000000002</v>
      </c>
      <c r="S30" s="8">
        <v>-0.55069509999999999</v>
      </c>
      <c r="T30" s="39">
        <v>26</v>
      </c>
      <c r="U30" s="42">
        <f t="shared" si="1"/>
        <v>70.309575286645995</v>
      </c>
      <c r="W30" s="46">
        <f t="shared" si="43"/>
        <v>32</v>
      </c>
      <c r="X30" s="39">
        <f t="shared" si="44"/>
        <v>33</v>
      </c>
      <c r="Y30" s="60">
        <f t="shared" si="45"/>
        <v>-0.29895856759990269</v>
      </c>
      <c r="Z30" s="60">
        <f t="shared" si="45"/>
        <v>-3.4438444093062488</v>
      </c>
      <c r="AA30" s="60">
        <f t="shared" si="45"/>
        <v>111.17138700437995</v>
      </c>
      <c r="AB30" s="60">
        <f t="shared" si="45"/>
        <v>1.8002892554990844</v>
      </c>
      <c r="AC30" s="93"/>
      <c r="AD30" s="46">
        <f t="shared" si="46"/>
        <v>24</v>
      </c>
      <c r="AE30" s="39">
        <f t="shared" si="47"/>
        <v>25</v>
      </c>
      <c r="AF30" s="23">
        <f t="shared" si="48"/>
        <v>1.9889946195419317</v>
      </c>
      <c r="AG30" s="46">
        <f t="shared" si="49"/>
        <v>47</v>
      </c>
      <c r="AH30" s="39">
        <f t="shared" si="50"/>
        <v>48</v>
      </c>
      <c r="AI30" s="51">
        <f t="shared" si="51"/>
        <v>0.34978137435348106</v>
      </c>
      <c r="AK30" s="6">
        <v>111.32047630645</v>
      </c>
      <c r="AL30" s="8">
        <v>34.452578687912997</v>
      </c>
      <c r="AM30" s="8">
        <v>6.3491090903218E-2</v>
      </c>
      <c r="AN30" s="8">
        <v>2.6642482618339E-2</v>
      </c>
      <c r="AO30" s="8">
        <v>0.14590237588409999</v>
      </c>
      <c r="AP30" s="8">
        <v>0.54811214129380004</v>
      </c>
      <c r="AQ30" s="8">
        <v>0.43593427182203998</v>
      </c>
      <c r="AR30" s="8">
        <v>3.8630145241761997E-2</v>
      </c>
      <c r="AS30" s="8">
        <v>33487406654.688999</v>
      </c>
      <c r="AT30" s="8">
        <v>3468987293.6343999</v>
      </c>
      <c r="AU30" s="8">
        <v>1.0623245437629001E-3</v>
      </c>
      <c r="AV30" s="8">
        <v>6.4465073014565001E-3</v>
      </c>
      <c r="AW30" s="8">
        <v>1.8751999113778E-3</v>
      </c>
      <c r="AX30" s="8">
        <v>0.72873849183233996</v>
      </c>
      <c r="AY30" s="8">
        <v>7.6986559270162E-2</v>
      </c>
      <c r="AZ30" s="8">
        <v>3.4385991132209998E-2</v>
      </c>
      <c r="BA30" s="86">
        <v>2.5504207461073999E-2</v>
      </c>
      <c r="BB30" s="8">
        <v>0.1850272542318</v>
      </c>
      <c r="BC30" s="8">
        <v>2.6551148146803E-2</v>
      </c>
      <c r="BD30" s="4">
        <v>25</v>
      </c>
      <c r="BE30" s="162">
        <f t="shared" si="52"/>
        <v>-0.29878403816590982</v>
      </c>
      <c r="BF30" s="126">
        <f t="shared" si="2"/>
        <v>-0.29895856759990269</v>
      </c>
      <c r="BG30" s="54">
        <f t="shared" si="53"/>
        <v>-0.23546747669668469</v>
      </c>
      <c r="BH30" s="13">
        <f t="shared" si="54"/>
        <v>2.6642482618339E-2</v>
      </c>
      <c r="BI30" s="54">
        <f t="shared" si="55"/>
        <v>0.13697570422213728</v>
      </c>
      <c r="BJ30" s="13">
        <f t="shared" si="56"/>
        <v>3.8630145241761997E-2</v>
      </c>
      <c r="BK30" s="54">
        <f t="shared" si="57"/>
        <v>-0.11393131336810269</v>
      </c>
      <c r="BL30" s="57">
        <f t="shared" si="58"/>
        <v>2.6551148146803E-2</v>
      </c>
      <c r="BN30" s="17">
        <f t="shared" si="59"/>
        <v>0.29895856759990269</v>
      </c>
      <c r="BO30" s="13">
        <f t="shared" si="60"/>
        <v>0.23546747669668469</v>
      </c>
      <c r="BP30" s="13">
        <f t="shared" si="61"/>
        <v>2.6642482618339E-2</v>
      </c>
      <c r="BQ30" s="13">
        <f t="shared" si="62"/>
        <v>-0.13697570422213728</v>
      </c>
      <c r="BR30" s="13">
        <f t="shared" si="63"/>
        <v>3.8630145241761997E-2</v>
      </c>
      <c r="BS30" s="180">
        <f t="shared" si="64"/>
        <v>0.11393131336810269</v>
      </c>
      <c r="BT30" s="13">
        <f t="shared" si="65"/>
        <v>2.6551148146803E-2</v>
      </c>
      <c r="BV30" s="214">
        <f t="shared" si="66"/>
        <v>-1.8002892554990844</v>
      </c>
      <c r="BW30" s="125">
        <f t="shared" si="67"/>
        <v>-3.1420974996736455E-2</v>
      </c>
      <c r="BX30" s="13">
        <f t="shared" si="68"/>
        <v>0.23618824540853259</v>
      </c>
      <c r="BY30" s="13">
        <f t="shared" si="69"/>
        <v>1.9231931593343077E-2</v>
      </c>
      <c r="BZ30" s="180">
        <f t="shared" si="70"/>
        <v>-0.13569449614606996</v>
      </c>
      <c r="CA30" s="13">
        <f t="shared" si="71"/>
        <v>4.2914279490797347E-2</v>
      </c>
      <c r="CB30" s="13">
        <f t="shared" si="72"/>
        <v>0.11470920276824705</v>
      </c>
      <c r="CC30" s="57">
        <f t="shared" si="73"/>
        <v>2.2958798617686405E-2</v>
      </c>
      <c r="CD30" s="68"/>
      <c r="CE30" s="94">
        <f t="shared" si="74"/>
        <v>0.7334093821205665</v>
      </c>
      <c r="CF30" s="63">
        <f t="shared" si="75"/>
        <v>10.350482081755972</v>
      </c>
      <c r="CG30" s="131">
        <f t="shared" si="76"/>
        <v>35574493.996245198</v>
      </c>
      <c r="CH30" s="131">
        <f t="shared" si="77"/>
        <v>215876811.50629562</v>
      </c>
      <c r="CI30" s="72">
        <f t="shared" si="78"/>
        <v>6505044.6655939408</v>
      </c>
      <c r="CJ30" s="131">
        <f t="shared" si="79"/>
        <v>86927254.956478745</v>
      </c>
      <c r="CK30" s="95">
        <f t="shared" si="80"/>
        <v>9183308.3347532414</v>
      </c>
      <c r="CL30" s="163">
        <f t="shared" si="81"/>
        <v>0.73341128767461061</v>
      </c>
      <c r="CM30" s="165">
        <f t="shared" si="82"/>
        <v>10.350480176201927</v>
      </c>
      <c r="CN30" s="166">
        <f t="shared" si="83"/>
        <v>4.2808700219178278E-3</v>
      </c>
      <c r="CO30" s="131">
        <f t="shared" si="84"/>
        <v>35574529.721857458</v>
      </c>
      <c r="CP30" s="131">
        <f t="shared" si="85"/>
        <v>215876775.78068337</v>
      </c>
      <c r="CQ30" s="72">
        <f t="shared" si="86"/>
        <v>80258.391510375761</v>
      </c>
      <c r="CR30" s="131">
        <f t="shared" si="87"/>
        <v>86927239.552072793</v>
      </c>
      <c r="CS30" s="131">
        <f t="shared" si="88"/>
        <v>9183323.7391591892</v>
      </c>
      <c r="CT30" s="110">
        <f t="shared" si="3"/>
        <v>34606.344453561403</v>
      </c>
      <c r="CU30" s="197">
        <f t="shared" si="89"/>
        <v>0.75769909702500382</v>
      </c>
      <c r="CV30" s="198">
        <f t="shared" si="90"/>
        <v>10.797686504969683</v>
      </c>
      <c r="CW30" s="199">
        <f t="shared" si="91"/>
        <v>-9.9938427871517077E-2</v>
      </c>
      <c r="CX30" s="200">
        <f t="shared" si="4"/>
        <v>36386293.511374548</v>
      </c>
      <c r="CY30" s="198">
        <f t="shared" si="5"/>
        <v>230823611.82090709</v>
      </c>
      <c r="CZ30" s="198">
        <f t="shared" si="6"/>
        <v>-3403030.3225216181</v>
      </c>
      <c r="DA30" s="163">
        <f t="shared" si="7"/>
        <v>9.9938427871517077E-2</v>
      </c>
      <c r="DB30" s="131">
        <f t="shared" si="8"/>
        <v>3403030.3225216181</v>
      </c>
      <c r="DC30" s="113">
        <f t="shared" si="9"/>
        <v>-34606.344453561403</v>
      </c>
      <c r="DD30" s="130">
        <f t="shared" si="92"/>
        <v>30573585.180904347</v>
      </c>
      <c r="DE30" s="130">
        <f t="shared" si="10"/>
        <v>131191641.68617746</v>
      </c>
      <c r="DF30" s="130">
        <f t="shared" si="93"/>
        <v>3358011.8893620102</v>
      </c>
      <c r="DG30" s="110">
        <f t="shared" si="11"/>
        <v>-1257892.2362712009</v>
      </c>
      <c r="DI30" s="169">
        <f t="shared" si="12"/>
        <v>-1.8002892554990844</v>
      </c>
      <c r="DJ30" s="106">
        <f t="shared" si="94"/>
        <v>-3.1420974996736455E-2</v>
      </c>
      <c r="DK30" s="243">
        <v>25</v>
      </c>
      <c r="DL30" s="258">
        <f t="shared" si="118"/>
        <v>111.29741219589292</v>
      </c>
      <c r="DM30" s="258">
        <f t="shared" si="95"/>
        <v>111.17138700437995</v>
      </c>
      <c r="DN30" s="258">
        <v>0</v>
      </c>
      <c r="DO30" s="262">
        <f t="shared" si="96"/>
        <v>-3.4438444093062488</v>
      </c>
      <c r="DP30" s="189">
        <f t="shared" si="13"/>
        <v>34.452578687912997</v>
      </c>
      <c r="DQ30" s="244">
        <f t="shared" si="14"/>
        <v>0.23618824540853259</v>
      </c>
      <c r="DR30" s="189">
        <f t="shared" si="15"/>
        <v>1.9231931593343077E-2</v>
      </c>
      <c r="DS30" s="1">
        <f t="shared" si="16"/>
        <v>0.76133189789132338</v>
      </c>
      <c r="DT30" s="1">
        <f t="shared" si="17"/>
        <v>10.794053704103362</v>
      </c>
      <c r="DU30" s="34">
        <f t="shared" si="18"/>
        <v>-0.21551744030755779</v>
      </c>
      <c r="DV30" s="244">
        <f t="shared" si="19"/>
        <v>1151497668.268846</v>
      </c>
      <c r="DW30" s="1">
        <f t="shared" si="97"/>
        <v>26437003.074519902</v>
      </c>
      <c r="DX30" s="34">
        <f t="shared" si="98"/>
        <v>132087379.51661474</v>
      </c>
      <c r="DY30" s="1">
        <f t="shared" si="20"/>
        <v>36364481.634179868</v>
      </c>
      <c r="DZ30" s="1">
        <f t="shared" si="21"/>
        <v>230845423.69810176</v>
      </c>
      <c r="EA30" s="34">
        <f t="shared" si="22"/>
        <v>-2709076.7263004803</v>
      </c>
      <c r="EB30" s="34">
        <f t="shared" si="99"/>
        <v>6505044.6655939408</v>
      </c>
      <c r="EC30" s="1">
        <f t="shared" si="23"/>
        <v>86848336.677076012</v>
      </c>
      <c r="ED30" s="1">
        <f t="shared" si="24"/>
        <v>9262226.614155991</v>
      </c>
      <c r="EE30" s="34">
        <f t="shared" si="25"/>
        <v>-2475720.1793703297</v>
      </c>
      <c r="EF30" s="1">
        <f t="shared" si="100"/>
        <v>3395872.0779260369</v>
      </c>
      <c r="EG30" s="34">
        <f t="shared" si="101"/>
        <v>-1151776.6960354252</v>
      </c>
      <c r="EH30" s="107">
        <v>0</v>
      </c>
      <c r="EJ30" s="185">
        <f t="shared" si="26"/>
        <v>30573585.180904347</v>
      </c>
      <c r="EK30" s="1">
        <f t="shared" si="27"/>
        <v>-131191641.68617746</v>
      </c>
      <c r="EL30" s="1">
        <f t="shared" si="102"/>
        <v>3358011.8893620102</v>
      </c>
      <c r="EM30" s="186">
        <f t="shared" si="103"/>
        <v>1257892.2362712009</v>
      </c>
      <c r="EO30" s="227">
        <f t="shared" si="104"/>
        <v>0.76133189789132338</v>
      </c>
      <c r="EP30" s="93">
        <f t="shared" si="28"/>
        <v>10.794053704103362</v>
      </c>
      <c r="EQ30" s="233">
        <f t="shared" si="29"/>
        <v>0.21551744030755779</v>
      </c>
      <c r="ER30" s="66">
        <f t="shared" si="105"/>
        <v>-0.21551744030755779</v>
      </c>
      <c r="ES30" s="93">
        <f t="shared" si="106"/>
        <v>26437003.074519902</v>
      </c>
      <c r="ET30" s="233">
        <f t="shared" si="107"/>
        <v>-132087379.51661474</v>
      </c>
      <c r="EU30" s="66">
        <f t="shared" si="108"/>
        <v>132087379.51661474</v>
      </c>
      <c r="EV30" s="93">
        <f t="shared" si="30"/>
        <v>36364481.634179868</v>
      </c>
      <c r="EW30" s="93">
        <f t="shared" si="31"/>
        <v>230845423.69810176</v>
      </c>
      <c r="EX30" s="233">
        <f t="shared" si="32"/>
        <v>2709076.7263004803</v>
      </c>
      <c r="EY30" s="66">
        <f t="shared" si="109"/>
        <v>-2709076.7263004803</v>
      </c>
      <c r="EZ30" s="93">
        <f t="shared" si="33"/>
        <v>86848336.677076012</v>
      </c>
      <c r="FA30" s="93">
        <f t="shared" si="34"/>
        <v>9262226.614155991</v>
      </c>
      <c r="FB30" s="233">
        <f t="shared" si="35"/>
        <v>2475720.1793703297</v>
      </c>
      <c r="FC30" s="66">
        <f t="shared" si="110"/>
        <v>-2475720.1793703297</v>
      </c>
      <c r="FD30" s="93">
        <f t="shared" si="111"/>
        <v>3395872.0779260369</v>
      </c>
      <c r="FE30" s="233">
        <f t="shared" si="36"/>
        <v>1151776.6960354252</v>
      </c>
      <c r="FF30" s="228">
        <f t="shared" si="37"/>
        <v>-1151776.6960354252</v>
      </c>
      <c r="FH30" s="227">
        <f t="shared" si="38"/>
        <v>26437003.074519899</v>
      </c>
      <c r="FI30" s="93">
        <f t="shared" si="112"/>
        <v>132087379.51661474</v>
      </c>
      <c r="FJ30" s="93">
        <f t="shared" si="113"/>
        <v>3727033.7934709061</v>
      </c>
      <c r="FK30" s="228">
        <f t="shared" si="114"/>
        <v>-1256833.1735986166</v>
      </c>
      <c r="FM30" s="46">
        <f t="shared" si="115"/>
        <v>24</v>
      </c>
      <c r="FN30" s="39">
        <f t="shared" si="116"/>
        <v>25</v>
      </c>
      <c r="FP30" s="142">
        <v>25</v>
      </c>
      <c r="FQ30" s="310">
        <v>111.15</v>
      </c>
      <c r="FR30" s="302">
        <f t="shared" si="117"/>
        <v>0</v>
      </c>
      <c r="FS30" s="302">
        <f t="shared" si="120"/>
        <v>-3.4419095681051122</v>
      </c>
      <c r="FT30" s="302">
        <f t="shared" si="121"/>
        <v>34.526818447504034</v>
      </c>
      <c r="FU30" s="302">
        <f t="shared" si="122"/>
        <v>0.23606208212734187</v>
      </c>
      <c r="FV30" s="302">
        <f t="shared" si="123"/>
        <v>1.9244682470723414E-2</v>
      </c>
      <c r="FW30" s="302">
        <f t="shared" si="124"/>
        <v>0.7651470050169793</v>
      </c>
      <c r="FX30" s="302">
        <f t="shared" si="125"/>
        <v>10.818017091122062</v>
      </c>
      <c r="FY30" s="302">
        <f t="shared" si="126"/>
        <v>-0.21666554809921679</v>
      </c>
      <c r="FZ30" s="302">
        <f t="shared" si="127"/>
        <v>1156949913.4616835</v>
      </c>
      <c r="GA30" s="302">
        <f t="shared" si="128"/>
        <v>26604961.517983235</v>
      </c>
      <c r="GB30" s="302">
        <f t="shared" si="129"/>
        <v>132272709.10359904</v>
      </c>
      <c r="GC30" s="302">
        <f t="shared" si="130"/>
        <v>36646906.348427787</v>
      </c>
      <c r="GD30" s="302">
        <f t="shared" si="131"/>
        <v>231537726.66958666</v>
      </c>
      <c r="GE30" s="302">
        <f t="shared" si="132"/>
        <v>-2725582.5366755482</v>
      </c>
      <c r="GF30" s="302">
        <f t="shared" si="133"/>
        <v>6528878.9790021554</v>
      </c>
      <c r="GG30" s="302">
        <f t="shared" si="134"/>
        <v>87058108.786725551</v>
      </c>
      <c r="GH30" s="302">
        <f t="shared" si="119"/>
        <v>9301447.3509312645</v>
      </c>
      <c r="GI30" s="302">
        <f t="shared" si="40"/>
        <v>3405566.6223332821</v>
      </c>
      <c r="GJ30" s="302">
        <f t="shared" si="41"/>
        <v>-1153456.9297439184</v>
      </c>
      <c r="GK30" s="206">
        <f t="shared" si="42"/>
        <v>0</v>
      </c>
    </row>
    <row r="31" spans="1:193" ht="15" thickBot="1" x14ac:dyDescent="0.35">
      <c r="A31" s="2">
        <v>0.53061224489795911</v>
      </c>
      <c r="B31">
        <v>3.9987123353123559</v>
      </c>
      <c r="C31">
        <v>2.2731811675977431E-2</v>
      </c>
      <c r="D31">
        <f t="shared" si="0"/>
        <v>1.3024368697197133</v>
      </c>
      <c r="E31">
        <v>0.28802634398115068</v>
      </c>
      <c r="F31">
        <v>62.081632653061213</v>
      </c>
      <c r="G31">
        <v>0.1589196662009639</v>
      </c>
      <c r="H31">
        <v>0</v>
      </c>
      <c r="I31" s="4">
        <v>27</v>
      </c>
      <c r="J31" s="175"/>
      <c r="K31" s="49">
        <v>114.649688181093</v>
      </c>
      <c r="L31" s="34">
        <v>1.8269550522386899</v>
      </c>
      <c r="M31" s="8">
        <v>21.1</v>
      </c>
      <c r="N31" s="4">
        <v>27</v>
      </c>
      <c r="P31" s="6">
        <v>-0.71394380000000002</v>
      </c>
      <c r="Q31" s="8">
        <v>-0.81501460000000003</v>
      </c>
      <c r="R31" s="34">
        <v>76.122370000000004</v>
      </c>
      <c r="S31" s="8">
        <v>-6.361638E-2</v>
      </c>
      <c r="T31" s="39">
        <v>27</v>
      </c>
      <c r="U31" s="42">
        <f t="shared" si="1"/>
        <v>76.168713857875801</v>
      </c>
      <c r="W31" s="48">
        <f t="shared" si="43"/>
        <v>33</v>
      </c>
      <c r="X31" s="40">
        <f t="shared" si="44"/>
        <v>34</v>
      </c>
      <c r="Y31" s="61">
        <f t="shared" si="45"/>
        <v>-6.5928929899355837E-2</v>
      </c>
      <c r="Z31" s="61">
        <f t="shared" si="45"/>
        <v>-4.0013455041233446</v>
      </c>
      <c r="AA31" s="61">
        <f t="shared" si="45"/>
        <v>116.99911676350804</v>
      </c>
      <c r="AB31" s="61">
        <f t="shared" si="45"/>
        <v>1.2424745618282951</v>
      </c>
      <c r="AC31" s="177"/>
      <c r="AD31" s="48">
        <f t="shared" si="46"/>
        <v>29</v>
      </c>
      <c r="AE31" s="40">
        <f t="shared" si="47"/>
        <v>30</v>
      </c>
      <c r="AF31" s="24">
        <f t="shared" si="48"/>
        <v>0.50618748115112822</v>
      </c>
      <c r="AG31" s="48">
        <f t="shared" si="49"/>
        <v>52</v>
      </c>
      <c r="AH31" s="40">
        <f t="shared" si="50"/>
        <v>53</v>
      </c>
      <c r="AI31" s="52">
        <f t="shared" si="51"/>
        <v>0.36817871855099821</v>
      </c>
      <c r="AK31" s="7">
        <v>117.17944874363</v>
      </c>
      <c r="AL31" s="9">
        <v>5.4094110833656996</v>
      </c>
      <c r="AM31" s="9">
        <v>4.5013051911255E-2</v>
      </c>
      <c r="AN31" s="9">
        <v>6.7857900300215997E-3</v>
      </c>
      <c r="AO31" s="9">
        <v>3.6589113663526997E-2</v>
      </c>
      <c r="AP31" s="9">
        <v>0.12872355829584001</v>
      </c>
      <c r="AQ31" s="9">
        <v>0.18272155167536999</v>
      </c>
      <c r="AR31" s="9">
        <v>5.7927533114133997E-3</v>
      </c>
      <c r="AS31" s="9">
        <v>24018098610.200001</v>
      </c>
      <c r="AT31" s="9">
        <v>3901694985.71</v>
      </c>
      <c r="AU31" s="9">
        <v>7.8722273961588996E-6</v>
      </c>
      <c r="AV31" s="9">
        <v>5.7631715376945003E-5</v>
      </c>
      <c r="AW31" s="9">
        <v>1.5921308084406001E-5</v>
      </c>
      <c r="AX31" s="9">
        <v>0.76347960077132004</v>
      </c>
      <c r="AY31" s="9">
        <v>4.5931346840450998E-2</v>
      </c>
      <c r="AZ31" s="9">
        <v>5.3418617051499999E-3</v>
      </c>
      <c r="BA31" s="87">
        <v>-0.85254663645911</v>
      </c>
      <c r="BB31" s="9">
        <v>6.4477170993401001E-2</v>
      </c>
      <c r="BC31" s="9">
        <v>6.6633887631023002E-3</v>
      </c>
      <c r="BD31" s="5">
        <v>26</v>
      </c>
      <c r="BE31" s="162">
        <f t="shared" si="52"/>
        <v>-6.6726282418784172E-2</v>
      </c>
      <c r="BF31" s="127">
        <f t="shared" si="2"/>
        <v>-6.5928929899355837E-2</v>
      </c>
      <c r="BG31" s="55">
        <f t="shared" si="53"/>
        <v>-2.0915877988100837E-2</v>
      </c>
      <c r="BH31" s="20">
        <f t="shared" si="54"/>
        <v>6.7857900300215997E-3</v>
      </c>
      <c r="BI31" s="55">
        <f t="shared" si="55"/>
        <v>0.11679262177601415</v>
      </c>
      <c r="BJ31" s="20">
        <f t="shared" si="56"/>
        <v>5.7927533114133997E-3</v>
      </c>
      <c r="BK31" s="55">
        <f t="shared" si="57"/>
        <v>-1.4517589059548364E-3</v>
      </c>
      <c r="BL31" s="59">
        <f t="shared" si="58"/>
        <v>6.6633887631023002E-3</v>
      </c>
      <c r="BN31" s="19">
        <f t="shared" si="59"/>
        <v>6.5928929899355837E-2</v>
      </c>
      <c r="BO31" s="20">
        <f t="shared" si="60"/>
        <v>2.0915877988100837E-2</v>
      </c>
      <c r="BP31" s="20">
        <f t="shared" si="61"/>
        <v>6.7857900300215997E-3</v>
      </c>
      <c r="BQ31" s="20">
        <f t="shared" si="62"/>
        <v>-0.11679262177601415</v>
      </c>
      <c r="BR31" s="20">
        <f t="shared" si="63"/>
        <v>5.7927533114133997E-3</v>
      </c>
      <c r="BS31" s="181">
        <f t="shared" si="64"/>
        <v>1.4517589059548364E-3</v>
      </c>
      <c r="BT31" s="20">
        <f t="shared" si="65"/>
        <v>6.6633887631023002E-3</v>
      </c>
      <c r="BU31" s="27"/>
      <c r="BV31" s="215">
        <f t="shared" si="66"/>
        <v>-1.2424745618282951</v>
      </c>
      <c r="BW31" s="183">
        <f t="shared" si="67"/>
        <v>-2.1685271976177607E-2</v>
      </c>
      <c r="BX31" s="20">
        <f t="shared" si="68"/>
        <v>2.1058100493936281E-2</v>
      </c>
      <c r="BY31" s="20">
        <f t="shared" si="69"/>
        <v>6.3306636249245022E-3</v>
      </c>
      <c r="BZ31" s="181">
        <f t="shared" si="70"/>
        <v>-0.11663955434133268</v>
      </c>
      <c r="CA31" s="20">
        <f t="shared" si="71"/>
        <v>8.3238726141915947E-3</v>
      </c>
      <c r="CB31" s="20">
        <f t="shared" si="72"/>
        <v>1.5959036466465181E-3</v>
      </c>
      <c r="CC31" s="59">
        <f t="shared" si="73"/>
        <v>6.6303427724271943E-3</v>
      </c>
      <c r="CD31" s="68"/>
      <c r="CE31" s="96">
        <f t="shared" si="74"/>
        <v>7.2419207013316644E-3</v>
      </c>
      <c r="CF31" s="64">
        <f t="shared" si="75"/>
        <v>8.9632613426425062E-2</v>
      </c>
      <c r="CG31" s="97">
        <f t="shared" si="76"/>
        <v>189075.93388286245</v>
      </c>
      <c r="CH31" s="97">
        <f t="shared" si="77"/>
        <v>1384204.2229984447</v>
      </c>
      <c r="CI31" s="98">
        <f t="shared" si="78"/>
        <v>62120.087918870981</v>
      </c>
      <c r="CJ31" s="97">
        <f t="shared" si="79"/>
        <v>15912682.357750606</v>
      </c>
      <c r="CK31" s="99">
        <f t="shared" si="80"/>
        <v>957315.60057056136</v>
      </c>
      <c r="CL31" s="164">
        <f t="shared" si="81"/>
        <v>7.2601612176770233E-3</v>
      </c>
      <c r="CM31" s="167">
        <f t="shared" si="82"/>
        <v>8.9614372910079704E-2</v>
      </c>
      <c r="CN31" s="168">
        <f t="shared" si="83"/>
        <v>-1.2257716185822406E-3</v>
      </c>
      <c r="CO31" s="97">
        <f t="shared" si="84"/>
        <v>189340.52392782259</v>
      </c>
      <c r="CP31" s="97">
        <f t="shared" si="85"/>
        <v>1383939.6329534845</v>
      </c>
      <c r="CQ31" s="98">
        <f t="shared" si="86"/>
        <v>-17780.580413987173</v>
      </c>
      <c r="CR31" s="97">
        <f t="shared" si="87"/>
        <v>15909371.381683256</v>
      </c>
      <c r="CS31" s="97">
        <f t="shared" si="88"/>
        <v>960626.57663791347</v>
      </c>
      <c r="CT31" s="110">
        <f t="shared" si="3"/>
        <v>-222499.21089516892</v>
      </c>
      <c r="CU31" s="197">
        <f t="shared" si="89"/>
        <v>7.5003431257994538E-3</v>
      </c>
      <c r="CV31" s="198">
        <f t="shared" si="90"/>
        <v>8.9625773806089409E-2</v>
      </c>
      <c r="CW31" s="199">
        <f t="shared" si="91"/>
        <v>-1.278100281453717E-3</v>
      </c>
      <c r="CX31" s="200">
        <f t="shared" si="4"/>
        <v>195037.20056635782</v>
      </c>
      <c r="CY31" s="198">
        <f t="shared" si="5"/>
        <v>1384210.041405414</v>
      </c>
      <c r="CZ31" s="198">
        <f t="shared" si="6"/>
        <v>-19021.720821422743</v>
      </c>
      <c r="DA31" s="164">
        <f t="shared" si="7"/>
        <v>1.278100281453717E-3</v>
      </c>
      <c r="DB31" s="97">
        <f t="shared" si="8"/>
        <v>19021.720821422743</v>
      </c>
      <c r="DC31" s="114">
        <f t="shared" si="9"/>
        <v>222499.21089516892</v>
      </c>
      <c r="DD31" s="111">
        <f t="shared" si="92"/>
        <v>854921.84848644689</v>
      </c>
      <c r="DE31" s="111">
        <f t="shared" si="10"/>
        <v>186262.6437629204</v>
      </c>
      <c r="DF31" s="111">
        <f t="shared" si="93"/>
        <v>92159.063753751252</v>
      </c>
      <c r="DG31" s="112">
        <f t="shared" si="11"/>
        <v>-112194.09643325911</v>
      </c>
      <c r="DI31" s="204">
        <f t="shared" si="12"/>
        <v>-1.2424745618282951</v>
      </c>
      <c r="DJ31" s="205">
        <f t="shared" si="94"/>
        <v>-2.1685271976177607E-2</v>
      </c>
      <c r="DK31" s="108">
        <v>26</v>
      </c>
      <c r="DL31" s="259">
        <f t="shared" si="118"/>
        <v>117.15174747977865</v>
      </c>
      <c r="DM31" s="259">
        <f t="shared" si="95"/>
        <v>116.99911676350804</v>
      </c>
      <c r="DN31" s="259">
        <v>0</v>
      </c>
      <c r="DO31" s="263">
        <f t="shared" si="96"/>
        <v>-4.0013455041233446</v>
      </c>
      <c r="DP31" s="191">
        <f t="shared" si="13"/>
        <v>5.4094110833656996</v>
      </c>
      <c r="DQ31" s="190">
        <f t="shared" si="14"/>
        <v>2.1058100493936281E-2</v>
      </c>
      <c r="DR31" s="191">
        <f t="shared" si="15"/>
        <v>6.3306636249245022E-3</v>
      </c>
      <c r="DS31" s="78">
        <f t="shared" si="16"/>
        <v>7.4835421120230177E-3</v>
      </c>
      <c r="DT31" s="78">
        <f t="shared" si="17"/>
        <v>8.9642574819865845E-2</v>
      </c>
      <c r="DU31" s="35">
        <f t="shared" si="18"/>
        <v>-5.0345562181147545E-4</v>
      </c>
      <c r="DV31" s="190">
        <f t="shared" si="19"/>
        <v>128301361.19634382</v>
      </c>
      <c r="DW31" s="78">
        <f t="shared" si="97"/>
        <v>850682.0029007491</v>
      </c>
      <c r="DX31" s="35">
        <f t="shared" si="98"/>
        <v>204756.61020295718</v>
      </c>
      <c r="DY31" s="78">
        <f t="shared" si="20"/>
        <v>194771.59888698554</v>
      </c>
      <c r="DZ31" s="78">
        <f t="shared" si="21"/>
        <v>1384475.6430847861</v>
      </c>
      <c r="EA31" s="35">
        <f t="shared" si="22"/>
        <v>-6775.6191721086652</v>
      </c>
      <c r="EB31" s="35">
        <f t="shared" si="99"/>
        <v>62120.087918870981</v>
      </c>
      <c r="EC31" s="78">
        <f t="shared" si="23"/>
        <v>15911989.707849778</v>
      </c>
      <c r="ED31" s="78">
        <f t="shared" si="24"/>
        <v>958008.25047139102</v>
      </c>
      <c r="EE31" s="35">
        <f t="shared" si="25"/>
        <v>-101775.99686250111</v>
      </c>
      <c r="EF31" s="78">
        <f t="shared" si="100"/>
        <v>94570.164472139862</v>
      </c>
      <c r="EG31" s="35">
        <f t="shared" si="101"/>
        <v>-110169.38003890123</v>
      </c>
      <c r="EH31" s="109">
        <v>0</v>
      </c>
      <c r="EJ31" s="187">
        <f t="shared" si="26"/>
        <v>854921.84848644689</v>
      </c>
      <c r="EK31" s="78">
        <f t="shared" si="27"/>
        <v>-186262.6437629204</v>
      </c>
      <c r="EL31" s="78">
        <f t="shared" si="102"/>
        <v>92159.063753751252</v>
      </c>
      <c r="EM31" s="188">
        <f t="shared" si="103"/>
        <v>112194.09643325911</v>
      </c>
      <c r="EO31" s="229">
        <f t="shared" si="104"/>
        <v>7.4835421120230177E-3</v>
      </c>
      <c r="EP31" s="177">
        <f t="shared" si="28"/>
        <v>8.9642574819865845E-2</v>
      </c>
      <c r="EQ31" s="234">
        <f t="shared" si="29"/>
        <v>5.0345562181147545E-4</v>
      </c>
      <c r="ER31" s="67">
        <f t="shared" si="105"/>
        <v>-5.0345562181147545E-4</v>
      </c>
      <c r="ES31" s="177">
        <f t="shared" si="106"/>
        <v>850682.0029007491</v>
      </c>
      <c r="ET31" s="234">
        <f t="shared" si="107"/>
        <v>-204756.61020295718</v>
      </c>
      <c r="EU31" s="67">
        <f t="shared" si="108"/>
        <v>204756.61020295718</v>
      </c>
      <c r="EV31" s="177">
        <f t="shared" si="30"/>
        <v>194771.59888698554</v>
      </c>
      <c r="EW31" s="177">
        <f t="shared" si="31"/>
        <v>1384475.6430847861</v>
      </c>
      <c r="EX31" s="234">
        <f t="shared" si="32"/>
        <v>6775.6191721086652</v>
      </c>
      <c r="EY31" s="67">
        <f t="shared" si="109"/>
        <v>-6775.6191721086652</v>
      </c>
      <c r="EZ31" s="177">
        <f t="shared" si="33"/>
        <v>15911989.707849778</v>
      </c>
      <c r="FA31" s="177">
        <f t="shared" si="34"/>
        <v>958008.25047139102</v>
      </c>
      <c r="FB31" s="234">
        <f t="shared" si="35"/>
        <v>101775.99686250111</v>
      </c>
      <c r="FC31" s="67">
        <f t="shared" si="110"/>
        <v>-101775.99686250111</v>
      </c>
      <c r="FD31" s="177">
        <f t="shared" si="111"/>
        <v>94570.164472139862</v>
      </c>
      <c r="FE31" s="234">
        <f t="shared" si="36"/>
        <v>110169.38003890123</v>
      </c>
      <c r="FF31" s="230">
        <f t="shared" si="37"/>
        <v>-110169.38003890123</v>
      </c>
      <c r="FH31" s="229">
        <f t="shared" si="38"/>
        <v>850682.0029007491</v>
      </c>
      <c r="FI31" s="177">
        <f t="shared" si="112"/>
        <v>204756.61020295718</v>
      </c>
      <c r="FJ31" s="177">
        <f t="shared" si="113"/>
        <v>132449.37536646929</v>
      </c>
      <c r="FK31" s="230">
        <f t="shared" si="114"/>
        <v>-111741.65539030285</v>
      </c>
      <c r="FM31" s="48">
        <f t="shared" si="115"/>
        <v>26</v>
      </c>
      <c r="FN31" s="40"/>
      <c r="FO31" s="27"/>
      <c r="FP31" s="147">
        <v>26</v>
      </c>
      <c r="FQ31" s="311">
        <v>117</v>
      </c>
      <c r="FR31" s="217">
        <f>DN31</f>
        <v>0</v>
      </c>
      <c r="FS31" s="217">
        <f t="shared" ref="FS31:GH31" si="135">DO31</f>
        <v>-4.0013455041233446</v>
      </c>
      <c r="FT31" s="217">
        <f t="shared" si="135"/>
        <v>5.4094110833656996</v>
      </c>
      <c r="FU31" s="217">
        <f t="shared" si="135"/>
        <v>2.1058100493936281E-2</v>
      </c>
      <c r="FV31" s="217">
        <f t="shared" si="135"/>
        <v>6.3306636249245022E-3</v>
      </c>
      <c r="FW31" s="217">
        <f t="shared" si="135"/>
        <v>7.4835421120230177E-3</v>
      </c>
      <c r="FX31" s="217">
        <f t="shared" si="135"/>
        <v>8.9642574819865845E-2</v>
      </c>
      <c r="FY31" s="217">
        <f t="shared" si="135"/>
        <v>-5.0345562181147545E-4</v>
      </c>
      <c r="FZ31" s="217">
        <f t="shared" si="135"/>
        <v>128301361.19634382</v>
      </c>
      <c r="GA31" s="217">
        <f t="shared" si="135"/>
        <v>850682.0029007491</v>
      </c>
      <c r="GB31" s="217">
        <f t="shared" si="135"/>
        <v>204756.61020295718</v>
      </c>
      <c r="GC31" s="217">
        <f t="shared" si="135"/>
        <v>194771.59888698554</v>
      </c>
      <c r="GD31" s="217">
        <f t="shared" si="135"/>
        <v>1384475.6430847861</v>
      </c>
      <c r="GE31" s="217">
        <f t="shared" si="135"/>
        <v>-6775.6191721086652</v>
      </c>
      <c r="GF31" s="217">
        <f t="shared" si="135"/>
        <v>62120.087918870981</v>
      </c>
      <c r="GG31" s="217">
        <f t="shared" si="135"/>
        <v>15911989.707849778</v>
      </c>
      <c r="GH31" s="217">
        <f t="shared" si="135"/>
        <v>958008.25047139102</v>
      </c>
      <c r="GI31" s="217">
        <f>EF31</f>
        <v>94570.164472139862</v>
      </c>
      <c r="GJ31" s="217">
        <f>EG31</f>
        <v>-110169.38003890123</v>
      </c>
      <c r="GK31" s="218">
        <f>EH31</f>
        <v>0</v>
      </c>
    </row>
    <row r="32" spans="1:193" x14ac:dyDescent="0.3">
      <c r="A32" s="2">
        <v>0.55102040816326525</v>
      </c>
      <c r="B32">
        <v>3.8994086760515652</v>
      </c>
      <c r="C32">
        <v>1.857776227358595E-2</v>
      </c>
      <c r="D32">
        <f t="shared" si="0"/>
        <v>1.0644273710738397</v>
      </c>
      <c r="E32">
        <v>0.28784151044623513</v>
      </c>
      <c r="F32">
        <v>64.469387755102048</v>
      </c>
      <c r="G32">
        <v>0.24074411758077821</v>
      </c>
      <c r="H32">
        <v>0</v>
      </c>
      <c r="I32" s="4">
        <v>28</v>
      </c>
      <c r="J32" s="175"/>
      <c r="K32" s="49">
        <v>115.637185021721</v>
      </c>
      <c r="L32" s="34">
        <v>1.76035651518473</v>
      </c>
      <c r="M32" s="8">
        <v>21.1</v>
      </c>
      <c r="N32" s="4">
        <v>28</v>
      </c>
      <c r="P32" s="6">
        <v>-0.64785539999999997</v>
      </c>
      <c r="Q32" s="8">
        <v>-1.162822</v>
      </c>
      <c r="R32" s="34">
        <v>81.97081</v>
      </c>
      <c r="S32" s="8">
        <v>0.49717549999999999</v>
      </c>
      <c r="T32" s="39">
        <v>28</v>
      </c>
      <c r="U32" s="42">
        <f t="shared" si="1"/>
        <v>82.027859537726172</v>
      </c>
      <c r="W32" s="39"/>
      <c r="X32" s="39"/>
      <c r="Y32" s="39"/>
      <c r="Z32" s="39"/>
      <c r="AA32" s="39"/>
      <c r="AB32" s="39"/>
      <c r="AC32" s="39"/>
      <c r="AD32" s="39"/>
      <c r="AE32" s="39"/>
      <c r="AF32" s="39"/>
      <c r="AG32" s="39"/>
      <c r="AH32" s="39"/>
      <c r="AI32" s="39"/>
    </row>
    <row r="33" spans="1:168" x14ac:dyDescent="0.3">
      <c r="A33" s="2">
        <v>0.5714285714285714</v>
      </c>
      <c r="B33">
        <v>3.8031725436812951</v>
      </c>
      <c r="C33">
        <v>1.4720912664231809E-2</v>
      </c>
      <c r="D33">
        <f t="shared" si="0"/>
        <v>0.84344616624116697</v>
      </c>
      <c r="E33">
        <v>0.28794253614539372</v>
      </c>
      <c r="F33">
        <v>66.857142857142847</v>
      </c>
      <c r="G33">
        <v>0.33664304727309069</v>
      </c>
      <c r="H33">
        <v>0</v>
      </c>
      <c r="I33" s="4">
        <v>29</v>
      </c>
      <c r="J33" s="175"/>
      <c r="K33" s="49">
        <v>116.47470345667</v>
      </c>
      <c r="L33" s="34">
        <v>1.5595751201953201</v>
      </c>
      <c r="M33" s="8">
        <v>21.1</v>
      </c>
      <c r="N33" s="4">
        <v>29</v>
      </c>
      <c r="P33" s="6">
        <v>-0.58061189999999996</v>
      </c>
      <c r="Q33" s="8">
        <v>-1.5497399999999999</v>
      </c>
      <c r="R33" s="34">
        <v>87.816760000000002</v>
      </c>
      <c r="S33" s="8">
        <v>1.249206</v>
      </c>
      <c r="T33" s="39">
        <v>29</v>
      </c>
      <c r="U33" s="42">
        <f t="shared" si="1"/>
        <v>87.886985635491627</v>
      </c>
      <c r="W33" s="39"/>
      <c r="X33" s="39"/>
      <c r="Y33" s="39"/>
      <c r="Z33" s="39"/>
      <c r="AA33" s="39"/>
      <c r="AB33" s="39"/>
      <c r="AC33" s="39"/>
      <c r="AD33" s="39"/>
      <c r="AE33" s="39"/>
      <c r="AF33" s="39"/>
      <c r="AG33" s="39"/>
      <c r="AH33" s="39"/>
      <c r="AI33" s="39"/>
      <c r="AO33" s="76"/>
      <c r="AP33" s="76"/>
      <c r="AQ33" s="76"/>
      <c r="AR33" s="33"/>
      <c r="AS33" s="33"/>
      <c r="AT33" s="33"/>
      <c r="BX33" s="393" t="s">
        <v>308</v>
      </c>
      <c r="BY33" s="393"/>
      <c r="BZ33" s="393"/>
      <c r="CA33" s="393"/>
      <c r="CB33" s="393"/>
      <c r="CC33" s="394"/>
      <c r="FJ33" s="132"/>
      <c r="FK33" s="132"/>
      <c r="FL33" s="132"/>
    </row>
    <row r="34" spans="1:168" ht="15" thickBot="1" x14ac:dyDescent="0.35">
      <c r="A34" s="2">
        <v>0.59183673469387754</v>
      </c>
      <c r="B34">
        <v>3.7093894536544259</v>
      </c>
      <c r="C34">
        <v>1.111014096066958E-2</v>
      </c>
      <c r="D34">
        <f t="shared" si="0"/>
        <v>0.63656418684178884</v>
      </c>
      <c r="E34">
        <v>0.28852264941156658</v>
      </c>
      <c r="F34">
        <v>69.244897959183675</v>
      </c>
      <c r="G34">
        <v>0.44693576549987818</v>
      </c>
      <c r="H34">
        <v>0</v>
      </c>
      <c r="I34" s="4">
        <v>30</v>
      </c>
      <c r="J34" s="175"/>
      <c r="K34" s="50">
        <v>117.183588338607</v>
      </c>
      <c r="L34" s="35">
        <v>0.5</v>
      </c>
      <c r="M34" s="9">
        <v>21.1</v>
      </c>
      <c r="N34" s="5">
        <v>30</v>
      </c>
      <c r="P34" s="6">
        <v>-0.51481670000000002</v>
      </c>
      <c r="Q34" s="8">
        <v>-1.9774179999999999</v>
      </c>
      <c r="R34" s="34">
        <v>93.659899999999993</v>
      </c>
      <c r="S34" s="8">
        <v>1.9298090000000001</v>
      </c>
      <c r="T34" s="39">
        <v>30</v>
      </c>
      <c r="U34" s="42">
        <f t="shared" si="1"/>
        <v>93.746125720830676</v>
      </c>
      <c r="W34" s="39"/>
      <c r="X34" s="39"/>
      <c r="Y34" s="39"/>
      <c r="Z34" s="39"/>
      <c r="AA34" s="39"/>
      <c r="AB34" s="39"/>
      <c r="AC34" s="39"/>
      <c r="AD34" s="39"/>
      <c r="AE34" s="39"/>
      <c r="AF34" s="39"/>
      <c r="AG34" s="39"/>
      <c r="AH34" s="39"/>
      <c r="AI34" s="39"/>
      <c r="AN34" s="85"/>
      <c r="AO34" s="84"/>
      <c r="AP34" s="84"/>
      <c r="AQ34" s="84"/>
      <c r="AR34" s="93"/>
      <c r="AS34" s="93"/>
      <c r="AT34" s="93"/>
      <c r="BV34" t="s">
        <v>116</v>
      </c>
      <c r="BW34" t="s">
        <v>116</v>
      </c>
      <c r="BX34" s="395" t="s">
        <v>307</v>
      </c>
      <c r="BY34" s="395"/>
      <c r="BZ34" s="395"/>
      <c r="CA34" s="395"/>
      <c r="CB34" s="395"/>
      <c r="CC34" s="396"/>
      <c r="FJ34" s="130"/>
      <c r="FK34" s="130"/>
      <c r="FL34" s="130"/>
    </row>
    <row r="35" spans="1:168" x14ac:dyDescent="0.3">
      <c r="A35" s="2">
        <v>0.61224489795918358</v>
      </c>
      <c r="B35">
        <v>3.6171117415725318</v>
      </c>
      <c r="C35">
        <v>7.627593231748859E-3</v>
      </c>
      <c r="D35">
        <f t="shared" si="0"/>
        <v>0.43702890002176165</v>
      </c>
      <c r="E35">
        <v>0.28957685074559619</v>
      </c>
      <c r="F35">
        <v>71.632653061224474</v>
      </c>
      <c r="G35">
        <v>0.56806581067680928</v>
      </c>
      <c r="H35">
        <v>0</v>
      </c>
      <c r="I35" s="4">
        <v>31</v>
      </c>
      <c r="P35" s="6">
        <v>-0.44594129999999998</v>
      </c>
      <c r="Q35" s="8">
        <v>-2.4300950000000001</v>
      </c>
      <c r="R35" s="34">
        <v>99.501130000000003</v>
      </c>
      <c r="S35" s="8">
        <v>2.171948</v>
      </c>
      <c r="T35" s="39">
        <v>31</v>
      </c>
      <c r="U35" s="42">
        <f t="shared" si="1"/>
        <v>99.605274822872218</v>
      </c>
      <c r="W35" s="39"/>
      <c r="X35" s="39"/>
      <c r="Y35" s="39"/>
      <c r="Z35" s="39"/>
      <c r="AA35" s="39"/>
      <c r="AB35" s="39"/>
      <c r="AC35" s="39"/>
      <c r="AD35" s="39"/>
      <c r="AE35" s="39"/>
      <c r="AF35" s="39"/>
      <c r="AG35" s="39"/>
      <c r="AH35" s="39"/>
      <c r="AI35" s="39"/>
      <c r="AN35" s="85"/>
      <c r="AO35" s="84"/>
      <c r="AP35" s="84"/>
      <c r="AQ35" s="84"/>
      <c r="AR35" s="93"/>
      <c r="AS35" s="93"/>
      <c r="AT35" s="93"/>
      <c r="BV35" s="12" t="s">
        <v>134</v>
      </c>
      <c r="BW35" s="37" t="s">
        <v>133</v>
      </c>
      <c r="BX35" s="12" t="s">
        <v>124</v>
      </c>
      <c r="BY35" s="12" t="s">
        <v>130</v>
      </c>
      <c r="BZ35" s="12" t="s">
        <v>125</v>
      </c>
      <c r="CA35" s="12" t="s">
        <v>131</v>
      </c>
      <c r="CB35" s="12" t="s">
        <v>127</v>
      </c>
      <c r="CC35" s="16" t="s">
        <v>132</v>
      </c>
      <c r="FJ35" s="130"/>
      <c r="FK35" s="130"/>
      <c r="FL35" s="130"/>
    </row>
    <row r="36" spans="1:168" x14ac:dyDescent="0.3">
      <c r="A36" s="2">
        <v>0.63265306122448972</v>
      </c>
      <c r="B36">
        <v>3.5256349181776572</v>
      </c>
      <c r="C36">
        <v>4.182800118533639E-3</v>
      </c>
      <c r="D36">
        <f t="shared" si="0"/>
        <v>0.239656793338798</v>
      </c>
      <c r="E36">
        <v>0.29111080457586058</v>
      </c>
      <c r="F36">
        <v>74.020408163265301</v>
      </c>
      <c r="G36">
        <v>0.6975208703059097</v>
      </c>
      <c r="H36">
        <v>0</v>
      </c>
      <c r="I36" s="4">
        <v>32</v>
      </c>
      <c r="P36" s="6">
        <v>-0.37264009999999997</v>
      </c>
      <c r="Q36" s="8">
        <v>-2.9162330000000001</v>
      </c>
      <c r="R36" s="34">
        <v>105.3396</v>
      </c>
      <c r="S36" s="8">
        <v>2.093051</v>
      </c>
      <c r="T36" s="39">
        <v>32</v>
      </c>
      <c r="U36" s="42">
        <f t="shared" si="1"/>
        <v>105.46440745167193</v>
      </c>
      <c r="W36" s="39"/>
      <c r="X36" s="39"/>
      <c r="Y36" s="39"/>
      <c r="Z36" s="39"/>
      <c r="AA36" s="39"/>
      <c r="AB36" s="39"/>
      <c r="AC36" s="39"/>
      <c r="AD36" s="39"/>
      <c r="AE36" s="39"/>
      <c r="AF36" s="39"/>
      <c r="AG36" s="39"/>
      <c r="AH36" s="39"/>
      <c r="AI36" s="39"/>
      <c r="AN36" s="85"/>
      <c r="AO36" s="84"/>
      <c r="AP36" s="84"/>
      <c r="AQ36" s="84"/>
      <c r="AR36" s="93"/>
      <c r="AS36" s="93"/>
      <c r="AT36" s="93"/>
      <c r="BV36" s="213">
        <f xml:space="preserve"> IF($BV$3=1, AB6, 0)</f>
        <v>-15.5946</v>
      </c>
      <c r="BW36" s="178">
        <f>RADIANS(BV36)</f>
        <v>-0.2721771155315077</v>
      </c>
      <c r="BX36" s="178">
        <f>BO6*COS($BW36) + BP6*SIN($BW36)</f>
        <v>-2.2001879741710674E-2</v>
      </c>
      <c r="BY36" s="178">
        <f>-BO6*SIN($BW36) + BP6*COS($BW36)</f>
        <v>-6.2885859760777509E-3</v>
      </c>
      <c r="BZ36" s="179">
        <f>BQ6*COS($BW36) + BR6*SIN($BW36)</f>
        <v>-2.201842700566288E-2</v>
      </c>
      <c r="CA36" s="178">
        <f>-BQ6*SIN($BW36) + BR6*COS($BW36)</f>
        <v>-2.1070410422535917E-4</v>
      </c>
      <c r="CB36" s="178">
        <f>BS6*COS($BW36) + BT6*SIN($BW36)</f>
        <v>-2.1992307428859176E-2</v>
      </c>
      <c r="CC36" s="178">
        <f>-BS6*SIN($BW36) + BT6*COS($BW36)</f>
        <v>-6.6330230230717806E-3</v>
      </c>
      <c r="FJ36" s="130"/>
      <c r="FK36" s="130"/>
      <c r="FL36" s="130"/>
    </row>
    <row r="37" spans="1:168" x14ac:dyDescent="0.3">
      <c r="A37" s="2">
        <v>0.65306122448979587</v>
      </c>
      <c r="B37">
        <v>3.4340826705673151</v>
      </c>
      <c r="C37">
        <v>6.9250629774885255E-4</v>
      </c>
      <c r="D37">
        <f t="shared" si="0"/>
        <v>3.9677688147239196E-2</v>
      </c>
      <c r="E37">
        <v>0.29301391510813268</v>
      </c>
      <c r="F37">
        <v>76.408163265306115</v>
      </c>
      <c r="G37">
        <v>0.83212621969984091</v>
      </c>
      <c r="H37">
        <v>0</v>
      </c>
      <c r="I37" s="4">
        <v>33</v>
      </c>
      <c r="P37" s="6">
        <v>-0.29892049999999998</v>
      </c>
      <c r="Q37" s="8">
        <v>-3.4441169999999999</v>
      </c>
      <c r="R37" s="34">
        <v>111.17440000000001</v>
      </c>
      <c r="S37" s="8">
        <v>1.800138</v>
      </c>
      <c r="T37" s="39">
        <v>33</v>
      </c>
      <c r="U37" s="42">
        <f t="shared" si="1"/>
        <v>111.32350184729999</v>
      </c>
      <c r="W37" s="39"/>
      <c r="X37" s="39"/>
      <c r="Y37" s="39"/>
      <c r="Z37" s="39"/>
      <c r="AA37" s="39"/>
      <c r="AB37" s="39"/>
      <c r="AC37" s="39"/>
      <c r="AD37" s="39"/>
      <c r="AE37" s="39"/>
      <c r="AF37" s="39"/>
      <c r="AG37" s="39"/>
      <c r="AH37" s="39"/>
      <c r="AI37" s="39"/>
      <c r="AN37" s="85"/>
      <c r="AO37" s="84"/>
      <c r="AP37" s="84"/>
      <c r="AQ37" s="84"/>
      <c r="AR37" s="93"/>
      <c r="AS37" s="93"/>
      <c r="AT37" s="93"/>
      <c r="BV37" s="214">
        <f t="shared" ref="BV37:BV61" si="136" xml:space="preserve"> IF($BV$3=1, AB7, 0)</f>
        <v>-15.591220101742699</v>
      </c>
      <c r="BW37" s="13">
        <f t="shared" ref="BW37:BW61" si="137">RADIANS(BV37)</f>
        <v>-0.2721181251785354</v>
      </c>
      <c r="BX37" s="13">
        <f t="shared" ref="BX37:BX61" si="138">BO7*COS($BW37) + BP7*SIN($BW37)</f>
        <v>1.2453666094206174E-2</v>
      </c>
      <c r="BY37" s="13">
        <f t="shared" ref="BY37:BY61" si="139">-BO7*SIN($BW37) + BP7*COS($BW37)</f>
        <v>3.4433698696197594E-3</v>
      </c>
      <c r="BZ37" s="180">
        <f t="shared" ref="BZ37:BZ61" si="140">BQ7*COS($BW37) + BR7*SIN($BW37)</f>
        <v>1.2996702457196535E-2</v>
      </c>
      <c r="CA37" s="13">
        <f t="shared" ref="CA37:CA61" si="141">-BQ7*SIN($BW37) + BR7*COS($BW37)</f>
        <v>6.352136082603585E-3</v>
      </c>
      <c r="CB37" s="13">
        <f t="shared" ref="CB37:CB61" si="142">BS7*COS($BW37) + BT7*SIN($BW37)</f>
        <v>1.2390629939431276E-2</v>
      </c>
      <c r="CC37" s="13">
        <f t="shared" ref="CC37:CC61" si="143">-BS7*SIN($BW37) + BT7*COS($BW37)</f>
        <v>3.4059788835099206E-3</v>
      </c>
      <c r="FJ37" s="130"/>
      <c r="FK37" s="130"/>
      <c r="FL37" s="130"/>
    </row>
    <row r="38" spans="1:168" ht="15" thickBot="1" x14ac:dyDescent="0.35">
      <c r="A38" s="2">
        <v>0.67346938775510201</v>
      </c>
      <c r="B38">
        <v>3.3419331114575961</v>
      </c>
      <c r="C38">
        <v>-3.016419809918337E-3</v>
      </c>
      <c r="D38">
        <f t="shared" si="0"/>
        <v>-0.17282812434797473</v>
      </c>
      <c r="E38">
        <v>0.29524121114442831</v>
      </c>
      <c r="F38">
        <v>78.795918367346928</v>
      </c>
      <c r="G38">
        <v>0.96996533686980224</v>
      </c>
      <c r="H38">
        <v>0</v>
      </c>
      <c r="I38" s="4">
        <v>34</v>
      </c>
      <c r="P38" s="7">
        <v>-6.5893599999999997E-2</v>
      </c>
      <c r="Q38" s="9">
        <v>-4.00143</v>
      </c>
      <c r="R38" s="35">
        <v>117</v>
      </c>
      <c r="S38" s="9">
        <v>1.2423900000000001</v>
      </c>
      <c r="T38" s="40">
        <v>34</v>
      </c>
      <c r="U38" s="43">
        <f t="shared" si="1"/>
        <v>117.18033671573299</v>
      </c>
      <c r="W38" s="39"/>
      <c r="X38" s="39"/>
      <c r="Y38" s="39"/>
      <c r="Z38" s="39"/>
      <c r="AA38" s="39"/>
      <c r="AB38" s="39"/>
      <c r="AC38" s="39"/>
      <c r="AD38" s="39"/>
      <c r="AE38" s="39"/>
      <c r="AF38" s="39"/>
      <c r="AG38" s="39"/>
      <c r="AH38" s="39"/>
      <c r="AI38" s="39"/>
      <c r="AN38" s="85"/>
      <c r="AO38" s="84"/>
      <c r="AP38" s="84"/>
      <c r="AQ38" s="84"/>
      <c r="AR38" s="93"/>
      <c r="AS38" s="93"/>
      <c r="AT38" s="93"/>
      <c r="BV38" s="214">
        <f t="shared" si="136"/>
        <v>-15.58783020408743</v>
      </c>
      <c r="BW38" s="13">
        <f t="shared" si="137"/>
        <v>-0.2720589603031453</v>
      </c>
      <c r="BX38" s="13">
        <f t="shared" si="138"/>
        <v>4.6668852670270405E-2</v>
      </c>
      <c r="BY38" s="13">
        <f t="shared" si="139"/>
        <v>1.5262118434859374E-2</v>
      </c>
      <c r="BZ38" s="180">
        <f t="shared" si="140"/>
        <v>4.6583025131576507E-2</v>
      </c>
      <c r="CA38" s="13">
        <f t="shared" si="141"/>
        <v>1.5265214997201227E-2</v>
      </c>
      <c r="CB38" s="13">
        <f t="shared" si="142"/>
        <v>4.6312782381618914E-2</v>
      </c>
      <c r="CC38" s="13">
        <f t="shared" si="143"/>
        <v>1.5270297906435245E-2</v>
      </c>
      <c r="FJ38" s="130"/>
      <c r="FK38" s="130"/>
      <c r="FL38" s="130"/>
    </row>
    <row r="39" spans="1:168" x14ac:dyDescent="0.3">
      <c r="A39" s="2">
        <v>0.69387755102040816</v>
      </c>
      <c r="B39">
        <v>3.2486784477614128</v>
      </c>
      <c r="C39">
        <v>-7.104953189249699E-3</v>
      </c>
      <c r="D39">
        <f t="shared" si="0"/>
        <v>-0.40708383138202181</v>
      </c>
      <c r="E39">
        <v>0.29778413973642148</v>
      </c>
      <c r="F39">
        <v>81.183673469387756</v>
      </c>
      <c r="G39">
        <v>1.1090930486685819</v>
      </c>
      <c r="H39">
        <v>0</v>
      </c>
      <c r="I39" s="4">
        <v>35</v>
      </c>
      <c r="AN39" s="85"/>
      <c r="AO39" s="84"/>
      <c r="AP39" s="84"/>
      <c r="AQ39" s="84"/>
      <c r="AR39" s="93"/>
      <c r="AS39" s="93"/>
      <c r="AT39" s="93"/>
      <c r="BV39" s="214">
        <f t="shared" si="136"/>
        <v>-15.504337486855023</v>
      </c>
      <c r="BW39" s="13">
        <f t="shared" si="137"/>
        <v>-0.27060173748600319</v>
      </c>
      <c r="BX39" s="13">
        <f t="shared" si="138"/>
        <v>6.6640635041562202E-2</v>
      </c>
      <c r="BY39" s="13">
        <f t="shared" si="139"/>
        <v>2.541612257070499E-2</v>
      </c>
      <c r="BZ39" s="180">
        <f t="shared" si="140"/>
        <v>6.4758254538037102E-2</v>
      </c>
      <c r="CA39" s="13">
        <f t="shared" si="141"/>
        <v>2.49921886887816E-2</v>
      </c>
      <c r="CB39" s="13">
        <f t="shared" si="142"/>
        <v>6.5502261479021315E-2</v>
      </c>
      <c r="CC39" s="13">
        <f t="shared" si="143"/>
        <v>2.5317297645640384E-2</v>
      </c>
      <c r="FJ39" s="130"/>
      <c r="FK39" s="130"/>
      <c r="FL39" s="130"/>
    </row>
    <row r="40" spans="1:168" x14ac:dyDescent="0.3">
      <c r="A40" s="2">
        <v>0.71428571428571419</v>
      </c>
      <c r="B40">
        <v>3.1561096799273591</v>
      </c>
      <c r="C40">
        <v>-1.1874829529214341E-2</v>
      </c>
      <c r="D40">
        <f t="shared" si="0"/>
        <v>-0.68037761446130407</v>
      </c>
      <c r="E40">
        <v>0.300565286724993</v>
      </c>
      <c r="F40">
        <v>83.571428571428569</v>
      </c>
      <c r="G40">
        <v>1.2551445065700331</v>
      </c>
      <c r="H40">
        <v>0</v>
      </c>
      <c r="I40" s="4">
        <v>36</v>
      </c>
      <c r="AN40" s="85"/>
      <c r="AO40" s="84"/>
      <c r="AP40" s="84"/>
      <c r="AQ40" s="84"/>
      <c r="AR40" s="93"/>
      <c r="AS40" s="93"/>
      <c r="AT40" s="93"/>
      <c r="BV40" s="214">
        <f t="shared" si="136"/>
        <v>-15.417600401537019</v>
      </c>
      <c r="BW40" s="13">
        <f t="shared" si="137"/>
        <v>-0.2690878897636208</v>
      </c>
      <c r="BX40" s="13">
        <f t="shared" si="138"/>
        <v>8.6296841094723686E-2</v>
      </c>
      <c r="BY40" s="13">
        <f t="shared" si="139"/>
        <v>3.263198848463137E-2</v>
      </c>
      <c r="BZ40" s="180">
        <f t="shared" si="140"/>
        <v>7.8296394999073898E-2</v>
      </c>
      <c r="CA40" s="13">
        <f t="shared" si="141"/>
        <v>3.0530694756776517E-2</v>
      </c>
      <c r="CB40" s="13">
        <f t="shared" si="142"/>
        <v>8.3719851937433032E-2</v>
      </c>
      <c r="CC40" s="13">
        <f t="shared" si="143"/>
        <v>3.2257826670536956E-2</v>
      </c>
      <c r="FJ40" s="130"/>
      <c r="FK40" s="130"/>
      <c r="FL40" s="130"/>
    </row>
    <row r="41" spans="1:168" x14ac:dyDescent="0.3">
      <c r="A41" s="2">
        <v>0.73469387755102034</v>
      </c>
      <c r="B41">
        <v>3.0645800048338341</v>
      </c>
      <c r="C41">
        <v>-1.7440963696104018E-2</v>
      </c>
      <c r="D41">
        <f t="shared" si="0"/>
        <v>-0.99929361042764919</v>
      </c>
      <c r="E41">
        <v>0.3035753776130124</v>
      </c>
      <c r="F41">
        <v>85.959183673469397</v>
      </c>
      <c r="G41">
        <v>1.4103667735456451</v>
      </c>
      <c r="H41">
        <v>0</v>
      </c>
      <c r="I41" s="4">
        <v>37</v>
      </c>
      <c r="AN41" s="85"/>
      <c r="AO41" s="84"/>
      <c r="AP41" s="84"/>
      <c r="AQ41" s="84"/>
      <c r="AR41" s="93"/>
      <c r="AS41" s="93"/>
      <c r="AT41" s="93"/>
      <c r="BV41" s="214">
        <f t="shared" si="136"/>
        <v>-15.201982302086202</v>
      </c>
      <c r="BW41" s="13">
        <f t="shared" si="137"/>
        <v>-0.26532464400131145</v>
      </c>
      <c r="BX41" s="13">
        <f t="shared" si="138"/>
        <v>0.11007204919892956</v>
      </c>
      <c r="BY41" s="13">
        <f t="shared" si="139"/>
        <v>4.0290168681298325E-2</v>
      </c>
      <c r="BZ41" s="180">
        <f t="shared" si="140"/>
        <v>9.0735678918896279E-2</v>
      </c>
      <c r="CA41" s="13">
        <f t="shared" si="141"/>
        <v>3.5094119616022844E-2</v>
      </c>
      <c r="CB41" s="13">
        <f t="shared" si="142"/>
        <v>0.10535787533472617</v>
      </c>
      <c r="CC41" s="13">
        <f t="shared" si="143"/>
        <v>3.9316893313642812E-2</v>
      </c>
      <c r="FJ41" s="130"/>
      <c r="FK41" s="130"/>
      <c r="FL41" s="130"/>
    </row>
    <row r="42" spans="1:168" x14ac:dyDescent="0.3">
      <c r="A42" s="2">
        <v>0.75510204081632648</v>
      </c>
      <c r="B42">
        <v>2.9729926470824868</v>
      </c>
      <c r="C42">
        <v>-2.3047513564523479E-2</v>
      </c>
      <c r="D42">
        <f t="shared" si="0"/>
        <v>-1.3205252555177114</v>
      </c>
      <c r="E42">
        <v>0.30670446458784528</v>
      </c>
      <c r="F42">
        <v>88.34693877551021</v>
      </c>
      <c r="G42">
        <v>1.573300700746276</v>
      </c>
      <c r="H42">
        <v>0</v>
      </c>
      <c r="I42" s="4">
        <v>38</v>
      </c>
      <c r="AN42" s="85"/>
      <c r="AO42" s="84"/>
      <c r="AP42" s="84"/>
      <c r="AQ42" s="84"/>
      <c r="AR42" s="93"/>
      <c r="AS42" s="93"/>
      <c r="AT42" s="93"/>
      <c r="BV42" s="214">
        <f t="shared" si="136"/>
        <v>-14.481236017666525</v>
      </c>
      <c r="BW42" s="13">
        <f t="shared" si="137"/>
        <v>-0.25274524826667261</v>
      </c>
      <c r="BX42" s="13">
        <f t="shared" si="138"/>
        <v>0.17757776946132631</v>
      </c>
      <c r="BY42" s="13">
        <f t="shared" si="139"/>
        <v>6.0510639442365302E-2</v>
      </c>
      <c r="BZ42" s="180">
        <f t="shared" si="140"/>
        <v>9.9611904428102999E-2</v>
      </c>
      <c r="CA42" s="13">
        <f t="shared" si="141"/>
        <v>4.0488892723798964E-2</v>
      </c>
      <c r="CB42" s="13">
        <f t="shared" si="142"/>
        <v>0.16226886512369096</v>
      </c>
      <c r="CC42" s="13">
        <f t="shared" si="143"/>
        <v>5.5691536971308346E-2</v>
      </c>
      <c r="FJ42" s="130"/>
      <c r="FK42" s="130"/>
      <c r="FL42" s="130"/>
    </row>
    <row r="43" spans="1:168" x14ac:dyDescent="0.3">
      <c r="A43" s="2">
        <v>0.77551020408163263</v>
      </c>
      <c r="B43">
        <v>2.8807051066906171</v>
      </c>
      <c r="C43">
        <v>-2.833190814159476E-2</v>
      </c>
      <c r="D43">
        <f t="shared" si="0"/>
        <v>-1.6232987620657153</v>
      </c>
      <c r="E43">
        <v>0.30988253764299162</v>
      </c>
      <c r="F43">
        <v>90.734693877551024</v>
      </c>
      <c r="G43">
        <v>1.7434963771088461</v>
      </c>
      <c r="H43">
        <v>0</v>
      </c>
      <c r="I43" s="4">
        <v>39</v>
      </c>
      <c r="AN43" s="85"/>
      <c r="AO43" s="84"/>
      <c r="AP43" s="84"/>
      <c r="AQ43" s="84"/>
      <c r="AR43" s="93"/>
      <c r="AS43" s="93"/>
      <c r="AT43" s="93"/>
      <c r="BV43" s="214">
        <f t="shared" si="136"/>
        <v>-13.481027270045663</v>
      </c>
      <c r="BW43" s="13">
        <f t="shared" si="137"/>
        <v>-0.23528831241343956</v>
      </c>
      <c r="BX43" s="13">
        <f t="shared" si="138"/>
        <v>0.28597983749878314</v>
      </c>
      <c r="BY43" s="13">
        <f t="shared" si="139"/>
        <v>9.0661480469994504E-2</v>
      </c>
      <c r="BZ43" s="180">
        <f t="shared" si="140"/>
        <v>8.4644849781823378E-2</v>
      </c>
      <c r="CA43" s="13">
        <f t="shared" si="141"/>
        <v>4.8282292222623993E-2</v>
      </c>
      <c r="CB43" s="13">
        <f t="shared" si="142"/>
        <v>0.2875621049535621</v>
      </c>
      <c r="CC43" s="13">
        <f t="shared" si="143"/>
        <v>9.0302340665264005E-2</v>
      </c>
      <c r="FJ43" s="130"/>
      <c r="FK43" s="130"/>
      <c r="FL43" s="130"/>
    </row>
    <row r="44" spans="1:168" x14ac:dyDescent="0.3">
      <c r="A44" s="2">
        <v>0.79591836734693866</v>
      </c>
      <c r="B44">
        <v>2.7869693766865171</v>
      </c>
      <c r="C44">
        <v>-3.2888428472842852E-2</v>
      </c>
      <c r="D44">
        <f t="shared" si="0"/>
        <v>-1.884368146311783</v>
      </c>
      <c r="E44">
        <v>0.3130107259708016</v>
      </c>
      <c r="F44">
        <v>93.122448979591823</v>
      </c>
      <c r="G44">
        <v>1.91945426090288</v>
      </c>
      <c r="H44">
        <v>0</v>
      </c>
      <c r="I44" s="4">
        <v>40</v>
      </c>
      <c r="AN44" s="85"/>
      <c r="AO44" s="84"/>
      <c r="AP44" s="84"/>
      <c r="AQ44" s="84"/>
      <c r="AR44" s="93"/>
      <c r="AS44" s="93"/>
      <c r="AT44" s="93"/>
      <c r="BV44" s="214">
        <f t="shared" si="136"/>
        <v>-11.032839968556523</v>
      </c>
      <c r="BW44" s="13">
        <f t="shared" si="137"/>
        <v>-0.19255938329693897</v>
      </c>
      <c r="BX44" s="13">
        <f t="shared" si="138"/>
        <v>0.5563295533798035</v>
      </c>
      <c r="BY44" s="13">
        <f t="shared" si="139"/>
        <v>0.13188270184445972</v>
      </c>
      <c r="BZ44" s="180">
        <f t="shared" si="140"/>
        <v>-0.12518760912733301</v>
      </c>
      <c r="CA44" s="13">
        <f t="shared" si="141"/>
        <v>1.8545933388093329E-2</v>
      </c>
      <c r="CB44" s="13">
        <f t="shared" si="142"/>
        <v>0.45127012854726867</v>
      </c>
      <c r="CC44" s="13">
        <f t="shared" si="143"/>
        <v>9.9115192543792335E-2</v>
      </c>
      <c r="FJ44" s="130"/>
      <c r="FK44" s="130"/>
      <c r="FL44" s="130"/>
    </row>
    <row r="45" spans="1:168" x14ac:dyDescent="0.3">
      <c r="A45" s="2">
        <v>0.81632653061224481</v>
      </c>
      <c r="B45">
        <v>2.691030938627057</v>
      </c>
      <c r="C45">
        <v>-3.6411584081093178E-2</v>
      </c>
      <c r="D45">
        <f t="shared" si="0"/>
        <v>-2.086230093232373</v>
      </c>
      <c r="E45">
        <v>0.31639042766652858</v>
      </c>
      <c r="F45">
        <v>95.510204081632651</v>
      </c>
      <c r="G45">
        <v>2.100090737879527</v>
      </c>
      <c r="H45">
        <v>0</v>
      </c>
      <c r="I45" s="4">
        <v>41</v>
      </c>
      <c r="AN45" s="85"/>
      <c r="AO45" s="84"/>
      <c r="AP45" s="84"/>
      <c r="AQ45" s="84"/>
      <c r="AR45" s="93"/>
      <c r="AS45" s="93"/>
      <c r="AT45" s="93"/>
      <c r="BV45" s="214">
        <f t="shared" si="136"/>
        <v>-8.7171287322725419</v>
      </c>
      <c r="BW45" s="13">
        <f t="shared" si="137"/>
        <v>-0.15214259769835514</v>
      </c>
      <c r="BX45" s="13">
        <f t="shared" si="138"/>
        <v>0.75284359210316187</v>
      </c>
      <c r="BY45" s="13">
        <f t="shared" si="139"/>
        <v>0.14565785628341582</v>
      </c>
      <c r="BZ45" s="180">
        <f t="shared" si="140"/>
        <v>-0.10589541782083554</v>
      </c>
      <c r="CA45" s="13">
        <f t="shared" si="141"/>
        <v>4.580259062788785E-2</v>
      </c>
      <c r="CB45" s="13">
        <f t="shared" si="142"/>
        <v>0.43138446030031885</v>
      </c>
      <c r="CC45" s="13">
        <f t="shared" si="143"/>
        <v>8.1570803395258587E-2</v>
      </c>
      <c r="FJ45" s="130"/>
      <c r="FK45" s="130"/>
      <c r="FL45" s="130"/>
    </row>
    <row r="46" spans="1:168" x14ac:dyDescent="0.3">
      <c r="A46" s="2">
        <v>0.83673469387755095</v>
      </c>
      <c r="B46">
        <v>2.591965555977676</v>
      </c>
      <c r="C46">
        <v>-3.7768893627003253E-2</v>
      </c>
      <c r="D46">
        <f t="shared" si="0"/>
        <v>-2.1639982017058386</v>
      </c>
      <c r="E46">
        <v>0.32021109189825031</v>
      </c>
      <c r="F46">
        <v>97.89795918367345</v>
      </c>
      <c r="G46">
        <v>2.2855019614999419</v>
      </c>
      <c r="H46">
        <v>0</v>
      </c>
      <c r="I46" s="4">
        <v>42</v>
      </c>
      <c r="AN46" s="85"/>
      <c r="AO46" s="84"/>
      <c r="AP46" s="84"/>
      <c r="AQ46" s="84"/>
      <c r="AR46" s="93"/>
      <c r="AS46" s="93"/>
      <c r="AT46" s="93"/>
      <c r="BV46" s="214">
        <f t="shared" si="136"/>
        <v>-7.0256001845245777</v>
      </c>
      <c r="BW46" s="13">
        <f t="shared" si="137"/>
        <v>-0.12261985514867504</v>
      </c>
      <c r="BX46" s="13">
        <f t="shared" si="138"/>
        <v>0.86552068935615123</v>
      </c>
      <c r="BY46" s="13">
        <f t="shared" si="139"/>
        <v>0.14146481735587957</v>
      </c>
      <c r="BZ46" s="180">
        <f t="shared" si="140"/>
        <v>-0.15108249057066775</v>
      </c>
      <c r="CA46" s="13">
        <f t="shared" si="141"/>
        <v>5.0797506905897044E-2</v>
      </c>
      <c r="CB46" s="13">
        <f t="shared" si="142"/>
        <v>0.42725187774743928</v>
      </c>
      <c r="CC46" s="13">
        <f t="shared" si="143"/>
        <v>7.0770082749980978E-2</v>
      </c>
      <c r="FJ46" s="130"/>
      <c r="FK46" s="130"/>
      <c r="FL46" s="130"/>
    </row>
    <row r="47" spans="1:168" x14ac:dyDescent="0.3">
      <c r="A47" s="2">
        <v>0.8571428571428571</v>
      </c>
      <c r="B47">
        <v>2.4893236475052172</v>
      </c>
      <c r="C47">
        <v>-3.797559234861602E-2</v>
      </c>
      <c r="D47">
        <f t="shared" si="0"/>
        <v>-2.1758411660849997</v>
      </c>
      <c r="E47">
        <v>0.32462311714967118</v>
      </c>
      <c r="F47">
        <v>100.28571428571431</v>
      </c>
      <c r="G47">
        <v>2.475689457773631</v>
      </c>
      <c r="H47">
        <v>0</v>
      </c>
      <c r="I47" s="4">
        <v>43</v>
      </c>
      <c r="AN47" s="85"/>
      <c r="AO47" s="84"/>
      <c r="AP47" s="84"/>
      <c r="AQ47" s="84"/>
      <c r="AR47" s="93"/>
      <c r="AS47" s="93"/>
      <c r="AT47" s="93"/>
      <c r="BV47" s="214">
        <f t="shared" si="136"/>
        <v>-5.5149290346906659</v>
      </c>
      <c r="BW47" s="13">
        <f t="shared" si="137"/>
        <v>-9.6253669669184694E-2</v>
      </c>
      <c r="BX47" s="13">
        <f t="shared" si="138"/>
        <v>0.87521956929418077</v>
      </c>
      <c r="BY47" s="13">
        <f t="shared" si="139"/>
        <v>0.11613656475472049</v>
      </c>
      <c r="BZ47" s="180">
        <f t="shared" si="140"/>
        <v>-0.11218326631795891</v>
      </c>
      <c r="CA47" s="13">
        <f t="shared" si="141"/>
        <v>6.5857482477208962E-2</v>
      </c>
      <c r="CB47" s="13">
        <f t="shared" si="142"/>
        <v>0.38023648629904139</v>
      </c>
      <c r="CC47" s="13">
        <f t="shared" si="143"/>
        <v>5.3087496816969372E-2</v>
      </c>
      <c r="FJ47" s="130"/>
      <c r="FK47" s="130"/>
      <c r="FL47" s="130"/>
    </row>
    <row r="48" spans="1:168" x14ac:dyDescent="0.3">
      <c r="A48" s="2">
        <v>0.87755102040816324</v>
      </c>
      <c r="B48">
        <v>2.3839172310973411</v>
      </c>
      <c r="C48">
        <v>-3.7617147253980007E-2</v>
      </c>
      <c r="D48">
        <f t="shared" si="0"/>
        <v>-2.1553037749751889</v>
      </c>
      <c r="E48">
        <v>0.32945418878497201</v>
      </c>
      <c r="F48">
        <v>102.67346938775511</v>
      </c>
      <c r="G48">
        <v>2.6734165188032688</v>
      </c>
      <c r="H48">
        <v>0</v>
      </c>
      <c r="I48" s="4">
        <v>44</v>
      </c>
      <c r="AN48" s="85"/>
      <c r="AO48" s="84"/>
      <c r="AP48" s="84"/>
      <c r="AQ48" s="84"/>
      <c r="AR48" s="93"/>
      <c r="AS48" s="93"/>
      <c r="AT48" s="93"/>
      <c r="BV48" s="214">
        <f t="shared" si="136"/>
        <v>-4.2217608646256348</v>
      </c>
      <c r="BW48" s="13">
        <f t="shared" si="137"/>
        <v>-7.3683627319559936E-2</v>
      </c>
      <c r="BX48" s="13">
        <f t="shared" si="138"/>
        <v>0.8391788105297644</v>
      </c>
      <c r="BY48" s="13">
        <f t="shared" si="139"/>
        <v>8.9398899300336024E-2</v>
      </c>
      <c r="BZ48" s="180">
        <f t="shared" si="140"/>
        <v>-8.856625039969368E-2</v>
      </c>
      <c r="CA48" s="13">
        <f t="shared" si="141"/>
        <v>6.5167271118876324E-2</v>
      </c>
      <c r="CB48" s="13">
        <f t="shared" si="142"/>
        <v>0.35657328635257468</v>
      </c>
      <c r="CC48" s="13">
        <f t="shared" si="143"/>
        <v>3.9283925297306184E-2</v>
      </c>
      <c r="FJ48" s="130"/>
      <c r="FK48" s="130"/>
      <c r="FL48" s="130"/>
    </row>
    <row r="49" spans="1:168" x14ac:dyDescent="0.3">
      <c r="A49" s="2">
        <v>0.89795918367346927</v>
      </c>
      <c r="B49">
        <v>2.2759238162069981</v>
      </c>
      <c r="C49">
        <v>-3.6702695029715238E-2</v>
      </c>
      <c r="D49">
        <f t="shared" si="0"/>
        <v>-2.1029095219584666</v>
      </c>
      <c r="E49">
        <v>0.33463306413024468</v>
      </c>
      <c r="F49">
        <v>105.0612244897959</v>
      </c>
      <c r="G49">
        <v>2.878270102530454</v>
      </c>
      <c r="H49">
        <v>0</v>
      </c>
      <c r="I49" s="4">
        <v>45</v>
      </c>
      <c r="AN49" s="85"/>
      <c r="AO49" s="84"/>
      <c r="AP49" s="84"/>
      <c r="AQ49" s="84"/>
      <c r="AR49" s="93"/>
      <c r="AS49" s="93"/>
      <c r="AT49" s="93"/>
      <c r="BV49" s="214">
        <f t="shared" si="136"/>
        <v>-3.2168903715302397</v>
      </c>
      <c r="BW49" s="13">
        <f t="shared" si="137"/>
        <v>-5.6145328658906341E-2</v>
      </c>
      <c r="BX49" s="13">
        <f t="shared" si="138"/>
        <v>0.79266033300401106</v>
      </c>
      <c r="BY49" s="13">
        <f t="shared" si="139"/>
        <v>6.6206465874775605E-2</v>
      </c>
      <c r="BZ49" s="180">
        <f t="shared" si="140"/>
        <v>-9.440176040447866E-2</v>
      </c>
      <c r="CA49" s="13">
        <f t="shared" si="141"/>
        <v>5.5808054264454052E-2</v>
      </c>
      <c r="CB49" s="13">
        <f t="shared" si="142"/>
        <v>0.31674694479236204</v>
      </c>
      <c r="CC49" s="13">
        <f t="shared" si="143"/>
        <v>2.4801125066058697E-2</v>
      </c>
      <c r="FJ49" s="130"/>
      <c r="FK49" s="130"/>
      <c r="FL49" s="130"/>
    </row>
    <row r="50" spans="1:168" x14ac:dyDescent="0.3">
      <c r="A50" s="2">
        <v>0.91836734693877542</v>
      </c>
      <c r="B50">
        <v>2.1654667320536962</v>
      </c>
      <c r="C50">
        <v>-3.5227785335510853E-2</v>
      </c>
      <c r="D50">
        <f t="shared" si="0"/>
        <v>-2.0184034213176245</v>
      </c>
      <c r="E50">
        <v>0.34011904021443962</v>
      </c>
      <c r="F50">
        <v>107.4489795918367</v>
      </c>
      <c r="G50">
        <v>3.0900857371862078</v>
      </c>
      <c r="H50">
        <v>0</v>
      </c>
      <c r="I50" s="4">
        <v>46</v>
      </c>
      <c r="AN50" s="85"/>
      <c r="AO50" s="84"/>
      <c r="AP50" s="84"/>
      <c r="AQ50" s="84"/>
      <c r="AR50" s="93"/>
      <c r="AS50" s="93"/>
      <c r="AT50" s="93"/>
      <c r="BV50" s="214">
        <f t="shared" si="136"/>
        <v>-2.3902010378438718</v>
      </c>
      <c r="BW50" s="13">
        <f t="shared" si="137"/>
        <v>-4.1716877894961153E-2</v>
      </c>
      <c r="BX50" s="13">
        <f t="shared" si="138"/>
        <v>0.76547131281694314</v>
      </c>
      <c r="BY50" s="13">
        <f t="shared" si="139"/>
        <v>5.0415406124032322E-2</v>
      </c>
      <c r="BZ50" s="180">
        <f t="shared" si="140"/>
        <v>-7.7487930285957518E-2</v>
      </c>
      <c r="CA50" s="13">
        <f t="shared" si="141"/>
        <v>4.6770531842118296E-2</v>
      </c>
      <c r="CB50" s="13">
        <f t="shared" si="142"/>
        <v>0.3053479073200383</v>
      </c>
      <c r="CC50" s="13">
        <f t="shared" si="143"/>
        <v>1.6671768086983511E-2</v>
      </c>
      <c r="FJ50" s="130"/>
      <c r="FK50" s="130"/>
      <c r="FL50" s="130"/>
    </row>
    <row r="51" spans="1:168" x14ac:dyDescent="0.3">
      <c r="A51" s="2">
        <v>0.93877551020408156</v>
      </c>
      <c r="B51">
        <v>2.0526250825584822</v>
      </c>
      <c r="C51">
        <v>-3.3104414148684147E-2</v>
      </c>
      <c r="D51">
        <f t="shared" si="0"/>
        <v>-1.8967432139727696</v>
      </c>
      <c r="E51">
        <v>0.34605559757146598</v>
      </c>
      <c r="F51">
        <v>109.8367346938775</v>
      </c>
      <c r="G51">
        <v>3.3084591272465351</v>
      </c>
      <c r="H51">
        <v>0</v>
      </c>
      <c r="I51" s="4">
        <v>47</v>
      </c>
      <c r="AN51" s="85"/>
      <c r="AO51" s="84"/>
      <c r="AP51" s="84"/>
      <c r="AQ51" s="84"/>
      <c r="AR51" s="93"/>
      <c r="AS51" s="93"/>
      <c r="AT51" s="93"/>
      <c r="BV51" s="214">
        <f t="shared" si="136"/>
        <v>-1.6865614644005189</v>
      </c>
      <c r="BW51" s="13">
        <f t="shared" si="137"/>
        <v>-2.9436050591046186E-2</v>
      </c>
      <c r="BX51" s="13">
        <f t="shared" si="138"/>
        <v>0.7201275491509519</v>
      </c>
      <c r="BY51" s="13">
        <f t="shared" si="139"/>
        <v>4.1893987353042034E-2</v>
      </c>
      <c r="BZ51" s="180">
        <f t="shared" si="140"/>
        <v>-8.6552938309662958E-2</v>
      </c>
      <c r="CA51" s="13">
        <f t="shared" si="141"/>
        <v>3.8771340849685823E-2</v>
      </c>
      <c r="CB51" s="13">
        <f t="shared" si="142"/>
        <v>0.27500817055622839</v>
      </c>
      <c r="CC51" s="13">
        <f t="shared" si="143"/>
        <v>1.540201723896371E-2</v>
      </c>
      <c r="FJ51" s="130"/>
      <c r="FK51" s="130"/>
      <c r="FL51" s="130"/>
    </row>
    <row r="52" spans="1:168" x14ac:dyDescent="0.3">
      <c r="A52" s="2">
        <v>0.95918367346938771</v>
      </c>
      <c r="B52">
        <v>1.937753326819164</v>
      </c>
      <c r="C52">
        <v>-3.0095161935387579E-2</v>
      </c>
      <c r="D52">
        <f t="shared" si="0"/>
        <v>-1.7243257626604747</v>
      </c>
      <c r="E52">
        <v>0.35272118564284388</v>
      </c>
      <c r="F52">
        <v>112.2244897959184</v>
      </c>
      <c r="G52">
        <v>3.5337128687409409</v>
      </c>
      <c r="H52">
        <v>0</v>
      </c>
      <c r="I52" s="4">
        <v>48</v>
      </c>
      <c r="AN52" s="85"/>
      <c r="AO52" s="84"/>
      <c r="AP52" s="84"/>
      <c r="AQ52" s="84"/>
      <c r="AR52" s="93"/>
      <c r="AS52" s="93"/>
      <c r="AT52" s="93"/>
      <c r="BV52" s="214">
        <f t="shared" si="136"/>
        <v>-1.0695594639828823</v>
      </c>
      <c r="BW52" s="13">
        <f t="shared" si="137"/>
        <v>-1.8667334192366998E-2</v>
      </c>
      <c r="BX52" s="13">
        <f t="shared" si="138"/>
        <v>0.67730585546587263</v>
      </c>
      <c r="BY52" s="13">
        <f t="shared" si="139"/>
        <v>3.5983409327884588E-2</v>
      </c>
      <c r="BZ52" s="180">
        <f t="shared" si="140"/>
        <v>-8.0686892690202072E-2</v>
      </c>
      <c r="CA52" s="13">
        <f t="shared" si="141"/>
        <v>3.8258854014853738E-2</v>
      </c>
      <c r="CB52" s="13">
        <f t="shared" si="142"/>
        <v>0.25967696536513607</v>
      </c>
      <c r="CC52" s="13">
        <f t="shared" si="143"/>
        <v>1.6230161374448378E-2</v>
      </c>
      <c r="FJ52" s="130"/>
      <c r="FK52" s="130"/>
      <c r="FL52" s="130"/>
    </row>
    <row r="53" spans="1:168" x14ac:dyDescent="0.3">
      <c r="A53" s="2">
        <v>0.97959183673469385</v>
      </c>
      <c r="B53">
        <v>1.8196629673361631</v>
      </c>
      <c r="C53">
        <v>-2.6321748778324501E-2</v>
      </c>
      <c r="D53">
        <f t="shared" si="0"/>
        <v>-1.5081251144016246</v>
      </c>
      <c r="E53">
        <v>0.36008902963962852</v>
      </c>
      <c r="F53">
        <v>114.6122448979592</v>
      </c>
      <c r="G53">
        <v>3.7641269864926339</v>
      </c>
      <c r="H53">
        <v>0</v>
      </c>
      <c r="I53" s="4">
        <v>49</v>
      </c>
      <c r="AN53" s="85"/>
      <c r="AO53" s="84"/>
      <c r="AP53" s="84"/>
      <c r="AQ53" s="84"/>
      <c r="AR53" s="93"/>
      <c r="AS53" s="93"/>
      <c r="AT53" s="93"/>
      <c r="BV53" s="214">
        <f t="shared" si="136"/>
        <v>-0.55086383235771053</v>
      </c>
      <c r="BW53" s="13">
        <f t="shared" si="137"/>
        <v>-9.6143876047961267E-3</v>
      </c>
      <c r="BX53" s="13">
        <f t="shared" si="138"/>
        <v>0.53450855211552384</v>
      </c>
      <c r="BY53" s="13">
        <f t="shared" si="139"/>
        <v>3.1004216833307764E-2</v>
      </c>
      <c r="BZ53" s="180">
        <f t="shared" si="140"/>
        <v>-9.6107040696049209E-2</v>
      </c>
      <c r="CA53" s="13">
        <f t="shared" si="141"/>
        <v>4.1500167881765318E-2</v>
      </c>
      <c r="CB53" s="13">
        <f t="shared" si="142"/>
        <v>0.18914868978933291</v>
      </c>
      <c r="CC53" s="13">
        <f t="shared" si="143"/>
        <v>1.8910701463488538E-2</v>
      </c>
      <c r="FJ53" s="130"/>
      <c r="FK53" s="130"/>
      <c r="FL53" s="130"/>
    </row>
    <row r="54" spans="1:168" x14ac:dyDescent="0.3">
      <c r="A54" s="2">
        <v>0.98499999999999999</v>
      </c>
      <c r="B54">
        <v>1.779921672866807</v>
      </c>
      <c r="C54">
        <v>-2.5184603493582348E-2</v>
      </c>
      <c r="D54">
        <f t="shared" si="0"/>
        <v>-1.442971488892697</v>
      </c>
      <c r="E54">
        <v>0.36216057569176657</v>
      </c>
      <c r="F54">
        <v>115.245</v>
      </c>
      <c r="G54">
        <v>3.8260605167254789</v>
      </c>
      <c r="H54">
        <v>0</v>
      </c>
      <c r="I54" s="4">
        <v>50</v>
      </c>
      <c r="AN54" s="85"/>
      <c r="AO54" s="84"/>
      <c r="AP54" s="84"/>
      <c r="AQ54" s="84"/>
      <c r="AR54" s="93"/>
      <c r="AS54" s="93"/>
      <c r="AT54" s="93"/>
      <c r="BV54" s="214">
        <f t="shared" si="136"/>
        <v>-6.3788642884633928E-2</v>
      </c>
      <c r="BW54" s="13">
        <f t="shared" si="137"/>
        <v>-1.1133218437157154E-3</v>
      </c>
      <c r="BX54" s="13">
        <f t="shared" si="138"/>
        <v>0.35788611397598868</v>
      </c>
      <c r="BY54" s="13">
        <f t="shared" si="139"/>
        <v>2.8411428624694885E-2</v>
      </c>
      <c r="BZ54" s="180">
        <f t="shared" si="140"/>
        <v>-0.12479550380645749</v>
      </c>
      <c r="CA54" s="13">
        <f t="shared" si="141"/>
        <v>4.5218350934050501E-2</v>
      </c>
      <c r="CB54" s="13">
        <f t="shared" si="142"/>
        <v>0.1107328052298728</v>
      </c>
      <c r="CC54" s="13">
        <f t="shared" si="143"/>
        <v>2.2717689614499079E-2</v>
      </c>
      <c r="FJ54" s="130"/>
      <c r="FK54" s="130"/>
      <c r="FL54" s="130"/>
    </row>
    <row r="55" spans="1:168" x14ac:dyDescent="0.3">
      <c r="A55" s="2">
        <v>0.99</v>
      </c>
      <c r="B55">
        <v>1.7077871948468319</v>
      </c>
      <c r="C55">
        <v>-2.407623038237065E-2</v>
      </c>
      <c r="D55">
        <f t="shared" si="0"/>
        <v>-1.3794663874944824</v>
      </c>
      <c r="E55">
        <v>0.36412202945723671</v>
      </c>
      <c r="F55">
        <v>115.83</v>
      </c>
      <c r="G55">
        <v>3.8836770513052601</v>
      </c>
      <c r="H55">
        <v>0</v>
      </c>
      <c r="I55" s="4">
        <v>51</v>
      </c>
      <c r="AN55" s="85"/>
      <c r="AO55" s="84"/>
      <c r="AP55" s="84"/>
      <c r="AQ55" s="84"/>
      <c r="AR55" s="93"/>
      <c r="AS55" s="93"/>
      <c r="AT55" s="93"/>
      <c r="BV55" s="214">
        <f t="shared" si="136"/>
        <v>0.49696058612098404</v>
      </c>
      <c r="BW55" s="13">
        <f t="shared" si="137"/>
        <v>8.6735984804520074E-3</v>
      </c>
      <c r="BX55" s="13">
        <f t="shared" si="138"/>
        <v>0.25780531302393683</v>
      </c>
      <c r="BY55" s="13">
        <f t="shared" si="139"/>
        <v>3.0026363059194268E-2</v>
      </c>
      <c r="BZ55" s="180">
        <f t="shared" si="140"/>
        <v>-0.1452537236884012</v>
      </c>
      <c r="CA55" s="13">
        <f t="shared" si="141"/>
        <v>4.8438062115497026E-2</v>
      </c>
      <c r="CB55" s="13">
        <f t="shared" si="142"/>
        <v>7.1211507827787832E-2</v>
      </c>
      <c r="CC55" s="13">
        <f t="shared" si="143"/>
        <v>2.8664087770098701E-2</v>
      </c>
      <c r="FJ55" s="130"/>
      <c r="FK55" s="130"/>
      <c r="FL55" s="130"/>
    </row>
    <row r="56" spans="1:168" x14ac:dyDescent="0.3">
      <c r="A56" s="2">
        <v>0.995</v>
      </c>
      <c r="B56">
        <v>1.4724826733979679</v>
      </c>
      <c r="C56">
        <v>-2.291020321725876E-2</v>
      </c>
      <c r="D56">
        <f t="shared" si="0"/>
        <v>-1.3126579521359671</v>
      </c>
      <c r="E56">
        <v>0.36612881873474029</v>
      </c>
      <c r="F56">
        <v>116.41500000000001</v>
      </c>
      <c r="G56">
        <v>3.9416519620913979</v>
      </c>
      <c r="H56">
        <v>0</v>
      </c>
      <c r="I56" s="4">
        <v>52</v>
      </c>
      <c r="AN56" s="85"/>
      <c r="AO56" s="84"/>
      <c r="AP56" s="84"/>
      <c r="AQ56" s="84"/>
      <c r="AR56" s="93"/>
      <c r="AS56" s="93"/>
      <c r="AT56" s="93"/>
      <c r="BV56" s="214">
        <f t="shared" si="136"/>
        <v>1.2488980735916444</v>
      </c>
      <c r="BW56" s="13">
        <f t="shared" si="137"/>
        <v>2.1797383405988639E-2</v>
      </c>
      <c r="BX56" s="13">
        <f t="shared" si="138"/>
        <v>0.21147249106009047</v>
      </c>
      <c r="BY56" s="13">
        <f t="shared" si="139"/>
        <v>3.20229842902435E-2</v>
      </c>
      <c r="BZ56" s="180">
        <f t="shared" si="140"/>
        <v>-0.15457917159680803</v>
      </c>
      <c r="CA56" s="13">
        <f t="shared" si="141"/>
        <v>5.1846887926542976E-2</v>
      </c>
      <c r="CB56" s="13">
        <f t="shared" si="142"/>
        <v>5.6453922290397439E-2</v>
      </c>
      <c r="CC56" s="13">
        <f t="shared" si="143"/>
        <v>3.3936902322498248E-2</v>
      </c>
      <c r="FJ56" s="130" t="s">
        <v>73</v>
      </c>
      <c r="FK56" s="130"/>
      <c r="FL56" s="130"/>
    </row>
    <row r="57" spans="1:168" ht="15" thickBot="1" x14ac:dyDescent="0.35">
      <c r="A57" s="26">
        <v>1</v>
      </c>
      <c r="B57" s="27">
        <v>0.50000000000000011</v>
      </c>
      <c r="C57" s="27">
        <v>-2.1683756060763532E-2</v>
      </c>
      <c r="D57" s="27">
        <f t="shared" si="0"/>
        <v>-1.2423877062729698</v>
      </c>
      <c r="E57" s="27">
        <v>0.36818181818181811</v>
      </c>
      <c r="F57" s="27">
        <v>117</v>
      </c>
      <c r="G57" s="27">
        <v>4</v>
      </c>
      <c r="H57" s="27">
        <v>0</v>
      </c>
      <c r="I57" s="5">
        <v>53</v>
      </c>
      <c r="AN57" s="85"/>
      <c r="AO57" s="84"/>
      <c r="AP57" s="84"/>
      <c r="AQ57" s="84"/>
      <c r="AR57" s="93"/>
      <c r="AS57" s="93"/>
      <c r="AT57" s="93"/>
      <c r="BV57" s="214">
        <f t="shared" si="136"/>
        <v>1.9295108467997371</v>
      </c>
      <c r="BW57" s="13">
        <f t="shared" si="137"/>
        <v>3.3676317229599302E-2</v>
      </c>
      <c r="BX57" s="13">
        <f t="shared" si="138"/>
        <v>0.17964865205018382</v>
      </c>
      <c r="BY57" s="13">
        <f t="shared" si="139"/>
        <v>3.051961227432317E-2</v>
      </c>
      <c r="BZ57" s="180">
        <f t="shared" si="140"/>
        <v>-0.16441660658356186</v>
      </c>
      <c r="CA57" s="13">
        <f t="shared" si="141"/>
        <v>5.2174552461963827E-2</v>
      </c>
      <c r="CB57" s="13">
        <f t="shared" si="142"/>
        <v>4.8529377813354473E-2</v>
      </c>
      <c r="CC57" s="13">
        <f t="shared" si="143"/>
        <v>3.4186962906416402E-2</v>
      </c>
      <c r="FJ57" s="130"/>
      <c r="FK57" s="130"/>
      <c r="FL57" s="130"/>
    </row>
    <row r="58" spans="1:168" x14ac:dyDescent="0.3">
      <c r="AN58" s="85"/>
      <c r="AO58" s="84"/>
      <c r="AP58" s="84"/>
      <c r="AQ58" s="84"/>
      <c r="AR58" s="93"/>
      <c r="AS58" s="93"/>
      <c r="AT58" s="93"/>
      <c r="BV58" s="214">
        <f t="shared" si="136"/>
        <v>2.1718346248510247</v>
      </c>
      <c r="BW58" s="13">
        <f t="shared" si="137"/>
        <v>3.7905665012466241E-2</v>
      </c>
      <c r="BX58" s="13">
        <f t="shared" si="138"/>
        <v>0.19418090264935964</v>
      </c>
      <c r="BY58" s="13">
        <f t="shared" si="139"/>
        <v>2.6117143301104543E-2</v>
      </c>
      <c r="BZ58" s="180">
        <f t="shared" si="140"/>
        <v>-0.11985147544915925</v>
      </c>
      <c r="CA58" s="13">
        <f t="shared" si="141"/>
        <v>4.8939004683662503E-2</v>
      </c>
      <c r="CB58" s="13">
        <f t="shared" si="142"/>
        <v>5.8971121573931216E-2</v>
      </c>
      <c r="CC58" s="13">
        <f t="shared" si="143"/>
        <v>3.0744088016617859E-2</v>
      </c>
      <c r="FJ58" s="130"/>
      <c r="FK58" s="130"/>
      <c r="FL58" s="130"/>
    </row>
    <row r="59" spans="1:168" x14ac:dyDescent="0.3">
      <c r="AN59" s="85"/>
      <c r="AO59" s="84"/>
      <c r="AP59" s="84"/>
      <c r="AQ59" s="84"/>
      <c r="AR59" s="93"/>
      <c r="AS59" s="93"/>
      <c r="AT59" s="93"/>
      <c r="BV59" s="214">
        <f t="shared" si="136"/>
        <v>2.0930900986099936</v>
      </c>
      <c r="BW59" s="13">
        <f t="shared" si="137"/>
        <v>3.653131376163718E-2</v>
      </c>
      <c r="BX59" s="13">
        <f t="shared" si="138"/>
        <v>0.20176909982773103</v>
      </c>
      <c r="BY59" s="13">
        <f t="shared" si="139"/>
        <v>2.2710553112177612E-2</v>
      </c>
      <c r="BZ59" s="180">
        <f t="shared" si="140"/>
        <v>-9.1052710347928945E-2</v>
      </c>
      <c r="CA59" s="13">
        <f t="shared" si="141"/>
        <v>4.4785964554617683E-2</v>
      </c>
      <c r="CB59" s="13">
        <f t="shared" si="142"/>
        <v>6.9212403961415925E-2</v>
      </c>
      <c r="CC59" s="13">
        <f t="shared" si="143"/>
        <v>2.738154166592419E-2</v>
      </c>
      <c r="FJ59" s="130"/>
      <c r="FK59" s="130"/>
      <c r="FL59" s="130"/>
    </row>
    <row r="60" spans="1:168" x14ac:dyDescent="0.3">
      <c r="AT60" s="84"/>
      <c r="AU60" s="84"/>
      <c r="AV60" s="84"/>
      <c r="BV60" s="214">
        <f t="shared" si="136"/>
        <v>1.8002892554990844</v>
      </c>
      <c r="BW60" s="13">
        <f t="shared" si="137"/>
        <v>3.1420974996736455E-2</v>
      </c>
      <c r="BX60" s="13">
        <f t="shared" si="138"/>
        <v>0.23618824540853259</v>
      </c>
      <c r="BY60" s="13">
        <f t="shared" si="139"/>
        <v>1.9231931593343077E-2</v>
      </c>
      <c r="BZ60" s="180">
        <f t="shared" si="140"/>
        <v>-0.13569449614606996</v>
      </c>
      <c r="CA60" s="13">
        <f t="shared" si="141"/>
        <v>4.2914279490797347E-2</v>
      </c>
      <c r="CB60" s="13">
        <f t="shared" si="142"/>
        <v>0.11470920276824705</v>
      </c>
      <c r="CC60" s="13">
        <f t="shared" si="143"/>
        <v>2.2958798617686405E-2</v>
      </c>
      <c r="FJ60" s="130"/>
      <c r="FK60" s="130"/>
      <c r="FL60" s="130"/>
    </row>
    <row r="61" spans="1:168" ht="15" thickBot="1" x14ac:dyDescent="0.35">
      <c r="AT61" s="84"/>
      <c r="AU61" s="84"/>
      <c r="AV61" s="84"/>
      <c r="BV61" s="215">
        <f t="shared" si="136"/>
        <v>1.2424745618282951</v>
      </c>
      <c r="BW61" s="20">
        <f t="shared" si="137"/>
        <v>2.1685271976177607E-2</v>
      </c>
      <c r="BX61" s="20">
        <f t="shared" si="138"/>
        <v>2.1058100493936281E-2</v>
      </c>
      <c r="BY61" s="20">
        <f t="shared" si="139"/>
        <v>6.3306636249245022E-3</v>
      </c>
      <c r="BZ61" s="181">
        <f t="shared" si="140"/>
        <v>-0.11663955434133268</v>
      </c>
      <c r="CA61" s="20">
        <f t="shared" si="141"/>
        <v>8.3238726141915947E-3</v>
      </c>
      <c r="CB61" s="20">
        <f t="shared" si="142"/>
        <v>1.5959036466465181E-3</v>
      </c>
      <c r="CC61" s="20">
        <f t="shared" si="143"/>
        <v>6.6303427724271943E-3</v>
      </c>
      <c r="FJ61" s="130"/>
      <c r="FK61" s="130"/>
      <c r="FL61" s="130"/>
    </row>
    <row r="62" spans="1:168" x14ac:dyDescent="0.3">
      <c r="AT62" s="84"/>
      <c r="AU62" s="84"/>
      <c r="AV62" s="84"/>
      <c r="FJ62" s="130"/>
      <c r="FK62" s="130"/>
      <c r="FL62" s="130"/>
    </row>
    <row r="63" spans="1:168" x14ac:dyDescent="0.3">
      <c r="FJ63" s="130"/>
      <c r="FK63" s="130"/>
      <c r="FL63" s="130"/>
    </row>
    <row r="64" spans="1:168" x14ac:dyDescent="0.3">
      <c r="FJ64" s="130"/>
      <c r="FK64" s="130"/>
      <c r="FL64" s="130"/>
    </row>
    <row r="65" spans="105:168" x14ac:dyDescent="0.3">
      <c r="FJ65" s="130"/>
      <c r="FK65" s="130"/>
      <c r="FL65" s="130"/>
    </row>
    <row r="72" spans="105:168" x14ac:dyDescent="0.3">
      <c r="DA72" s="130"/>
      <c r="DS72" s="130"/>
      <c r="DT72" s="130"/>
      <c r="DU72" s="130"/>
      <c r="EF72" s="130"/>
      <c r="EG72" s="130"/>
    </row>
    <row r="73" spans="105:168" x14ac:dyDescent="0.3">
      <c r="DA73" s="130"/>
      <c r="DS73" s="130"/>
      <c r="DT73" s="130"/>
      <c r="DU73" s="130"/>
      <c r="EF73" s="130"/>
      <c r="EG73" s="130"/>
    </row>
    <row r="74" spans="105:168" x14ac:dyDescent="0.3">
      <c r="DS74" s="130"/>
      <c r="DT74" s="130"/>
      <c r="DU74" s="130"/>
      <c r="EF74" s="130"/>
      <c r="EG74" s="130"/>
    </row>
    <row r="75" spans="105:168" x14ac:dyDescent="0.3">
      <c r="DS75" s="130"/>
      <c r="DT75" s="130"/>
      <c r="DU75" s="130"/>
      <c r="EF75" s="130"/>
      <c r="EG75" s="130"/>
    </row>
    <row r="76" spans="105:168" x14ac:dyDescent="0.3">
      <c r="DS76" s="130"/>
      <c r="DT76" s="130"/>
      <c r="DU76" s="130"/>
    </row>
    <row r="77" spans="105:168" x14ac:dyDescent="0.3">
      <c r="DS77" s="130"/>
      <c r="DT77" s="130"/>
      <c r="DU77" s="130"/>
    </row>
  </sheetData>
  <mergeCells count="55">
    <mergeCell ref="EJ2:EM2"/>
    <mergeCell ref="BG4:BL4"/>
    <mergeCell ref="BF1:BL1"/>
    <mergeCell ref="FH4:FK4"/>
    <mergeCell ref="BX34:CC34"/>
    <mergeCell ref="CF2:CI2"/>
    <mergeCell ref="CL3:CT3"/>
    <mergeCell ref="CE3:CK3"/>
    <mergeCell ref="CU3:CZ3"/>
    <mergeCell ref="DA2:DG2"/>
    <mergeCell ref="DM2:DR2"/>
    <mergeCell ref="DS2:DX2"/>
    <mergeCell ref="DA3:DC3"/>
    <mergeCell ref="DD3:DG3"/>
    <mergeCell ref="BX33:CC33"/>
    <mergeCell ref="BX3:CC3"/>
    <mergeCell ref="EJ4:EM4"/>
    <mergeCell ref="EJ3:EM3"/>
    <mergeCell ref="DD4:DG4"/>
    <mergeCell ref="DA4:DC4"/>
    <mergeCell ref="DQ3:DU3"/>
    <mergeCell ref="DW3:EA3"/>
    <mergeCell ref="EC3:EG3"/>
    <mergeCell ref="DZ2:EF2"/>
    <mergeCell ref="W1:AI1"/>
    <mergeCell ref="Y3:AA3"/>
    <mergeCell ref="BH3:BI3"/>
    <mergeCell ref="AK1:BD1"/>
    <mergeCell ref="AL2:BD2"/>
    <mergeCell ref="AN3:BD3"/>
    <mergeCell ref="X2:Y2"/>
    <mergeCell ref="BP2:BT2"/>
    <mergeCell ref="BX2:CC2"/>
    <mergeCell ref="BN1:CC1"/>
    <mergeCell ref="BO3:BT3"/>
    <mergeCell ref="A1:I1"/>
    <mergeCell ref="K1:N1"/>
    <mergeCell ref="P1:U1"/>
    <mergeCell ref="EJ1:EM1"/>
    <mergeCell ref="EO1:FF1"/>
    <mergeCell ref="CE1:CZ1"/>
    <mergeCell ref="DA1:DG1"/>
    <mergeCell ref="DI1:EH1"/>
    <mergeCell ref="EP3:ES3"/>
    <mergeCell ref="ET3:EW3"/>
    <mergeCell ref="EX3:FA3"/>
    <mergeCell ref="FN2:FW2"/>
    <mergeCell ref="FM1:GK1"/>
    <mergeCell ref="FO3:FP3"/>
    <mergeCell ref="FR3:FS3"/>
    <mergeCell ref="EO2:FF2"/>
    <mergeCell ref="FH1:FK1"/>
    <mergeCell ref="FH2:FK2"/>
    <mergeCell ref="FH3:FK3"/>
    <mergeCell ref="FX2:FY2"/>
  </mergeCells>
  <hyperlinks>
    <hyperlink ref="B2" r:id="rId1" xr:uid="{C6605D31-61D6-4B7B-8AD7-E8B704E6112C}"/>
    <hyperlink ref="AL2" r:id="rId2" xr:uid="{E9E8436F-6F8F-435D-93C1-0E54287988E4}"/>
    <hyperlink ref="L2" r:id="rId3" xr:uid="{9D614DB7-2859-4860-B6F0-591A626A1CA6}"/>
    <hyperlink ref="Q2" r:id="rId4" xr:uid="{6FF43316-A7A4-4986-A4A7-50E6C56C0B34}"/>
  </hyperlinks>
  <pageMargins left="0.7" right="0.7" top="0.75" bottom="0.75" header="0.3" footer="0.3"/>
  <drawing r:id="rId5"/>
  <legacyDrawing r:id="rId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FF333-207C-4DDE-A7BD-B1789B1521AD}">
  <dimension ref="A1:IU62"/>
  <sheetViews>
    <sheetView topLeftCell="DJ1" zoomScale="70" zoomScaleNormal="70" workbookViewId="0">
      <selection activeCell="EL14" sqref="A14:XFD14"/>
    </sheetView>
  </sheetViews>
  <sheetFormatPr defaultRowHeight="14.4" x14ac:dyDescent="0.3"/>
  <cols>
    <col min="1" max="1" width="33.5546875" customWidth="1"/>
    <col min="2" max="2" width="16" bestFit="1" customWidth="1"/>
    <col min="3" max="3" width="17" bestFit="1" customWidth="1"/>
    <col min="4" max="4" width="18" bestFit="1" customWidth="1"/>
    <col min="5" max="5" width="24" bestFit="1" customWidth="1"/>
    <col min="6" max="6" width="16" bestFit="1" customWidth="1"/>
    <col min="7" max="7" width="19.88671875" bestFit="1" customWidth="1"/>
    <col min="8" max="8" width="17" bestFit="1" customWidth="1"/>
    <col min="9" max="9" width="5.5546875" bestFit="1" customWidth="1"/>
    <col min="11" max="11" width="13.6640625" bestFit="1" customWidth="1"/>
    <col min="12" max="12" width="10.44140625" bestFit="1" customWidth="1"/>
    <col min="13" max="13" width="10" bestFit="1" customWidth="1"/>
    <col min="16" max="16" width="11.33203125" bestFit="1" customWidth="1"/>
    <col min="17" max="17" width="11.44140625" bestFit="1" customWidth="1"/>
    <col min="18" max="18" width="10.44140625" bestFit="1" customWidth="1"/>
    <col min="19" max="19" width="11.44140625" bestFit="1" customWidth="1"/>
    <col min="21" max="21" width="15.88671875" customWidth="1"/>
    <col min="22" max="22" width="12.88671875" bestFit="1" customWidth="1"/>
    <col min="23" max="23" width="10" bestFit="1" customWidth="1"/>
    <col min="24" max="24" width="7" bestFit="1" customWidth="1"/>
    <col min="25" max="25" width="11.5546875" bestFit="1" customWidth="1"/>
    <col min="26" max="26" width="14.5546875" bestFit="1" customWidth="1"/>
    <col min="27" max="27" width="10.44140625" bestFit="1" customWidth="1"/>
    <col min="28" max="28" width="11.44140625" bestFit="1" customWidth="1"/>
    <col min="29" max="29" width="10" bestFit="1" customWidth="1"/>
    <col min="30" max="30" width="7" bestFit="1" customWidth="1"/>
    <col min="31" max="31" width="10.33203125" customWidth="1"/>
    <col min="32" max="32" width="10" bestFit="1" customWidth="1"/>
    <col min="33" max="33" width="14.88671875" bestFit="1" customWidth="1"/>
    <col min="34" max="34" width="13.33203125" customWidth="1"/>
    <col min="36" max="36" width="14" bestFit="1" customWidth="1"/>
    <col min="37" max="37" width="15" bestFit="1" customWidth="1"/>
    <col min="38" max="39" width="14.33203125" bestFit="1" customWidth="1"/>
    <col min="40" max="40" width="13.44140625" bestFit="1" customWidth="1"/>
    <col min="41" max="41" width="13.5546875" bestFit="1" customWidth="1"/>
    <col min="42" max="43" width="14.33203125" bestFit="1" customWidth="1"/>
    <col min="44" max="44" width="15.33203125" bestFit="1" customWidth="1"/>
    <col min="45" max="45" width="15.44140625" bestFit="1" customWidth="1"/>
    <col min="46" max="46" width="14.44140625" bestFit="1" customWidth="1"/>
    <col min="47" max="47" width="14.5546875" bestFit="1" customWidth="1"/>
    <col min="48" max="48" width="14.6640625" bestFit="1" customWidth="1"/>
    <col min="49" max="50" width="12.6640625" bestFit="1" customWidth="1"/>
    <col min="51" max="51" width="14.109375" bestFit="1" customWidth="1"/>
    <col min="52" max="52" width="14.6640625" bestFit="1" customWidth="1"/>
    <col min="53" max="53" width="13.6640625" bestFit="1" customWidth="1"/>
    <col min="54" max="54" width="13.88671875" bestFit="1" customWidth="1"/>
    <col min="55" max="55" width="11.6640625" bestFit="1" customWidth="1"/>
    <col min="56" max="59" width="11.6640625" customWidth="1"/>
    <col min="60" max="60" width="12.88671875" bestFit="1" customWidth="1"/>
    <col min="61" max="62" width="11.6640625" customWidth="1"/>
    <col min="63" max="63" width="12.88671875" bestFit="1" customWidth="1"/>
    <col min="64" max="64" width="11.6640625" customWidth="1"/>
    <col min="65" max="65" width="14" bestFit="1" customWidth="1"/>
    <col min="66" max="66" width="12.44140625" bestFit="1" customWidth="1"/>
    <col min="67" max="67" width="13.6640625" bestFit="1" customWidth="1"/>
    <col min="68" max="68" width="12.44140625" bestFit="1" customWidth="1"/>
    <col min="69" max="69" width="11.6640625" bestFit="1" customWidth="1"/>
    <col min="70" max="70" width="13.6640625" bestFit="1" customWidth="1"/>
    <col min="71" max="71" width="11.6640625" bestFit="1" customWidth="1"/>
    <col min="72" max="72" width="12.44140625" bestFit="1" customWidth="1"/>
    <col min="73" max="74" width="11.6640625" bestFit="1" customWidth="1"/>
    <col min="75" max="78" width="12.44140625" bestFit="1" customWidth="1"/>
    <col min="79" max="79" width="11.44140625" bestFit="1" customWidth="1"/>
    <col min="80" max="81" width="12.44140625" bestFit="1" customWidth="1"/>
    <col min="82" max="82" width="6" customWidth="1"/>
    <col min="83" max="83" width="28" bestFit="1" customWidth="1"/>
    <col min="84" max="84" width="19.109375" bestFit="1" customWidth="1"/>
    <col min="85" max="87" width="12.44140625" bestFit="1" customWidth="1"/>
    <col min="88" max="88" width="12" bestFit="1" customWidth="1"/>
    <col min="89" max="90" width="12.44140625" bestFit="1" customWidth="1"/>
    <col min="92" max="92" width="14.6640625" bestFit="1" customWidth="1"/>
    <col min="93" max="93" width="14.88671875" bestFit="1" customWidth="1"/>
    <col min="94" max="94" width="16.109375" bestFit="1" customWidth="1"/>
    <col min="95" max="95" width="16.33203125" bestFit="1" customWidth="1"/>
    <col min="96" max="96" width="19.33203125" bestFit="1" customWidth="1"/>
    <col min="97" max="97" width="15.109375" customWidth="1"/>
    <col min="98" max="98" width="15.88671875" customWidth="1"/>
    <col min="99" max="99" width="15" customWidth="1"/>
    <col min="100" max="100" width="12.77734375" bestFit="1" customWidth="1"/>
    <col min="101" max="101" width="13.88671875" bestFit="1" customWidth="1"/>
    <col min="102" max="102" width="17" bestFit="1" customWidth="1"/>
    <col min="103" max="103" width="20" bestFit="1" customWidth="1"/>
    <col min="104" max="104" width="17.33203125" bestFit="1" customWidth="1"/>
    <col min="105" max="106" width="14" bestFit="1" customWidth="1"/>
    <col min="107" max="107" width="15.109375" bestFit="1" customWidth="1"/>
    <col min="108" max="109" width="14" bestFit="1" customWidth="1"/>
    <col min="110" max="110" width="15.109375" bestFit="1" customWidth="1"/>
    <col min="111" max="112" width="14" bestFit="1" customWidth="1"/>
    <col min="113" max="113" width="15.109375" bestFit="1" customWidth="1"/>
    <col min="114" max="114" width="18.88671875" bestFit="1" customWidth="1"/>
    <col min="115" max="115" width="19.6640625" bestFit="1" customWidth="1"/>
    <col min="116" max="117" width="19.6640625" customWidth="1"/>
    <col min="118" max="118" width="24.109375" bestFit="1" customWidth="1"/>
    <col min="119" max="119" width="14" bestFit="1" customWidth="1"/>
    <col min="120" max="120" width="15.109375" bestFit="1" customWidth="1"/>
    <col min="121" max="122" width="14" bestFit="1" customWidth="1"/>
    <col min="123" max="123" width="15.109375" bestFit="1" customWidth="1"/>
    <col min="124" max="124" width="14.88671875" bestFit="1" customWidth="1"/>
    <col min="125" max="125" width="14.6640625" bestFit="1" customWidth="1"/>
    <col min="126" max="126" width="15.109375" bestFit="1" customWidth="1"/>
    <col min="127" max="128" width="14.6640625" bestFit="1" customWidth="1"/>
    <col min="129" max="131" width="15.109375" bestFit="1" customWidth="1"/>
    <col min="132" max="132" width="28" bestFit="1" customWidth="1"/>
    <col min="133" max="133" width="18.88671875" bestFit="1" customWidth="1"/>
    <col min="134" max="134" width="8.33203125" bestFit="1" customWidth="1"/>
    <col min="135" max="135" width="14.109375" bestFit="1" customWidth="1"/>
    <col min="136" max="136" width="15.109375" bestFit="1" customWidth="1"/>
    <col min="137" max="137" width="11.77734375" bestFit="1" customWidth="1"/>
    <col min="138" max="138" width="15.21875" bestFit="1" customWidth="1"/>
    <col min="139" max="139" width="14.109375" bestFit="1" customWidth="1"/>
    <col min="140" max="140" width="15" bestFit="1" customWidth="1"/>
    <col min="141" max="141" width="16.109375" bestFit="1" customWidth="1"/>
    <col min="142" max="143" width="15.109375" bestFit="1" customWidth="1"/>
    <col min="144" max="144" width="14.77734375" bestFit="1" customWidth="1"/>
    <col min="145" max="145" width="14.109375" bestFit="1" customWidth="1"/>
    <col min="146" max="146" width="15.21875" bestFit="1" customWidth="1"/>
    <col min="147" max="147" width="15" bestFit="1" customWidth="1"/>
    <col min="148" max="148" width="15.109375" bestFit="1" customWidth="1"/>
    <col min="149" max="149" width="14.109375" bestFit="1" customWidth="1"/>
    <col min="150" max="150" width="15.21875" bestFit="1" customWidth="1"/>
    <col min="151" max="151" width="14.77734375" bestFit="1" customWidth="1"/>
    <col min="152" max="152" width="15.109375" bestFit="1" customWidth="1"/>
    <col min="153" max="153" width="16.21875" bestFit="1" customWidth="1"/>
    <col min="154" max="154" width="14.88671875" customWidth="1"/>
    <col min="155" max="155" width="19" bestFit="1" customWidth="1"/>
    <col min="156" max="156" width="19.77734375" bestFit="1" customWidth="1"/>
    <col min="157" max="157" width="9.33203125" customWidth="1"/>
    <col min="158" max="158" width="9.88671875" customWidth="1"/>
    <col min="159" max="159" width="13" bestFit="1" customWidth="1"/>
    <col min="160" max="160" width="15.109375" customWidth="1"/>
    <col min="161" max="161" width="13.88671875" customWidth="1"/>
    <col min="162" max="162" width="15.109375" customWidth="1"/>
    <col min="163" max="163" width="5" customWidth="1"/>
    <col min="164" max="165" width="15" customWidth="1"/>
    <col min="166" max="167" width="14.6640625" customWidth="1"/>
    <col min="168" max="169" width="15.109375" customWidth="1"/>
    <col min="170" max="170" width="14.6640625" customWidth="1"/>
    <col min="171" max="172" width="15" customWidth="1"/>
    <col min="173" max="174" width="15.109375" customWidth="1"/>
    <col min="175" max="176" width="15" customWidth="1"/>
    <col min="177" max="187" width="15.109375" customWidth="1"/>
    <col min="188" max="188" width="9.6640625" bestFit="1" customWidth="1"/>
    <col min="189" max="189" width="11.6640625" bestFit="1" customWidth="1"/>
    <col min="190" max="190" width="9.33203125" bestFit="1" customWidth="1"/>
    <col min="191" max="191" width="10.33203125" bestFit="1" customWidth="1"/>
    <col min="192" max="192" width="12.88671875" bestFit="1" customWidth="1"/>
    <col min="193" max="194" width="10.33203125" bestFit="1" customWidth="1"/>
    <col min="195" max="196" width="12.88671875" bestFit="1" customWidth="1"/>
    <col min="197" max="197" width="11.6640625" bestFit="1" customWidth="1"/>
    <col min="198" max="198" width="14" bestFit="1" customWidth="1"/>
    <col min="199" max="199" width="9.33203125" bestFit="1" customWidth="1"/>
    <col min="200" max="200" width="15.109375" bestFit="1" customWidth="1"/>
    <col min="201" max="201" width="9.33203125" bestFit="1" customWidth="1"/>
    <col min="202" max="202" width="15.109375" bestFit="1" customWidth="1"/>
    <col min="203" max="203" width="9.33203125" bestFit="1" customWidth="1"/>
    <col min="204" max="204" width="14" bestFit="1" customWidth="1"/>
    <col min="205" max="205" width="9.33203125" bestFit="1" customWidth="1"/>
    <col min="206" max="206" width="15.109375" bestFit="1" customWidth="1"/>
    <col min="207" max="207" width="9.33203125" bestFit="1" customWidth="1"/>
    <col min="208" max="208" width="14.6640625" bestFit="1" customWidth="1"/>
    <col min="209" max="209" width="14" bestFit="1" customWidth="1"/>
    <col min="210" max="210" width="9.33203125" bestFit="1" customWidth="1"/>
    <col min="211" max="211" width="15.109375" bestFit="1" customWidth="1"/>
    <col min="212" max="212" width="9.33203125" bestFit="1" customWidth="1"/>
    <col min="213" max="213" width="14" bestFit="1" customWidth="1"/>
    <col min="214" max="214" width="9.33203125" bestFit="1" customWidth="1"/>
    <col min="215" max="215" width="15.109375" bestFit="1" customWidth="1"/>
    <col min="216" max="216" width="14" bestFit="1" customWidth="1"/>
    <col min="217" max="217" width="9.33203125" bestFit="1" customWidth="1"/>
    <col min="218" max="218" width="14" bestFit="1" customWidth="1"/>
    <col min="219" max="219" width="9.33203125" bestFit="1" customWidth="1"/>
    <col min="221" max="221" width="10" bestFit="1" customWidth="1"/>
    <col min="222" max="222" width="7" bestFit="1" customWidth="1"/>
    <col min="224" max="224" width="7" bestFit="1" customWidth="1"/>
    <col min="225" max="225" width="10.6640625" bestFit="1" customWidth="1"/>
    <col min="226" max="226" width="10" bestFit="1" customWidth="1"/>
    <col min="227" max="227" width="10.33203125" bestFit="1" customWidth="1"/>
    <col min="228" max="228" width="13" bestFit="1" customWidth="1"/>
    <col min="229" max="230" width="10.33203125" bestFit="1" customWidth="1"/>
    <col min="231" max="232" width="12.88671875" bestFit="1" customWidth="1"/>
    <col min="233" max="233" width="11.44140625" bestFit="1" customWidth="1"/>
    <col min="234" max="234" width="17.44140625" bestFit="1" customWidth="1"/>
    <col min="235" max="235" width="10.44140625" bestFit="1" customWidth="1"/>
    <col min="236" max="236" width="16.109375" bestFit="1" customWidth="1"/>
    <col min="237" max="237" width="10.44140625" bestFit="1" customWidth="1"/>
    <col min="238" max="238" width="15.109375" bestFit="1" customWidth="1"/>
    <col min="239" max="239" width="10.44140625" bestFit="1" customWidth="1"/>
    <col min="240" max="240" width="17.44140625" bestFit="1" customWidth="1"/>
    <col min="241" max="241" width="10.44140625" bestFit="1" customWidth="1"/>
    <col min="242" max="242" width="16.109375" bestFit="1" customWidth="1"/>
    <col min="243" max="243" width="14" bestFit="1" customWidth="1"/>
    <col min="244" max="244" width="15.33203125" bestFit="1" customWidth="1"/>
    <col min="245" max="245" width="14.88671875" bestFit="1" customWidth="1"/>
    <col min="246" max="246" width="10.44140625" bestFit="1" customWidth="1"/>
    <col min="247" max="247" width="15.109375" bestFit="1" customWidth="1"/>
    <col min="248" max="248" width="10.44140625" bestFit="1" customWidth="1"/>
    <col min="249" max="249" width="14.44140625" bestFit="1" customWidth="1"/>
    <col min="250" max="250" width="14" bestFit="1" customWidth="1"/>
    <col min="251" max="251" width="15.109375" bestFit="1" customWidth="1"/>
    <col min="252" max="253" width="14" bestFit="1" customWidth="1"/>
    <col min="254" max="254" width="15.6640625" bestFit="1" customWidth="1"/>
    <col min="255" max="255" width="10.44140625" bestFit="1" customWidth="1"/>
  </cols>
  <sheetData>
    <row r="1" spans="1:255" ht="15" thickBot="1" x14ac:dyDescent="0.35">
      <c r="A1" s="368" t="s">
        <v>87</v>
      </c>
      <c r="B1" s="369"/>
      <c r="C1" s="369"/>
      <c r="D1" s="369"/>
      <c r="E1" s="369"/>
      <c r="F1" s="369"/>
      <c r="G1" s="369"/>
      <c r="H1" s="369"/>
      <c r="I1" s="370"/>
      <c r="K1" s="373" t="s">
        <v>94</v>
      </c>
      <c r="L1" s="374"/>
      <c r="M1" s="374"/>
      <c r="N1" s="375"/>
      <c r="P1" s="373" t="s">
        <v>94</v>
      </c>
      <c r="Q1" s="374"/>
      <c r="R1" s="374"/>
      <c r="S1" s="374"/>
      <c r="T1" s="374"/>
      <c r="U1" s="375"/>
      <c r="V1" s="39"/>
      <c r="W1" s="373" t="s">
        <v>94</v>
      </c>
      <c r="X1" s="374"/>
      <c r="Y1" s="374"/>
      <c r="Z1" s="374"/>
      <c r="AA1" s="374"/>
      <c r="AB1" s="374"/>
      <c r="AC1" s="374"/>
      <c r="AD1" s="374"/>
      <c r="AE1" s="374"/>
      <c r="AF1" s="374"/>
      <c r="AG1" s="374"/>
      <c r="AH1" s="375"/>
      <c r="AJ1" s="385" t="s">
        <v>0</v>
      </c>
      <c r="AK1" s="386"/>
      <c r="AL1" s="386"/>
      <c r="AM1" s="386"/>
      <c r="AN1" s="386"/>
      <c r="AO1" s="386"/>
      <c r="AP1" s="386"/>
      <c r="AQ1" s="386"/>
      <c r="AR1" s="386"/>
      <c r="AS1" s="386"/>
      <c r="AT1" s="386"/>
      <c r="AU1" s="386"/>
      <c r="AV1" s="386"/>
      <c r="AW1" s="386"/>
      <c r="AX1" s="386"/>
      <c r="AY1" s="386"/>
      <c r="AZ1" s="386"/>
      <c r="BA1" s="386"/>
      <c r="BB1" s="386"/>
      <c r="BC1" s="386"/>
      <c r="BD1" s="386"/>
      <c r="BE1" s="386"/>
      <c r="BF1" s="386"/>
      <c r="BG1" s="386"/>
      <c r="BH1" s="386"/>
      <c r="BI1" s="386"/>
      <c r="BJ1" s="386"/>
      <c r="BK1" s="386"/>
      <c r="BL1" s="386"/>
      <c r="BM1" s="387"/>
      <c r="BO1" s="373" t="s">
        <v>94</v>
      </c>
      <c r="BP1" s="374"/>
      <c r="BQ1" s="374"/>
      <c r="BR1" s="374"/>
      <c r="BS1" s="374"/>
      <c r="BT1" s="374"/>
      <c r="BU1" s="375"/>
      <c r="BW1" s="382" t="s">
        <v>129</v>
      </c>
      <c r="BX1" s="383"/>
      <c r="BY1" s="383"/>
      <c r="BZ1" s="383"/>
      <c r="CA1" s="383"/>
      <c r="CB1" s="383"/>
      <c r="CC1" s="383"/>
      <c r="CD1" s="383"/>
      <c r="CE1" s="383"/>
      <c r="CF1" s="383"/>
      <c r="CG1" s="383"/>
      <c r="CH1" s="383"/>
      <c r="CI1" s="383"/>
      <c r="CJ1" s="383"/>
      <c r="CK1" s="383"/>
      <c r="CL1" s="384"/>
      <c r="CM1" s="68"/>
      <c r="CN1" s="373" t="s">
        <v>94</v>
      </c>
      <c r="CO1" s="374"/>
      <c r="CP1" s="374"/>
      <c r="CQ1" s="374"/>
      <c r="CR1" s="374"/>
      <c r="CS1" s="374"/>
      <c r="CT1" s="374"/>
      <c r="CU1" s="374"/>
      <c r="CV1" s="374"/>
      <c r="CW1" s="374"/>
      <c r="CX1" s="374"/>
      <c r="CY1" s="374"/>
      <c r="CZ1" s="374"/>
      <c r="DA1" s="374"/>
      <c r="DB1" s="374"/>
      <c r="DC1" s="374"/>
      <c r="DD1" s="374"/>
      <c r="DE1" s="374"/>
      <c r="DF1" s="374"/>
      <c r="DG1" s="374"/>
      <c r="DH1" s="374"/>
      <c r="DI1" s="374"/>
      <c r="DJ1" s="374"/>
      <c r="DK1" s="374"/>
      <c r="DL1" s="374"/>
      <c r="DM1" s="374"/>
      <c r="DN1" s="374"/>
      <c r="DO1" s="374"/>
      <c r="DP1" s="374"/>
      <c r="DQ1" s="374"/>
      <c r="DR1" s="374"/>
      <c r="DS1" s="375"/>
      <c r="DT1" s="382" t="s">
        <v>129</v>
      </c>
      <c r="DU1" s="383"/>
      <c r="DV1" s="383"/>
      <c r="DW1" s="383"/>
      <c r="DX1" s="383"/>
      <c r="DY1" s="383"/>
      <c r="DZ1" s="384"/>
      <c r="EB1" s="382" t="s">
        <v>129</v>
      </c>
      <c r="EC1" s="383"/>
      <c r="ED1" s="383"/>
      <c r="EE1" s="383"/>
      <c r="EF1" s="383"/>
      <c r="EG1" s="383"/>
      <c r="EH1" s="383"/>
      <c r="EI1" s="383"/>
      <c r="EJ1" s="383"/>
      <c r="EK1" s="383"/>
      <c r="EL1" s="383"/>
      <c r="EM1" s="383"/>
      <c r="EN1" s="383"/>
      <c r="EO1" s="383"/>
      <c r="EP1" s="383"/>
      <c r="EQ1" s="383"/>
      <c r="ER1" s="383"/>
      <c r="ES1" s="383"/>
      <c r="ET1" s="383"/>
      <c r="EU1" s="383"/>
      <c r="EV1" s="383"/>
      <c r="EW1" s="383"/>
      <c r="EX1" s="383"/>
      <c r="EY1" s="383"/>
      <c r="EZ1" s="383"/>
      <c r="FA1" s="384"/>
      <c r="FC1" s="388" t="s">
        <v>94</v>
      </c>
      <c r="FD1" s="389"/>
      <c r="FE1" s="389"/>
      <c r="FF1" s="390"/>
      <c r="FH1" s="382" t="s">
        <v>129</v>
      </c>
      <c r="FI1" s="383"/>
      <c r="FJ1" s="383"/>
      <c r="FK1" s="383"/>
      <c r="FL1" s="383"/>
      <c r="FM1" s="383"/>
      <c r="FN1" s="383"/>
      <c r="FO1" s="383"/>
      <c r="FP1" s="383"/>
      <c r="FQ1" s="383"/>
      <c r="FR1" s="383"/>
      <c r="FS1" s="383"/>
      <c r="FT1" s="383"/>
      <c r="FU1" s="383"/>
      <c r="FV1" s="383"/>
      <c r="FW1" s="383"/>
      <c r="FX1" s="383"/>
      <c r="FY1" s="384"/>
      <c r="GA1" s="420" t="s">
        <v>129</v>
      </c>
      <c r="GB1" s="421"/>
      <c r="GC1" s="421"/>
      <c r="GD1" s="422"/>
      <c r="GF1" s="376" t="s">
        <v>129</v>
      </c>
      <c r="GG1" s="377"/>
      <c r="GH1" s="377"/>
      <c r="GI1" s="377"/>
      <c r="GJ1" s="377"/>
      <c r="GK1" s="377"/>
      <c r="GL1" s="377"/>
      <c r="GM1" s="377"/>
      <c r="GN1" s="377"/>
      <c r="GO1" s="377"/>
      <c r="GP1" s="377"/>
      <c r="GQ1" s="377"/>
      <c r="GR1" s="377"/>
      <c r="GS1" s="377"/>
      <c r="GT1" s="377"/>
      <c r="GU1" s="377"/>
      <c r="GV1" s="377"/>
      <c r="GW1" s="377"/>
      <c r="GX1" s="377"/>
      <c r="GY1" s="377"/>
      <c r="GZ1" s="377"/>
      <c r="HA1" s="377"/>
      <c r="HB1" s="377"/>
      <c r="HC1" s="377"/>
      <c r="HD1" s="377"/>
      <c r="HE1" s="377"/>
      <c r="HF1" s="377"/>
      <c r="HG1" s="377"/>
      <c r="HH1" s="377"/>
      <c r="HI1" s="377"/>
      <c r="HJ1" s="377"/>
      <c r="HK1" s="378"/>
      <c r="HM1" s="376" t="s">
        <v>129</v>
      </c>
      <c r="HN1" s="377"/>
      <c r="HO1" s="377"/>
      <c r="HP1" s="377"/>
      <c r="HQ1" s="377"/>
      <c r="HR1" s="377"/>
      <c r="HS1" s="377"/>
      <c r="HT1" s="377"/>
      <c r="HU1" s="377"/>
      <c r="HV1" s="377"/>
      <c r="HW1" s="377"/>
      <c r="HX1" s="377"/>
      <c r="HY1" s="377"/>
      <c r="HZ1" s="377"/>
      <c r="IA1" s="377"/>
      <c r="IB1" s="377"/>
      <c r="IC1" s="377"/>
      <c r="ID1" s="377"/>
      <c r="IE1" s="377"/>
      <c r="IF1" s="377"/>
      <c r="IG1" s="377"/>
      <c r="IH1" s="377"/>
      <c r="II1" s="377"/>
      <c r="IJ1" s="377"/>
      <c r="IK1" s="377"/>
      <c r="IL1" s="377"/>
      <c r="IM1" s="377"/>
      <c r="IN1" s="377"/>
      <c r="IO1" s="377"/>
      <c r="IP1" s="377"/>
      <c r="IQ1" s="377"/>
      <c r="IR1" s="377"/>
      <c r="IS1" s="377"/>
      <c r="IT1" s="377"/>
      <c r="IU1" s="378"/>
    </row>
    <row r="2" spans="1:255" ht="26.4" thickBot="1" x14ac:dyDescent="0.4">
      <c r="A2" s="2" t="s">
        <v>2</v>
      </c>
      <c r="B2" s="80" t="s">
        <v>88</v>
      </c>
      <c r="C2" s="80"/>
      <c r="D2" s="80"/>
      <c r="E2" s="80"/>
      <c r="F2" s="80"/>
      <c r="G2" s="80"/>
      <c r="H2" s="80"/>
      <c r="I2" s="81"/>
      <c r="J2" s="28"/>
      <c r="K2" s="2" t="s">
        <v>2</v>
      </c>
      <c r="L2" s="82" t="s">
        <v>90</v>
      </c>
      <c r="M2" s="82"/>
      <c r="N2" s="83"/>
      <c r="O2" s="31" t="s">
        <v>73</v>
      </c>
      <c r="P2" s="2" t="s">
        <v>2</v>
      </c>
      <c r="Q2" s="371" t="s">
        <v>92</v>
      </c>
      <c r="R2" s="371"/>
      <c r="S2" s="371"/>
      <c r="T2" s="371"/>
      <c r="U2" s="372"/>
      <c r="V2" s="32" t="s">
        <v>73</v>
      </c>
      <c r="W2" s="2" t="s">
        <v>33</v>
      </c>
      <c r="X2" s="414" t="s">
        <v>61</v>
      </c>
      <c r="Y2" s="414"/>
      <c r="Z2" s="32"/>
      <c r="AA2" s="32"/>
      <c r="AB2" s="38"/>
      <c r="AC2" s="45"/>
      <c r="AD2" s="32"/>
      <c r="AE2" s="38"/>
      <c r="AF2" s="32"/>
      <c r="AG2" s="32"/>
      <c r="AH2" s="38"/>
      <c r="AJ2" s="2" t="s">
        <v>2</v>
      </c>
      <c r="AK2" s="416" t="s">
        <v>56</v>
      </c>
      <c r="AL2" s="416"/>
      <c r="AM2" s="416"/>
      <c r="AN2" s="416"/>
      <c r="AO2" s="416"/>
      <c r="AP2" s="416"/>
      <c r="AQ2" s="416"/>
      <c r="AR2" s="416"/>
      <c r="AS2" s="416"/>
      <c r="AT2" s="416"/>
      <c r="AU2" s="416"/>
      <c r="AV2" s="416"/>
      <c r="AW2" s="416"/>
      <c r="AX2" s="416"/>
      <c r="AY2" s="416"/>
      <c r="AZ2" s="416"/>
      <c r="BA2" s="416"/>
      <c r="BB2" s="416"/>
      <c r="BC2" s="416"/>
      <c r="BD2" s="80"/>
      <c r="BE2" s="80"/>
      <c r="BF2" s="80"/>
      <c r="BG2" s="80"/>
      <c r="BH2" s="80"/>
      <c r="BI2" s="80"/>
      <c r="BJ2" s="80"/>
      <c r="BK2" s="80"/>
      <c r="BL2" s="80"/>
      <c r="BM2" s="81"/>
      <c r="BO2" s="2"/>
      <c r="BQ2" s="32"/>
      <c r="BR2" s="32"/>
      <c r="BU2" s="3"/>
      <c r="BW2" s="2" t="s">
        <v>33</v>
      </c>
      <c r="BX2" s="71" t="s">
        <v>61</v>
      </c>
      <c r="BY2" s="391" t="s">
        <v>121</v>
      </c>
      <c r="BZ2" s="391"/>
      <c r="CA2" s="391"/>
      <c r="CB2" s="391"/>
      <c r="CC2" s="391"/>
      <c r="CE2" s="192" t="s">
        <v>376</v>
      </c>
      <c r="CF2" s="193" t="s">
        <v>377</v>
      </c>
      <c r="CG2" s="392" t="s">
        <v>309</v>
      </c>
      <c r="CH2" s="393"/>
      <c r="CI2" s="393"/>
      <c r="CJ2" s="393"/>
      <c r="CK2" s="393"/>
      <c r="CL2" s="394"/>
      <c r="CM2" s="68"/>
      <c r="CN2" s="79" t="s">
        <v>61</v>
      </c>
      <c r="CO2" s="413" t="s">
        <v>159</v>
      </c>
      <c r="CP2" s="413"/>
      <c r="CQ2" s="413"/>
      <c r="CR2" s="413"/>
      <c r="CS2" s="413"/>
      <c r="DA2" s="235" t="s">
        <v>449</v>
      </c>
      <c r="DB2" s="85"/>
      <c r="DC2" s="236" t="s">
        <v>341</v>
      </c>
      <c r="DD2" s="236" t="s">
        <v>448</v>
      </c>
      <c r="DL2" s="2"/>
      <c r="DM2" s="3"/>
      <c r="DN2" s="201" t="s">
        <v>259</v>
      </c>
      <c r="DO2" s="202">
        <v>1</v>
      </c>
      <c r="DP2" s="203" t="s">
        <v>378</v>
      </c>
      <c r="DS2" s="3"/>
      <c r="DT2" s="2"/>
      <c r="DV2" s="91"/>
      <c r="DZ2" s="3"/>
      <c r="EB2" s="192" t="s">
        <v>376</v>
      </c>
      <c r="EC2" s="193" t="s">
        <v>377</v>
      </c>
      <c r="ED2" t="s">
        <v>33</v>
      </c>
      <c r="EE2" s="71" t="s">
        <v>61</v>
      </c>
      <c r="EF2" s="409" t="s">
        <v>197</v>
      </c>
      <c r="EG2" s="409"/>
      <c r="EH2" s="409"/>
      <c r="EI2" s="409"/>
      <c r="EJ2" s="409"/>
      <c r="EK2" s="409"/>
      <c r="EL2" s="415" t="s">
        <v>212</v>
      </c>
      <c r="EM2" s="415"/>
      <c r="EN2" s="415"/>
      <c r="EO2" s="415"/>
      <c r="EP2" s="415"/>
      <c r="EQ2" s="415"/>
      <c r="ER2" s="380" t="s">
        <v>219</v>
      </c>
      <c r="ES2" s="380"/>
      <c r="ET2" s="380"/>
      <c r="EU2" s="380"/>
      <c r="EV2" s="380"/>
      <c r="EW2" s="380"/>
      <c r="EX2" s="380"/>
      <c r="EY2" s="133"/>
      <c r="EZ2" s="133"/>
      <c r="FA2" s="134"/>
      <c r="FC2" s="379" t="s">
        <v>214</v>
      </c>
      <c r="FD2" s="380"/>
      <c r="FE2" s="380"/>
      <c r="FF2" s="381"/>
      <c r="FH2" s="379" t="s">
        <v>214</v>
      </c>
      <c r="FI2" s="380"/>
      <c r="FJ2" s="380"/>
      <c r="FK2" s="380"/>
      <c r="FL2" s="380"/>
      <c r="FM2" s="380"/>
      <c r="FN2" s="380"/>
      <c r="FO2" s="380"/>
      <c r="FP2" s="380"/>
      <c r="FQ2" s="380"/>
      <c r="FR2" s="380"/>
      <c r="FS2" s="380"/>
      <c r="FT2" s="380"/>
      <c r="FU2" s="380"/>
      <c r="FV2" s="380"/>
      <c r="FW2" s="380"/>
      <c r="FX2" s="380"/>
      <c r="FY2" s="381"/>
      <c r="GA2" s="379" t="s">
        <v>453</v>
      </c>
      <c r="GB2" s="380"/>
      <c r="GC2" s="380"/>
      <c r="GD2" s="381"/>
      <c r="GF2" s="2" t="s">
        <v>33</v>
      </c>
      <c r="GG2" s="391" t="s">
        <v>454</v>
      </c>
      <c r="GH2" s="391"/>
      <c r="GI2" s="391"/>
      <c r="GJ2" s="391"/>
      <c r="GK2" s="391"/>
      <c r="GL2" s="391"/>
      <c r="GM2" s="411" t="s">
        <v>456</v>
      </c>
      <c r="GN2" s="411"/>
      <c r="HK2" s="3"/>
      <c r="HM2" s="2" t="s">
        <v>33</v>
      </c>
      <c r="HN2" s="409" t="s">
        <v>443</v>
      </c>
      <c r="HO2" s="409"/>
      <c r="HP2" s="409"/>
      <c r="HQ2" s="409"/>
      <c r="HR2" s="409"/>
      <c r="HS2" s="409"/>
      <c r="HT2" s="409"/>
      <c r="HU2" s="409"/>
      <c r="HV2" s="409"/>
      <c r="HW2" s="409"/>
      <c r="HY2" s="411" t="s">
        <v>456</v>
      </c>
      <c r="HZ2" s="411"/>
      <c r="IU2" s="3"/>
    </row>
    <row r="3" spans="1:255" ht="29.4" thickBot="1" x14ac:dyDescent="0.35">
      <c r="A3" s="2" t="s">
        <v>1</v>
      </c>
      <c r="B3" s="69" t="s">
        <v>63</v>
      </c>
      <c r="C3" t="s">
        <v>62</v>
      </c>
      <c r="D3" s="76" t="s">
        <v>89</v>
      </c>
      <c r="E3" s="76"/>
      <c r="F3" s="76"/>
      <c r="G3" s="76"/>
      <c r="H3" s="73" t="s">
        <v>164</v>
      </c>
      <c r="I3" s="3"/>
      <c r="K3" s="2" t="s">
        <v>1</v>
      </c>
      <c r="L3" s="69" t="s">
        <v>63</v>
      </c>
      <c r="M3" t="s">
        <v>62</v>
      </c>
      <c r="N3" s="74" t="s">
        <v>162</v>
      </c>
      <c r="P3" s="2" t="s">
        <v>1</v>
      </c>
      <c r="Q3" s="69" t="s">
        <v>63</v>
      </c>
      <c r="R3" t="s">
        <v>62</v>
      </c>
      <c r="S3" s="73" t="s">
        <v>91</v>
      </c>
      <c r="U3" s="70" t="s">
        <v>102</v>
      </c>
      <c r="W3" s="2" t="s">
        <v>32</v>
      </c>
      <c r="Y3" s="391" t="s">
        <v>120</v>
      </c>
      <c r="Z3" s="391"/>
      <c r="AA3" s="391"/>
      <c r="AB3" s="3"/>
      <c r="AC3" s="2"/>
      <c r="AE3" s="3"/>
      <c r="AH3" s="3"/>
      <c r="AJ3" s="2" t="s">
        <v>1</v>
      </c>
      <c r="AK3" s="69" t="s">
        <v>63</v>
      </c>
      <c r="AL3" t="s">
        <v>62</v>
      </c>
      <c r="AM3" s="413" t="s">
        <v>57</v>
      </c>
      <c r="AN3" s="413"/>
      <c r="AO3" s="413"/>
      <c r="AP3" s="413"/>
      <c r="AQ3" s="413"/>
      <c r="AR3" s="413"/>
      <c r="AS3" s="413"/>
      <c r="AT3" s="413"/>
      <c r="AU3" s="413"/>
      <c r="AV3" s="413"/>
      <c r="AW3" s="413"/>
      <c r="AX3" s="413"/>
      <c r="AY3" s="413"/>
      <c r="AZ3" s="413"/>
      <c r="BA3" s="413"/>
      <c r="BB3" s="413"/>
      <c r="BC3" s="413"/>
      <c r="BD3" s="76"/>
      <c r="BE3" s="76"/>
      <c r="BF3" s="76"/>
      <c r="BG3" s="76"/>
      <c r="BH3" s="76"/>
      <c r="BI3" s="76"/>
      <c r="BJ3" s="76"/>
      <c r="BK3" s="76"/>
      <c r="BL3" s="76"/>
      <c r="BM3" s="120"/>
      <c r="BO3" s="2" t="s">
        <v>33</v>
      </c>
      <c r="BP3" s="71" t="s">
        <v>61</v>
      </c>
      <c r="BQ3" s="391" t="s">
        <v>121</v>
      </c>
      <c r="BR3" s="391"/>
      <c r="BU3" s="3"/>
      <c r="BW3" s="2" t="s">
        <v>32</v>
      </c>
      <c r="BX3" s="395" t="s">
        <v>306</v>
      </c>
      <c r="BY3" s="395"/>
      <c r="BZ3" s="395"/>
      <c r="CA3" s="395"/>
      <c r="CB3" s="395"/>
      <c r="CC3" s="396"/>
      <c r="CE3" s="194">
        <v>1</v>
      </c>
      <c r="CF3" s="195" t="s">
        <v>378</v>
      </c>
      <c r="CG3" s="395" t="s">
        <v>349</v>
      </c>
      <c r="CH3" s="395"/>
      <c r="CI3" s="395"/>
      <c r="CJ3" s="395"/>
      <c r="CK3" s="395"/>
      <c r="CL3" s="396"/>
      <c r="CM3" s="68"/>
      <c r="CN3" s="417" t="s">
        <v>310</v>
      </c>
      <c r="CO3" s="418"/>
      <c r="CP3" s="418"/>
      <c r="CQ3" s="418"/>
      <c r="CR3" s="418"/>
      <c r="CS3" s="418"/>
      <c r="CT3" s="418"/>
      <c r="CU3" s="418"/>
      <c r="CV3" s="418"/>
      <c r="CW3" s="418"/>
      <c r="CX3" s="418"/>
      <c r="CY3" s="418"/>
      <c r="CZ3" s="418"/>
      <c r="DA3" s="417" t="s">
        <v>450</v>
      </c>
      <c r="DB3" s="418"/>
      <c r="DC3" s="418"/>
      <c r="DD3" s="418"/>
      <c r="DE3" s="418"/>
      <c r="DF3" s="418"/>
      <c r="DG3" s="418"/>
      <c r="DH3" s="418"/>
      <c r="DI3" s="418"/>
      <c r="DJ3" s="418"/>
      <c r="DK3" s="419"/>
      <c r="DL3" s="417" t="s">
        <v>311</v>
      </c>
      <c r="DM3" s="419"/>
      <c r="DN3" s="417" t="s">
        <v>312</v>
      </c>
      <c r="DO3" s="418"/>
      <c r="DP3" s="418"/>
      <c r="DQ3" s="418"/>
      <c r="DR3" s="418"/>
      <c r="DS3" s="419"/>
      <c r="DT3" s="417" t="s">
        <v>313</v>
      </c>
      <c r="DU3" s="418"/>
      <c r="DV3" s="423"/>
      <c r="DW3" s="418" t="s">
        <v>313</v>
      </c>
      <c r="DX3" s="418"/>
      <c r="DY3" s="418"/>
      <c r="DZ3" s="419"/>
      <c r="EB3" s="246">
        <f>$CE$3</f>
        <v>1</v>
      </c>
      <c r="EC3" s="196" t="s">
        <v>415</v>
      </c>
      <c r="ED3" t="s">
        <v>32</v>
      </c>
      <c r="EI3" s="41"/>
      <c r="EJ3" s="393" t="s">
        <v>314</v>
      </c>
      <c r="EK3" s="393"/>
      <c r="EL3" s="393"/>
      <c r="EM3" s="393"/>
      <c r="EN3" s="393"/>
      <c r="EP3" s="393" t="s">
        <v>314</v>
      </c>
      <c r="EQ3" s="393"/>
      <c r="ER3" s="393"/>
      <c r="ES3" s="393"/>
      <c r="ET3" s="393"/>
      <c r="EV3" s="393" t="s">
        <v>314</v>
      </c>
      <c r="EW3" s="393"/>
      <c r="EX3" s="393"/>
      <c r="EY3" s="393"/>
      <c r="EZ3" s="393"/>
      <c r="FA3" s="3"/>
      <c r="FC3" s="417" t="s">
        <v>313</v>
      </c>
      <c r="FD3" s="418"/>
      <c r="FE3" s="418"/>
      <c r="FF3" s="419"/>
      <c r="FH3" s="221" t="s">
        <v>33</v>
      </c>
      <c r="FI3" s="424" t="s">
        <v>426</v>
      </c>
      <c r="FJ3" s="424"/>
      <c r="FK3" s="424"/>
      <c r="FL3" s="424"/>
      <c r="FM3" s="424" t="s">
        <v>427</v>
      </c>
      <c r="FN3" s="424"/>
      <c r="FO3" s="424"/>
      <c r="FP3" s="424"/>
      <c r="FQ3" s="424" t="s">
        <v>428</v>
      </c>
      <c r="FR3" s="424"/>
      <c r="FS3" s="424"/>
      <c r="FT3" s="424"/>
      <c r="FY3" s="3"/>
      <c r="GA3" s="417" t="s">
        <v>436</v>
      </c>
      <c r="GB3" s="418"/>
      <c r="GC3" s="418"/>
      <c r="GD3" s="419"/>
      <c r="GF3" s="2" t="s">
        <v>32</v>
      </c>
      <c r="GG3" s="414" t="s">
        <v>61</v>
      </c>
      <c r="GH3" s="414"/>
      <c r="GJ3" s="412" t="s">
        <v>242</v>
      </c>
      <c r="GK3" s="412"/>
      <c r="GM3" s="266" t="s">
        <v>455</v>
      </c>
      <c r="GN3" s="267">
        <v>2</v>
      </c>
      <c r="HK3" s="3"/>
      <c r="HM3" s="2" t="s">
        <v>32</v>
      </c>
      <c r="HO3" s="414" t="s">
        <v>61</v>
      </c>
      <c r="HP3" s="414"/>
      <c r="HR3" s="410" t="s">
        <v>418</v>
      </c>
      <c r="HS3" s="410"/>
      <c r="HY3" s="266" t="s">
        <v>455</v>
      </c>
      <c r="HZ3" s="267">
        <v>2</v>
      </c>
      <c r="IU3" s="3"/>
    </row>
    <row r="4" spans="1:255" ht="18" thickBot="1" x14ac:dyDescent="0.4">
      <c r="A4" s="29" t="s">
        <v>78</v>
      </c>
      <c r="B4" s="30" t="s">
        <v>79</v>
      </c>
      <c r="C4" s="30" t="s">
        <v>80</v>
      </c>
      <c r="D4" s="30" t="s">
        <v>81</v>
      </c>
      <c r="E4" s="30" t="s">
        <v>82</v>
      </c>
      <c r="F4" s="30" t="s">
        <v>83</v>
      </c>
      <c r="G4" s="30" t="s">
        <v>84</v>
      </c>
      <c r="H4" s="30" t="s">
        <v>85</v>
      </c>
      <c r="I4" s="4" t="s">
        <v>86</v>
      </c>
      <c r="K4" s="15" t="s">
        <v>95</v>
      </c>
      <c r="L4" s="37" t="s">
        <v>96</v>
      </c>
      <c r="M4" s="37" t="s">
        <v>97</v>
      </c>
      <c r="N4" s="4" t="s">
        <v>93</v>
      </c>
      <c r="P4" s="15" t="s">
        <v>106</v>
      </c>
      <c r="Q4" s="12" t="s">
        <v>107</v>
      </c>
      <c r="R4" s="12" t="s">
        <v>108</v>
      </c>
      <c r="S4" s="12" t="s">
        <v>109</v>
      </c>
      <c r="T4" s="39" t="s">
        <v>98</v>
      </c>
      <c r="U4" s="16" t="s">
        <v>101</v>
      </c>
      <c r="W4" s="46" t="s">
        <v>103</v>
      </c>
      <c r="X4" s="75" t="s">
        <v>161</v>
      </c>
      <c r="Y4" s="41" t="s">
        <v>155</v>
      </c>
      <c r="Z4" s="41" t="s">
        <v>514</v>
      </c>
      <c r="AA4" s="41" t="s">
        <v>119</v>
      </c>
      <c r="AB4" s="53" t="s">
        <v>116</v>
      </c>
      <c r="AC4" s="46" t="s">
        <v>103</v>
      </c>
      <c r="AD4" s="75" t="s">
        <v>163</v>
      </c>
      <c r="AE4" s="53" t="s">
        <v>117</v>
      </c>
      <c r="AF4" s="39" t="s">
        <v>103</v>
      </c>
      <c r="AG4" s="75" t="s">
        <v>165</v>
      </c>
      <c r="AH4" s="53" t="s">
        <v>118</v>
      </c>
      <c r="AJ4" s="2"/>
      <c r="AS4" t="s">
        <v>64</v>
      </c>
      <c r="AT4" t="s">
        <v>249</v>
      </c>
      <c r="AX4" t="s">
        <v>75</v>
      </c>
      <c r="AY4" t="s">
        <v>65</v>
      </c>
      <c r="BC4" t="s">
        <v>66</v>
      </c>
      <c r="BD4" t="s">
        <v>67</v>
      </c>
      <c r="BE4" t="s">
        <v>68</v>
      </c>
      <c r="BF4" t="s">
        <v>74</v>
      </c>
      <c r="BH4" t="s">
        <v>69</v>
      </c>
      <c r="BI4" t="s">
        <v>76</v>
      </c>
      <c r="BK4" t="s">
        <v>70</v>
      </c>
      <c r="BM4" s="3" t="s">
        <v>71</v>
      </c>
      <c r="BN4" s="160" t="s">
        <v>254</v>
      </c>
      <c r="BO4" s="2" t="s">
        <v>32</v>
      </c>
      <c r="BP4" s="395" t="s">
        <v>306</v>
      </c>
      <c r="BQ4" s="395"/>
      <c r="BR4" s="395"/>
      <c r="BS4" s="395"/>
      <c r="BT4" s="395"/>
      <c r="BU4" s="396"/>
      <c r="BW4" s="100" t="s">
        <v>510</v>
      </c>
      <c r="BX4" s="33" t="s">
        <v>460</v>
      </c>
      <c r="BY4" s="33" t="s">
        <v>459</v>
      </c>
      <c r="BZ4" s="33" t="s">
        <v>461</v>
      </c>
      <c r="CA4" s="33" t="s">
        <v>462</v>
      </c>
      <c r="CB4" s="33" t="s">
        <v>463</v>
      </c>
      <c r="CC4" s="33" t="s">
        <v>464</v>
      </c>
      <c r="CE4" s="33" t="s">
        <v>116</v>
      </c>
      <c r="CF4" s="33" t="s">
        <v>116</v>
      </c>
      <c r="CG4" s="33" t="s">
        <v>515</v>
      </c>
      <c r="CH4" s="33" t="s">
        <v>516</v>
      </c>
      <c r="CI4" s="33" t="s">
        <v>517</v>
      </c>
      <c r="CJ4" s="33" t="s">
        <v>518</v>
      </c>
      <c r="CK4" s="33" t="s">
        <v>519</v>
      </c>
      <c r="CL4" s="77" t="s">
        <v>520</v>
      </c>
      <c r="CM4" s="68"/>
      <c r="CN4" s="2" t="s">
        <v>33</v>
      </c>
      <c r="CO4" s="115"/>
      <c r="CP4" s="397" t="s">
        <v>203</v>
      </c>
      <c r="CQ4" s="398"/>
      <c r="CR4" s="398"/>
      <c r="CS4" s="129" t="s">
        <v>177</v>
      </c>
      <c r="CT4" s="397" t="s">
        <v>204</v>
      </c>
      <c r="CU4" s="398"/>
      <c r="CV4" s="399"/>
      <c r="CW4" s="397" t="s">
        <v>205</v>
      </c>
      <c r="CX4" s="399"/>
      <c r="CY4" s="397" t="s">
        <v>206</v>
      </c>
      <c r="CZ4" s="401"/>
      <c r="DA4" s="100" t="s">
        <v>117</v>
      </c>
      <c r="DB4" s="33" t="s">
        <v>178</v>
      </c>
      <c r="DC4" s="92" t="s">
        <v>179</v>
      </c>
      <c r="DD4" s="33" t="s">
        <v>175</v>
      </c>
      <c r="DE4" s="33" t="s">
        <v>176</v>
      </c>
      <c r="DF4" s="92" t="s">
        <v>180</v>
      </c>
      <c r="DG4" s="33" t="s">
        <v>181</v>
      </c>
      <c r="DH4" s="33" t="s">
        <v>182</v>
      </c>
      <c r="DI4" s="92" t="s">
        <v>179</v>
      </c>
      <c r="DJ4" s="33" t="s">
        <v>199</v>
      </c>
      <c r="DK4" s="128" t="s">
        <v>200</v>
      </c>
      <c r="DL4" s="400" t="s">
        <v>207</v>
      </c>
      <c r="DM4" s="401"/>
      <c r="DN4" s="100" t="s">
        <v>117</v>
      </c>
      <c r="DO4" s="33" t="s">
        <v>178</v>
      </c>
      <c r="DP4" s="92" t="s">
        <v>179</v>
      </c>
      <c r="DQ4" s="33" t="s">
        <v>175</v>
      </c>
      <c r="DR4" s="33" t="s">
        <v>176</v>
      </c>
      <c r="DS4" s="77" t="s">
        <v>180</v>
      </c>
      <c r="DT4" s="402" t="s">
        <v>198</v>
      </c>
      <c r="DU4" s="403"/>
      <c r="DV4" s="404"/>
      <c r="DW4" s="405" t="s">
        <v>328</v>
      </c>
      <c r="DX4" s="406"/>
      <c r="DY4" s="406"/>
      <c r="DZ4" s="407"/>
      <c r="EB4" s="2" t="s">
        <v>116</v>
      </c>
      <c r="EC4" s="3" t="s">
        <v>116</v>
      </c>
      <c r="EE4" s="41" t="s">
        <v>156</v>
      </c>
      <c r="EF4" s="41" t="s">
        <v>119</v>
      </c>
      <c r="EG4" s="33" t="s">
        <v>153</v>
      </c>
      <c r="EH4" s="33" t="s">
        <v>154</v>
      </c>
      <c r="EI4" s="41" t="s">
        <v>188</v>
      </c>
      <c r="EJ4" s="128" t="s">
        <v>521</v>
      </c>
      <c r="EK4" s="128" t="s">
        <v>522</v>
      </c>
      <c r="EL4" s="41" t="s">
        <v>175</v>
      </c>
      <c r="EM4" s="41" t="s">
        <v>176</v>
      </c>
      <c r="EN4" s="41" t="s">
        <v>180</v>
      </c>
      <c r="EO4" s="33" t="s">
        <v>189</v>
      </c>
      <c r="EP4" s="33" t="s">
        <v>190</v>
      </c>
      <c r="EQ4" s="33" t="s">
        <v>191</v>
      </c>
      <c r="ER4" s="33" t="s">
        <v>175</v>
      </c>
      <c r="ES4" s="33" t="s">
        <v>176</v>
      </c>
      <c r="ET4" s="33" t="s">
        <v>180</v>
      </c>
      <c r="EU4" s="33" t="s">
        <v>177</v>
      </c>
      <c r="EV4" s="33" t="s">
        <v>192</v>
      </c>
      <c r="EW4" s="33" t="s">
        <v>193</v>
      </c>
      <c r="EX4" s="33" t="s">
        <v>179</v>
      </c>
      <c r="EY4" s="33" t="s">
        <v>195</v>
      </c>
      <c r="EZ4" s="33" t="s">
        <v>194</v>
      </c>
      <c r="FA4" s="3" t="s">
        <v>196</v>
      </c>
      <c r="FC4" s="408" t="s">
        <v>328</v>
      </c>
      <c r="FD4" s="406"/>
      <c r="FE4" s="406"/>
      <c r="FF4" s="407"/>
      <c r="FH4" s="225" t="s">
        <v>432</v>
      </c>
      <c r="FI4" s="224" t="s">
        <v>432</v>
      </c>
      <c r="FJ4" s="222" t="s">
        <v>94</v>
      </c>
      <c r="FK4" s="223" t="s">
        <v>129</v>
      </c>
      <c r="FL4" s="224" t="s">
        <v>432</v>
      </c>
      <c r="FM4" s="222" t="s">
        <v>94</v>
      </c>
      <c r="FN4" s="223" t="s">
        <v>129</v>
      </c>
      <c r="FO4" s="224" t="s">
        <v>432</v>
      </c>
      <c r="FP4" s="224" t="s">
        <v>432</v>
      </c>
      <c r="FQ4" s="222" t="s">
        <v>94</v>
      </c>
      <c r="FR4" s="223" t="s">
        <v>129</v>
      </c>
      <c r="FS4" s="224" t="s">
        <v>432</v>
      </c>
      <c r="FT4" s="224" t="s">
        <v>432</v>
      </c>
      <c r="FU4" s="222" t="s">
        <v>94</v>
      </c>
      <c r="FV4" s="223" t="s">
        <v>129</v>
      </c>
      <c r="FW4" s="224" t="s">
        <v>432</v>
      </c>
      <c r="FX4" s="222" t="s">
        <v>94</v>
      </c>
      <c r="FY4" s="226" t="s">
        <v>129</v>
      </c>
      <c r="GA4" s="408" t="s">
        <v>328</v>
      </c>
      <c r="GB4" s="406"/>
      <c r="GC4" s="406"/>
      <c r="GD4" s="407"/>
      <c r="GF4" s="2"/>
      <c r="HK4" s="3"/>
      <c r="HM4" s="46" t="s">
        <v>103</v>
      </c>
      <c r="HN4" s="75" t="s">
        <v>247</v>
      </c>
      <c r="HQ4" s="307" t="s">
        <v>63</v>
      </c>
      <c r="IU4" s="3"/>
    </row>
    <row r="5" spans="1:255" ht="15" thickTop="1" x14ac:dyDescent="0.3">
      <c r="A5" s="2">
        <v>0</v>
      </c>
      <c r="B5">
        <v>5.2</v>
      </c>
      <c r="C5">
        <v>0.27217629557079359</v>
      </c>
      <c r="D5">
        <f t="shared" ref="D5:D57" si="0">C5*180/PI()</f>
        <v>15.594553019711716</v>
      </c>
      <c r="E5">
        <v>0.50454545454545452</v>
      </c>
      <c r="F5">
        <v>0</v>
      </c>
      <c r="G5">
        <v>0</v>
      </c>
      <c r="H5">
        <v>0</v>
      </c>
      <c r="I5" s="4">
        <v>1</v>
      </c>
      <c r="K5" s="6">
        <v>0</v>
      </c>
      <c r="L5" s="34">
        <v>5.2</v>
      </c>
      <c r="M5" s="36">
        <v>100</v>
      </c>
      <c r="N5" s="4">
        <v>1</v>
      </c>
      <c r="P5" s="6">
        <v>2.27663E-2</v>
      </c>
      <c r="Q5" s="8">
        <v>-6.3541200000000004E-3</v>
      </c>
      <c r="R5" s="34">
        <v>0</v>
      </c>
      <c r="S5" s="8">
        <v>-15.5946</v>
      </c>
      <c r="T5" s="39">
        <v>1</v>
      </c>
      <c r="U5" s="44">
        <v>0</v>
      </c>
      <c r="W5" s="47" t="s">
        <v>104</v>
      </c>
      <c r="X5" s="41" t="s">
        <v>105</v>
      </c>
      <c r="Y5" s="12" t="s">
        <v>110</v>
      </c>
      <c r="Z5" s="12" t="s">
        <v>111</v>
      </c>
      <c r="AA5" s="12" t="s">
        <v>112</v>
      </c>
      <c r="AB5" s="16" t="s">
        <v>113</v>
      </c>
      <c r="AC5" s="47" t="s">
        <v>104</v>
      </c>
      <c r="AD5" s="41" t="s">
        <v>105</v>
      </c>
      <c r="AE5" s="16" t="s">
        <v>114</v>
      </c>
      <c r="AF5" s="41" t="s">
        <v>104</v>
      </c>
      <c r="AG5" s="41" t="s">
        <v>105</v>
      </c>
      <c r="AH5" s="16" t="s">
        <v>115</v>
      </c>
      <c r="AJ5" s="10" t="s">
        <v>4</v>
      </c>
      <c r="AK5" s="11" t="s">
        <v>5</v>
      </c>
      <c r="AL5" s="11" t="s">
        <v>6</v>
      </c>
      <c r="AM5" s="11" t="s">
        <v>7</v>
      </c>
      <c r="AN5" s="11" t="s">
        <v>8</v>
      </c>
      <c r="AO5" s="11" t="s">
        <v>9</v>
      </c>
      <c r="AP5" s="11" t="s">
        <v>20</v>
      </c>
      <c r="AQ5" s="11" t="s">
        <v>21</v>
      </c>
      <c r="AR5" s="11" t="s">
        <v>22</v>
      </c>
      <c r="AS5" s="11" t="s">
        <v>35</v>
      </c>
      <c r="AT5" s="11" t="s">
        <v>36</v>
      </c>
      <c r="AU5" s="11" t="s">
        <v>37</v>
      </c>
      <c r="AV5" s="11" t="s">
        <v>38</v>
      </c>
      <c r="AW5" s="11" t="s">
        <v>39</v>
      </c>
      <c r="AX5" s="11" t="s">
        <v>40</v>
      </c>
      <c r="AY5" s="11" t="s">
        <v>41</v>
      </c>
      <c r="AZ5" s="11" t="s">
        <v>42</v>
      </c>
      <c r="BA5" s="11" t="s">
        <v>43</v>
      </c>
      <c r="BB5" s="11" t="s">
        <v>44</v>
      </c>
      <c r="BC5" s="11" t="s">
        <v>45</v>
      </c>
      <c r="BD5" s="11" t="s">
        <v>46</v>
      </c>
      <c r="BE5" s="11" t="s">
        <v>47</v>
      </c>
      <c r="BF5" s="11" t="s">
        <v>48</v>
      </c>
      <c r="BG5" s="11" t="s">
        <v>49</v>
      </c>
      <c r="BH5" s="11" t="s">
        <v>50</v>
      </c>
      <c r="BI5" s="11" t="s">
        <v>51</v>
      </c>
      <c r="BJ5" s="11" t="s">
        <v>52</v>
      </c>
      <c r="BK5" s="11" t="s">
        <v>53</v>
      </c>
      <c r="BL5" s="11" t="s">
        <v>54</v>
      </c>
      <c r="BM5" s="25" t="s">
        <v>55</v>
      </c>
      <c r="BN5" s="161" t="s">
        <v>122</v>
      </c>
      <c r="BO5" s="15" t="s">
        <v>122</v>
      </c>
      <c r="BP5" s="12" t="s">
        <v>124</v>
      </c>
      <c r="BQ5" s="12" t="s">
        <v>123</v>
      </c>
      <c r="BR5" s="12" t="s">
        <v>125</v>
      </c>
      <c r="BS5" s="37" t="s">
        <v>126</v>
      </c>
      <c r="BT5" s="12" t="s">
        <v>127</v>
      </c>
      <c r="BU5" s="16" t="s">
        <v>128</v>
      </c>
      <c r="BW5" s="15" t="s">
        <v>122</v>
      </c>
      <c r="BX5" s="12" t="s">
        <v>124</v>
      </c>
      <c r="BY5" s="12" t="s">
        <v>130</v>
      </c>
      <c r="BZ5" s="12" t="s">
        <v>125</v>
      </c>
      <c r="CA5" s="12" t="s">
        <v>131</v>
      </c>
      <c r="CB5" s="12" t="s">
        <v>127</v>
      </c>
      <c r="CC5" s="12" t="s">
        <v>132</v>
      </c>
      <c r="CE5" s="12" t="s">
        <v>134</v>
      </c>
      <c r="CF5" s="12" t="s">
        <v>133</v>
      </c>
      <c r="CG5" s="12" t="s">
        <v>124</v>
      </c>
      <c r="CH5" s="12" t="s">
        <v>130</v>
      </c>
      <c r="CI5" s="12" t="s">
        <v>125</v>
      </c>
      <c r="CJ5" s="12" t="s">
        <v>131</v>
      </c>
      <c r="CK5" s="12" t="s">
        <v>127</v>
      </c>
      <c r="CL5" s="16" t="s">
        <v>132</v>
      </c>
      <c r="CM5" s="68"/>
      <c r="CN5" s="103" t="s">
        <v>329</v>
      </c>
      <c r="CO5" s="37" t="s">
        <v>330</v>
      </c>
      <c r="CP5" s="104" t="s">
        <v>331</v>
      </c>
      <c r="CQ5" s="104" t="s">
        <v>332</v>
      </c>
      <c r="CR5" s="104" t="s">
        <v>333</v>
      </c>
      <c r="CS5" s="37" t="s">
        <v>174</v>
      </c>
      <c r="CT5" s="104" t="s">
        <v>334</v>
      </c>
      <c r="CU5" s="104" t="s">
        <v>335</v>
      </c>
      <c r="CV5" s="37" t="s">
        <v>336</v>
      </c>
      <c r="CW5" s="104" t="s">
        <v>337</v>
      </c>
      <c r="CX5" s="37" t="s">
        <v>338</v>
      </c>
      <c r="CY5" s="104" t="s">
        <v>340</v>
      </c>
      <c r="CZ5" s="104" t="s">
        <v>339</v>
      </c>
      <c r="DA5" s="103" t="s">
        <v>315</v>
      </c>
      <c r="DB5" s="104" t="s">
        <v>316</v>
      </c>
      <c r="DC5" s="37" t="s">
        <v>317</v>
      </c>
      <c r="DD5" s="104" t="s">
        <v>318</v>
      </c>
      <c r="DE5" s="104" t="s">
        <v>319</v>
      </c>
      <c r="DF5" s="37" t="s">
        <v>320</v>
      </c>
      <c r="DG5" s="104" t="s">
        <v>321</v>
      </c>
      <c r="DH5" s="104" t="s">
        <v>322</v>
      </c>
      <c r="DI5" s="105" t="s">
        <v>346</v>
      </c>
      <c r="DJ5" s="104" t="s">
        <v>323</v>
      </c>
      <c r="DK5" s="104" t="s">
        <v>324</v>
      </c>
      <c r="DL5" s="103" t="s">
        <v>201</v>
      </c>
      <c r="DM5" s="105" t="s">
        <v>202</v>
      </c>
      <c r="DN5" s="103" t="s">
        <v>171</v>
      </c>
      <c r="DO5" s="104" t="s">
        <v>172</v>
      </c>
      <c r="DP5" s="37" t="s">
        <v>173</v>
      </c>
      <c r="DQ5" s="65" t="s">
        <v>185</v>
      </c>
      <c r="DR5" s="104" t="s">
        <v>186</v>
      </c>
      <c r="DS5" s="105" t="s">
        <v>187</v>
      </c>
      <c r="DT5" s="103" t="s">
        <v>183</v>
      </c>
      <c r="DU5" s="104" t="s">
        <v>184</v>
      </c>
      <c r="DV5" s="37" t="s">
        <v>347</v>
      </c>
      <c r="DW5" s="104" t="s">
        <v>325</v>
      </c>
      <c r="DX5" s="104" t="s">
        <v>348</v>
      </c>
      <c r="DY5" s="104" t="s">
        <v>326</v>
      </c>
      <c r="DZ5" s="105" t="s">
        <v>327</v>
      </c>
      <c r="EB5" s="15" t="s">
        <v>451</v>
      </c>
      <c r="EC5" s="105" t="s">
        <v>452</v>
      </c>
      <c r="ED5" s="116" t="s">
        <v>135</v>
      </c>
      <c r="EE5" s="117" t="s">
        <v>157</v>
      </c>
      <c r="EF5" s="117" t="s">
        <v>158</v>
      </c>
      <c r="EG5" s="117" t="s">
        <v>136</v>
      </c>
      <c r="EH5" s="118" t="s">
        <v>137</v>
      </c>
      <c r="EI5" s="118" t="s">
        <v>139</v>
      </c>
      <c r="EJ5" s="117" t="s">
        <v>138</v>
      </c>
      <c r="EK5" s="118" t="s">
        <v>152</v>
      </c>
      <c r="EL5" s="117" t="s">
        <v>140</v>
      </c>
      <c r="EM5" s="117" t="s">
        <v>141</v>
      </c>
      <c r="EN5" s="118" t="s">
        <v>142</v>
      </c>
      <c r="EO5" s="117" t="s">
        <v>143</v>
      </c>
      <c r="EP5" s="117" t="s">
        <v>208</v>
      </c>
      <c r="EQ5" s="118" t="s">
        <v>144</v>
      </c>
      <c r="ER5" s="117" t="s">
        <v>145</v>
      </c>
      <c r="ES5" s="117" t="s">
        <v>146</v>
      </c>
      <c r="ET5" s="118" t="s">
        <v>209</v>
      </c>
      <c r="EU5" s="118" t="s">
        <v>147</v>
      </c>
      <c r="EV5" s="117" t="s">
        <v>148</v>
      </c>
      <c r="EW5" s="117" t="s">
        <v>149</v>
      </c>
      <c r="EX5" s="118" t="s">
        <v>211</v>
      </c>
      <c r="EY5" s="117" t="s">
        <v>150</v>
      </c>
      <c r="EZ5" s="118" t="s">
        <v>210</v>
      </c>
      <c r="FA5" s="119" t="s">
        <v>151</v>
      </c>
      <c r="FC5" s="103" t="s">
        <v>325</v>
      </c>
      <c r="FD5" s="104" t="s">
        <v>352</v>
      </c>
      <c r="FE5" s="104" t="s">
        <v>326</v>
      </c>
      <c r="FF5" s="105" t="s">
        <v>351</v>
      </c>
      <c r="FH5" s="103" t="s">
        <v>140</v>
      </c>
      <c r="FI5" s="104" t="s">
        <v>433</v>
      </c>
      <c r="FJ5" s="231" t="s">
        <v>215</v>
      </c>
      <c r="FK5" s="37" t="s">
        <v>142</v>
      </c>
      <c r="FL5" s="104" t="s">
        <v>208</v>
      </c>
      <c r="FM5" s="232" t="s">
        <v>216</v>
      </c>
      <c r="FN5" s="37" t="s">
        <v>144</v>
      </c>
      <c r="FO5" s="104" t="s">
        <v>429</v>
      </c>
      <c r="FP5" s="104" t="s">
        <v>434</v>
      </c>
      <c r="FQ5" s="231" t="s">
        <v>430</v>
      </c>
      <c r="FR5" s="37" t="s">
        <v>431</v>
      </c>
      <c r="FS5" s="104" t="s">
        <v>148</v>
      </c>
      <c r="FT5" s="104" t="s">
        <v>435</v>
      </c>
      <c r="FU5" s="231" t="s">
        <v>218</v>
      </c>
      <c r="FV5" s="37" t="s">
        <v>211</v>
      </c>
      <c r="FW5" s="104" t="s">
        <v>150</v>
      </c>
      <c r="FX5" s="231" t="s">
        <v>217</v>
      </c>
      <c r="FY5" s="105" t="s">
        <v>210</v>
      </c>
      <c r="GA5" s="103" t="s">
        <v>457</v>
      </c>
      <c r="GB5" s="37" t="s">
        <v>458</v>
      </c>
      <c r="GC5" s="104" t="s">
        <v>252</v>
      </c>
      <c r="GD5" s="105" t="s">
        <v>253</v>
      </c>
      <c r="GF5" s="140" t="s">
        <v>135</v>
      </c>
      <c r="GG5" s="139" t="s">
        <v>158</v>
      </c>
      <c r="GH5" s="139" t="s">
        <v>221</v>
      </c>
      <c r="GI5" s="139" t="s">
        <v>222</v>
      </c>
      <c r="GJ5" s="139" t="s">
        <v>223</v>
      </c>
      <c r="GK5" s="139" t="s">
        <v>224</v>
      </c>
      <c r="GL5" s="139" t="s">
        <v>225</v>
      </c>
      <c r="GM5" s="139" t="s">
        <v>226</v>
      </c>
      <c r="GN5" s="139" t="s">
        <v>227</v>
      </c>
      <c r="GO5" s="139" t="s">
        <v>228</v>
      </c>
      <c r="GP5" s="139" t="s">
        <v>229</v>
      </c>
      <c r="GQ5" s="139" t="s">
        <v>243</v>
      </c>
      <c r="GR5" s="139" t="s">
        <v>230</v>
      </c>
      <c r="GS5" s="139" t="s">
        <v>231</v>
      </c>
      <c r="GT5" s="139" t="s">
        <v>232</v>
      </c>
      <c r="GU5" s="139" t="s">
        <v>233</v>
      </c>
      <c r="GV5" s="139" t="s">
        <v>67</v>
      </c>
      <c r="GW5" s="139" t="s">
        <v>234</v>
      </c>
      <c r="GX5" s="139" t="s">
        <v>444</v>
      </c>
      <c r="GY5" s="139" t="s">
        <v>244</v>
      </c>
      <c r="GZ5" s="139" t="s">
        <v>235</v>
      </c>
      <c r="HA5" s="139" t="s">
        <v>236</v>
      </c>
      <c r="HB5" s="139" t="s">
        <v>237</v>
      </c>
      <c r="HC5" s="139" t="s">
        <v>447</v>
      </c>
      <c r="HD5" s="139" t="s">
        <v>238</v>
      </c>
      <c r="HE5" s="139" t="s">
        <v>69</v>
      </c>
      <c r="HF5" s="139" t="s">
        <v>245</v>
      </c>
      <c r="HG5" s="139" t="s">
        <v>446</v>
      </c>
      <c r="HH5" s="139" t="s">
        <v>71</v>
      </c>
      <c r="HI5" s="139" t="s">
        <v>246</v>
      </c>
      <c r="HJ5" s="139" t="s">
        <v>240</v>
      </c>
      <c r="HK5" s="141" t="s">
        <v>241</v>
      </c>
      <c r="HM5" s="47" t="s">
        <v>104</v>
      </c>
      <c r="HN5" s="41" t="s">
        <v>105</v>
      </c>
      <c r="HP5" s="140" t="s">
        <v>135</v>
      </c>
      <c r="HQ5" s="139" t="s">
        <v>158</v>
      </c>
      <c r="HR5" s="139" t="s">
        <v>221</v>
      </c>
      <c r="HS5" s="139" t="s">
        <v>222</v>
      </c>
      <c r="HT5" s="139" t="s">
        <v>223</v>
      </c>
      <c r="HU5" s="139" t="s">
        <v>224</v>
      </c>
      <c r="HV5" s="139" t="s">
        <v>225</v>
      </c>
      <c r="HW5" s="139" t="s">
        <v>226</v>
      </c>
      <c r="HX5" s="139" t="s">
        <v>227</v>
      </c>
      <c r="HY5" s="139" t="s">
        <v>228</v>
      </c>
      <c r="HZ5" s="139" t="s">
        <v>229</v>
      </c>
      <c r="IA5" s="139" t="s">
        <v>243</v>
      </c>
      <c r="IB5" s="139" t="s">
        <v>230</v>
      </c>
      <c r="IC5" s="139" t="s">
        <v>231</v>
      </c>
      <c r="ID5" s="139" t="s">
        <v>232</v>
      </c>
      <c r="IE5" s="139" t="s">
        <v>233</v>
      </c>
      <c r="IF5" s="139" t="s">
        <v>67</v>
      </c>
      <c r="IG5" s="139" t="s">
        <v>234</v>
      </c>
      <c r="IH5" s="139" t="s">
        <v>444</v>
      </c>
      <c r="II5" s="139" t="s">
        <v>244</v>
      </c>
      <c r="IJ5" s="139" t="s">
        <v>235</v>
      </c>
      <c r="IK5" s="139" t="s">
        <v>236</v>
      </c>
      <c r="IL5" s="139" t="s">
        <v>237</v>
      </c>
      <c r="IM5" s="139" t="s">
        <v>445</v>
      </c>
      <c r="IN5" s="139" t="s">
        <v>238</v>
      </c>
      <c r="IO5" s="139" t="s">
        <v>69</v>
      </c>
      <c r="IP5" s="139" t="s">
        <v>245</v>
      </c>
      <c r="IQ5" s="139" t="s">
        <v>446</v>
      </c>
      <c r="IR5" s="139" t="s">
        <v>239</v>
      </c>
      <c r="IS5" s="139" t="s">
        <v>246</v>
      </c>
      <c r="IT5" s="139" t="s">
        <v>240</v>
      </c>
      <c r="IU5" s="141" t="s">
        <v>241</v>
      </c>
    </row>
    <row r="6" spans="1:255" x14ac:dyDescent="0.3">
      <c r="A6" s="2">
        <v>2.0408163265306121E-2</v>
      </c>
      <c r="B6">
        <v>5.2088399415795239</v>
      </c>
      <c r="C6">
        <v>0.27205736171561717</v>
      </c>
      <c r="D6">
        <f t="shared" si="0"/>
        <v>15.587738611768884</v>
      </c>
      <c r="E6">
        <v>0.49001868080122202</v>
      </c>
      <c r="F6">
        <v>2.3877551020408161</v>
      </c>
      <c r="G6">
        <v>-1.840006526650623E-2</v>
      </c>
      <c r="H6">
        <v>0</v>
      </c>
      <c r="I6" s="4">
        <v>2</v>
      </c>
      <c r="K6" s="49">
        <v>4.1284356278275798</v>
      </c>
      <c r="L6" s="34">
        <v>5.2269516036771098</v>
      </c>
      <c r="M6" s="8">
        <v>98.341624044243204</v>
      </c>
      <c r="N6" s="4">
        <v>2</v>
      </c>
      <c r="P6" s="6">
        <v>-1.293848E-2</v>
      </c>
      <c r="Q6" s="8">
        <v>1.2619450000000001E-2</v>
      </c>
      <c r="R6" s="34">
        <v>1.1711320000000001</v>
      </c>
      <c r="S6" s="8">
        <v>-15.59122</v>
      </c>
      <c r="T6" s="39">
        <v>2</v>
      </c>
      <c r="U6" s="42">
        <f t="shared" ref="U6:U38" si="1">SQRT( (P6-P5)^2 + (Q6-Q5)^2 + (R6-R5)^2 ) + U5</f>
        <v>1.1718297611416915</v>
      </c>
      <c r="W6" s="46">
        <f>_xlfn.XLOOKUP(AJ6, $U$5:$U$200, $T$5:$T$200, ,-1)</f>
        <v>1</v>
      </c>
      <c r="X6" s="39">
        <f>W6+1</f>
        <v>2</v>
      </c>
      <c r="Y6" s="60">
        <f>_xlfn.LET(
    _xlpm.r, $AJ6,
    _xlpm.rp, _xlfn.XLOOKUP($W6, $T$5:$T$200, $U$5:$U$200, , -1),
    _xlpm.rn, _xlfn.XLOOKUP($X6, $T$5:$T$200, $U$5:$U$200, , -1),
    _xlpm.xp, _xlfn.XLOOKUP($W6, $T$5:$T$200, P$5:P$200, , -1),
    _xlpm.xn, _xlfn.XLOOKUP($X6, $T$5:$T$200, P$5:P$200, , -1),
    (_xlpm.r - _xlpm.rp)/(_xlpm.rn - _xlpm.rp)*(_xlpm.xn - _xlpm.xp) + _xlpm.xp
)</f>
        <v>2.27663E-2</v>
      </c>
      <c r="Z6" s="60">
        <f t="shared" ref="Z6:AB21" si="2">_xlfn.LET(
    _xlpm.r, $AJ6,
    _xlpm.rp, _xlfn.XLOOKUP($W6, $T$5:$T$200, $U$5:$U$200, , -1),
    _xlpm.rn, _xlfn.XLOOKUP($X6, $T$5:$T$200, $U$5:$U$200, , -1),
    _xlpm.xp, _xlfn.XLOOKUP($W6, $T$5:$T$200, Q$5:Q$200, , -1),
    _xlpm.xn, _xlfn.XLOOKUP($X6, $T$5:$T$200, Q$5:Q$200, , -1),
    (_xlpm.r - _xlpm.rp)/(_xlpm.rn - _xlpm.rp)*(_xlpm.xn - _xlpm.xp) + _xlpm.xp
)</f>
        <v>-6.3541200000000004E-3</v>
      </c>
      <c r="AA6" s="60">
        <f t="shared" si="2"/>
        <v>0</v>
      </c>
      <c r="AB6" s="60">
        <f t="shared" si="2"/>
        <v>-15.5946</v>
      </c>
      <c r="AC6" s="46">
        <f>_xlfn.XLOOKUP(AJ6, $K$5:$K$200, $N$5:$N$200, ,-1)</f>
        <v>1</v>
      </c>
      <c r="AD6" s="39">
        <f>AC6+1</f>
        <v>2</v>
      </c>
      <c r="AE6" s="23">
        <f>_xlfn.LET(
    _xlpm.r, $AJ6,
    _xlpm.rp, _xlfn.XLOOKUP($AC6, $N$5:$N$200, $K$5:$K$200, , -1),
    _xlpm.rn, _xlfn.XLOOKUP($AD6, $N$5:$N$200, $K$5:$K$200, , -1),
    _xlpm.xp, _xlfn.XLOOKUP($AC6, $N$5:$N$200, L$5:L$200, , -1),
    _xlpm.xn, _xlfn.XLOOKUP($AD6, $N$5:$N$200, L$5:L$200, , -1),
    (_xlpm.r - _xlpm.rp)/(_xlpm.rn - _xlpm.rp)*(_xlpm.xn - _xlpm.xp) + _xlpm.xp
)</f>
        <v>5.2</v>
      </c>
      <c r="AF6" s="46">
        <f>_xlfn.XLOOKUP(AA6, $F$5:$F$200, $I$5:$I$200, ,-1)</f>
        <v>1</v>
      </c>
      <c r="AG6" s="39">
        <f>AF6+1</f>
        <v>2</v>
      </c>
      <c r="AH6" s="51">
        <f>_xlfn.LET(
    _xlpm.r, $AA6,
    _xlpm.rp, _xlfn.XLOOKUP($AF6, $I$5:$I$200, $F$5:$F$200, , -1),
    _xlpm.rn, _xlfn.XLOOKUP($AG6, $I$5:$I$200, $F$5:$F$200, -1),
    _xlpm.xp, _xlfn.XLOOKUP($AF6, $I$5:$I$200, E$5:E$200, , -1),
    _xlpm.xn, _xlfn.XLOOKUP($AG6, $I$5:$I$200, E$5:E$200, , -1),
    (_xlpm.r - _xlpm.rp)/(_xlpm.rn - _xlpm.rp)*(_xlpm.xn - _xlpm.xp) + _xlpm.xp
)</f>
        <v>0.50454545454545452</v>
      </c>
      <c r="AJ6" s="156">
        <v>0</v>
      </c>
      <c r="AK6" s="8">
        <v>3126.5243837779999</v>
      </c>
      <c r="AL6" s="8">
        <v>1.1619906487403001E-4</v>
      </c>
      <c r="AM6" s="8">
        <v>-1.4234568226507001E-4</v>
      </c>
      <c r="AN6" s="8">
        <v>1.8027984364014</v>
      </c>
      <c r="AO6" s="8">
        <v>1.802131327271</v>
      </c>
      <c r="AP6" s="8">
        <v>-6.0000870286029002</v>
      </c>
      <c r="AQ6" s="8">
        <v>1.9957381077268999E-4</v>
      </c>
      <c r="AR6" s="8">
        <v>-4.7667659657247999E-4</v>
      </c>
      <c r="AS6" s="8">
        <v>6726980630.0528002</v>
      </c>
      <c r="AT6" s="8">
        <v>-2207086.3839242999</v>
      </c>
      <c r="AU6" s="8">
        <v>0</v>
      </c>
      <c r="AV6" s="8">
        <v>0</v>
      </c>
      <c r="AW6" s="8">
        <v>0</v>
      </c>
      <c r="AX6" s="8">
        <v>-40229939.372056</v>
      </c>
      <c r="AY6" s="8">
        <v>6738704743.1269999</v>
      </c>
      <c r="AZ6" s="8">
        <v>0</v>
      </c>
      <c r="BA6" s="8">
        <v>0</v>
      </c>
      <c r="BB6" s="8">
        <v>0</v>
      </c>
      <c r="BC6" s="8">
        <v>-15751145.000197999</v>
      </c>
      <c r="BD6" s="8">
        <v>46038157334.468002</v>
      </c>
      <c r="BE6" s="8">
        <v>0</v>
      </c>
      <c r="BF6" s="8">
        <v>0</v>
      </c>
      <c r="BG6" s="8">
        <v>0</v>
      </c>
      <c r="BH6" s="121">
        <v>149616971840.26999</v>
      </c>
      <c r="BI6" s="8">
        <v>3.7733711178778999E-3</v>
      </c>
      <c r="BJ6" s="8">
        <v>0</v>
      </c>
      <c r="BK6" s="121">
        <v>149463299862.92999</v>
      </c>
      <c r="BL6" s="8">
        <v>0</v>
      </c>
      <c r="BM6" s="23">
        <v>87412309114.908005</v>
      </c>
      <c r="BN6" s="161">
        <f>AH6*AE6 - AE6/2</f>
        <v>2.3636363636363455E-2</v>
      </c>
      <c r="BO6" s="56">
        <f>Y6</f>
        <v>2.27663E-2</v>
      </c>
      <c r="BP6" s="54">
        <f>$BO6+AL6</f>
        <v>2.288249906487403E-2</v>
      </c>
      <c r="BQ6" s="13">
        <f>AM6</f>
        <v>-1.4234568226507001E-4</v>
      </c>
      <c r="BR6" s="121">
        <f>BO6+DL6</f>
        <v>2.1265389887736155E-2</v>
      </c>
      <c r="BS6" s="122">
        <f>DM6</f>
        <v>5.7160072629046117E-3</v>
      </c>
      <c r="BT6" s="54">
        <f>$BO6+AQ6</f>
        <v>2.296587381077269E-2</v>
      </c>
      <c r="BU6" s="57">
        <f>AR6</f>
        <v>-4.7667659657247999E-4</v>
      </c>
      <c r="BW6" s="126">
        <f>-BO6</f>
        <v>-2.27663E-2</v>
      </c>
      <c r="BX6" s="54">
        <f>-BP6</f>
        <v>-2.288249906487403E-2</v>
      </c>
      <c r="BY6" s="54">
        <f>BQ6</f>
        <v>-1.4234568226507001E-4</v>
      </c>
      <c r="BZ6" s="54">
        <f>-BR6</f>
        <v>-2.1265389887736155E-2</v>
      </c>
      <c r="CA6" s="54">
        <f>BS6</f>
        <v>5.7160072629046117E-3</v>
      </c>
      <c r="CB6" s="54">
        <f>-BT6</f>
        <v>-2.296587381077269E-2</v>
      </c>
      <c r="CC6" s="54">
        <f>BU6</f>
        <v>-4.7667659657247999E-4</v>
      </c>
      <c r="CE6" s="125">
        <f xml:space="preserve"> IF($CE$3=1, - AB6, 0)</f>
        <v>15.5946</v>
      </c>
      <c r="CF6" s="125">
        <f>RADIANS(CE6)</f>
        <v>0.2721771155315077</v>
      </c>
      <c r="CG6" s="13">
        <f>BX6*COS($CF6) - BY6*SIN($CF6)</f>
        <v>-2.2001879741710674E-2</v>
      </c>
      <c r="CH6" s="13">
        <f xml:space="preserve"> BX6*SIN($CF6) + BY6*COS($CF6)</f>
        <v>-6.2885859760777509E-3</v>
      </c>
      <c r="CI6" s="13">
        <f>BZ6*COS($CF6) - CA6*SIN($CF6)</f>
        <v>-2.2019195155660216E-2</v>
      </c>
      <c r="CJ6" s="13">
        <f xml:space="preserve"> BZ6*SIN($CF6) + CA6*COS($CF6)</f>
        <v>-2.1116534743918607E-4</v>
      </c>
      <c r="CK6" s="13">
        <f xml:space="preserve"> CB6*COS($CF6) - CC6*SIN($CF6)</f>
        <v>-2.1992307428859176E-2</v>
      </c>
      <c r="CL6" s="57">
        <f xml:space="preserve"> CB6*SIN($CF6) + CC6*COS($CF6)</f>
        <v>-6.6330230230717806E-3</v>
      </c>
      <c r="CM6" s="68"/>
      <c r="CN6" s="94">
        <f>AN6^2 * $AK6</f>
        <v>10161.461254746755</v>
      </c>
      <c r="CO6" s="63">
        <f>AO6^2 * $AK6</f>
        <v>10153.94233390995</v>
      </c>
      <c r="CP6" s="131">
        <f>BH6</f>
        <v>149616971840.26999</v>
      </c>
      <c r="CQ6" s="131">
        <f>BK6</f>
        <v>149463299862.92999</v>
      </c>
      <c r="CR6" s="131">
        <f>BI6</f>
        <v>3.7733711178778999E-3</v>
      </c>
      <c r="CS6" s="72">
        <f>BM6</f>
        <v>87412309114.908005</v>
      </c>
      <c r="CT6" s="131">
        <f>AS6</f>
        <v>6726980630.0528002</v>
      </c>
      <c r="CU6" s="131">
        <f>AY6</f>
        <v>6738704743.1269999</v>
      </c>
      <c r="CV6" s="72">
        <f>AT6</f>
        <v>-2207086.3839242999</v>
      </c>
      <c r="CW6" s="131">
        <f>BE6</f>
        <v>0</v>
      </c>
      <c r="CX6" s="72">
        <f>BF6</f>
        <v>0</v>
      </c>
      <c r="CY6" s="131">
        <f>AX6</f>
        <v>-40229939.372056</v>
      </c>
      <c r="CZ6" s="131">
        <f>BC6</f>
        <v>-15751145.000197999</v>
      </c>
      <c r="DA6" s="101">
        <f>0.5*($CN6+$CO6)+0.5*($CN6-$CO6)*COS(-2*$AP6*PI()/180) - 0</f>
        <v>10161.379099142141</v>
      </c>
      <c r="DB6" s="131">
        <f>0.5*($CN6+$CO6)-0.5*($CN6-$CO6)*COS(-2*$AP6*PI()/180) + 0</f>
        <v>10154.024489514566</v>
      </c>
      <c r="DC6" s="72">
        <f>0.5*($CN6-$CO6)*SIN(-2*$AP6*PI()/180) + 0</f>
        <v>0.78164694333493667</v>
      </c>
      <c r="DD6" s="131">
        <f>0.5*($CP6+$CQ6)+0.5*($CP6-$CQ6)*COS(-2*$AP6*PI()/180) + $CR6*SIN(-2*$AP6*PI()/180)</f>
        <v>149615292741.03769</v>
      </c>
      <c r="DE6" s="131">
        <f>0.5*($CP6+$CQ6)-0.5*($CP6-$CQ6)*COS(-2*$AP6*PI()/180) - $CR6*SIN(-2*$AP6*PI()/180)</f>
        <v>149464978962.16226</v>
      </c>
      <c r="DF6" s="72">
        <f>0.5*($CP6-$CQ6)*SIN(-2*$AP6*PI()/180) - $CR6*COS(-2*$AP6*PI()/180)</f>
        <v>15975328.633375848</v>
      </c>
      <c r="DG6" s="131">
        <f>0.5*($CT6+$CU6) + 0.5*($CT6-$CU6)*COS(-2*$AP6*PI()/180) + $CV6*SIN(-2*$AP6*PI()/180)</f>
        <v>6726649848.1351357</v>
      </c>
      <c r="DH6" s="131">
        <f>0.5*($CT6+$CU6)-0.5*($CT6-$CU6)*COS(-2*$AP6*PI()/180) - $CV6*SIN(-2*$AP6*PI()/180)</f>
        <v>6739035525.0446644</v>
      </c>
      <c r="DI6" s="113">
        <f xml:space="preserve"> - 0.5*($CT6-$CU6)*SIN(-2*$AP6*PI()/180) + $CV6*COS(-2*$AP6*PI()/180)</f>
        <v>-940047.35170803498</v>
      </c>
      <c r="DJ6" s="130">
        <f xml:space="preserve"> - ( $CY6*COS(-$AP6*PI()/180) + $CZ6*SIN(-$AP6*PI()/180) )</f>
        <v>41656015.942900486</v>
      </c>
      <c r="DK6" s="130">
        <f xml:space="preserve">  - $CY6*SIN(-$AP6*PI()/180) + $CZ6*COS(-$AP6*PI()/180)</f>
        <v>-11459621.56711052</v>
      </c>
      <c r="DL6" s="171">
        <f xml:space="preserve"> DK6/DH6 +AQ6</f>
        <v>-1.5009101122638439E-3</v>
      </c>
      <c r="DM6" s="171">
        <f xml:space="preserve"> DJ6/DG6 +AR6</f>
        <v>5.7160072629046117E-3</v>
      </c>
      <c r="DN6" s="197">
        <f>DA6 + $AK6*$BU6^2 * $DO$2</f>
        <v>10161.379809552818</v>
      </c>
      <c r="DO6" s="198">
        <f>DB6 + $AK6*$BT6^2 * $DO$2</f>
        <v>10155.673516522038</v>
      </c>
      <c r="DP6" s="199">
        <f>DC6 + $AK6*$BT6*$BU6 * $DO$2</f>
        <v>0.74741995993971255</v>
      </c>
      <c r="DQ6" s="200">
        <f>DD6 + $BD6*$BU6^2 * $DO$2</f>
        <v>149615303201.8544</v>
      </c>
      <c r="DR6" s="198">
        <f>DE6 + $BD6*$BT6^2 * $DO$2</f>
        <v>149489260930.09213</v>
      </c>
      <c r="DS6" s="237">
        <f>DF6 + $BD6*$BT6*$BU6 * $DO$2</f>
        <v>15471335.363785714</v>
      </c>
      <c r="DT6" s="101">
        <f t="shared" ref="DT6:DT31" si="3">-DP6</f>
        <v>-0.74741995993971255</v>
      </c>
      <c r="DU6" s="131">
        <f t="shared" ref="DU6:DU31" si="4">-DS6</f>
        <v>-15471335.363785714</v>
      </c>
      <c r="DV6" s="113">
        <f t="shared" ref="DV6:DV31" si="5">-DI6</f>
        <v>940047.35170803498</v>
      </c>
      <c r="DW6" s="1">
        <f t="shared" ref="DW6:DW31" si="6">$BD6*CC6</f>
        <v>-21945312.150662564</v>
      </c>
      <c r="DX6" s="1">
        <f t="shared" ref="DX6:DX31" si="7">$BD6*CB6</f>
        <v>-1057306511.8238913</v>
      </c>
      <c r="DY6" s="173">
        <f t="shared" ref="DY6:DY31" si="8">DG6*CA6</f>
        <v>38449579.38695664</v>
      </c>
      <c r="DZ6" s="174">
        <f t="shared" ref="DZ6:DZ31" si="9">DH6*BZ6</f>
        <v>-143308217.90737951</v>
      </c>
      <c r="EB6" s="169">
        <f t="shared" ref="EB6:EB31" si="10" xml:space="preserve"> IF($EB$3=1,-AB6, 0)</f>
        <v>15.5946</v>
      </c>
      <c r="EC6" s="106">
        <f>RADIANS(EB6)</f>
        <v>0.2721771155315077</v>
      </c>
      <c r="ED6" s="243">
        <v>1</v>
      </c>
      <c r="EE6" s="258">
        <v>0</v>
      </c>
      <c r="EF6" s="258">
        <f>AA6</f>
        <v>0</v>
      </c>
      <c r="EG6" s="258">
        <v>0</v>
      </c>
      <c r="EH6" s="262">
        <f>0</f>
        <v>0</v>
      </c>
      <c r="EI6" s="189">
        <f t="shared" ref="EI6:EI31" si="11">AK6</f>
        <v>3126.5243837779999</v>
      </c>
      <c r="EJ6" s="244">
        <f t="shared" ref="EJ6:EJ31" si="12">CG6</f>
        <v>-2.2001879741710674E-2</v>
      </c>
      <c r="EK6" s="189">
        <f t="shared" ref="EK6:EK31" si="13">CH6</f>
        <v>-6.2885859760777509E-3</v>
      </c>
      <c r="EL6" s="1">
        <f t="shared" ref="EL6:EL31" si="14">0.5*($DN6+$DO6)+0.5*($DN6-$DO6)*COS(2*$EC6) + $DT6*SIN(2*$EC6)</f>
        <v>10160.580357938656</v>
      </c>
      <c r="EM6" s="1">
        <f t="shared" ref="EM6:EM31" si="15">0.5*($DN6+$DO6)-0.5*($DN6-$DO6)*COS(2*$EC6)-$DT6*SIN(2*$EC6)</f>
        <v>10156.472968136201</v>
      </c>
      <c r="EN6" s="34">
        <f t="shared" ref="EN6:EN31" si="16" xml:space="preserve"> - 0.5*($DN6-$DO6)*SIN(2*$EC6) + $DT6*COS(2*$EC6)</f>
        <v>-2.1169362029753414</v>
      </c>
      <c r="EO6" s="244">
        <f t="shared" ref="EO6:EO31" si="17">BD6</f>
        <v>46038157334.468002</v>
      </c>
      <c r="EP6" s="1">
        <f>$DW6*COS($EC6) + $DX6*SIN($EC6)</f>
        <v>-305372157.5393272</v>
      </c>
      <c r="EQ6" s="34">
        <f xml:space="preserve"> - $DW6*SIN($EC6) + $DX6*COS($EC6)</f>
        <v>-1012485309.5578082</v>
      </c>
      <c r="ER6" s="1">
        <f>0.5*($DQ6+$DR6)+0.5*($DQ6-$DR6)*COS(2*$EC6) + $DU6*SIN(2*$EC6)</f>
        <v>149598182171.06451</v>
      </c>
      <c r="ES6" s="1">
        <f t="shared" ref="ES6:ES30" si="18">0.5*($DQ6+$DR6)-0.5*($DQ6-$DR6)*COS(2*$EC6)-$DU6*SIN(2*$EC6)</f>
        <v>149506381960.88202</v>
      </c>
      <c r="ET6" s="34">
        <f t="shared" ref="ET6:ET30" si="19" xml:space="preserve"> - 0.5*($DQ6-$DR6)*SIN(2*$EC6) + $DU6*COS(2*$EC6)</f>
        <v>-45871626.723937854</v>
      </c>
      <c r="EU6" s="34">
        <f>CS6</f>
        <v>87412309114.908005</v>
      </c>
      <c r="EV6" s="1">
        <f t="shared" ref="EV6:EV31" si="20">0.5*($DG6+$DH6)+0.5*($DG6-$DH6)*COS(2*$EC6) - $DV6*SIN(2*$EC6)</f>
        <v>6727058130.9526806</v>
      </c>
      <c r="EW6" s="1">
        <f t="shared" ref="EW6:EW31" si="21">0.5*($DG6+$DH6)-0.5*($DG6-$DH6)*COS(2*$EC6) + $DV6*SIN(2*$EC6)</f>
        <v>6738627242.2271194</v>
      </c>
      <c r="EX6" s="34">
        <f t="shared" ref="EX6:EX31" si="22" xml:space="preserve"> 0.5*($DG6-$DH6)*SIN(2*$EC6) + $DV6*COS(2*$EC6)</f>
        <v>-2402884.3563876529</v>
      </c>
      <c r="EY6" s="1">
        <f>$DY6*COS($EC6) + $DZ6*SIN($EC6)</f>
        <v>-1491241.2255365252</v>
      </c>
      <c r="EZ6" s="34">
        <f xml:space="preserve"> - $DY6*SIN($EC6) + $DZ6*COS($EC6)</f>
        <v>-148369106.19947168</v>
      </c>
      <c r="FA6" s="107">
        <v>0</v>
      </c>
      <c r="FC6" s="185">
        <f t="shared" ref="FC6:FC31" si="23">$EO6*BU6</f>
        <v>-21945312.150662564</v>
      </c>
      <c r="FD6" s="1">
        <f t="shared" ref="FD6:FD31" si="24">$EO6*BT6</f>
        <v>1057306511.8238913</v>
      </c>
      <c r="FE6" s="1">
        <f t="shared" ref="FE6:FE31" si="25">DG6*BS6</f>
        <v>38449579.38695664</v>
      </c>
      <c r="FF6" s="186">
        <f t="shared" ref="FF6:FF31" si="26">DH6*BR6</f>
        <v>143308217.90737951</v>
      </c>
      <c r="FH6" s="227">
        <f t="shared" ref="FH6:FH31" si="27">0.5*($DN6+$DO6)+0.5*($DN6-$DO6)*COS(2*$EC6) - $DP6*SIN(2*$EC6)</f>
        <v>10160.580357938656</v>
      </c>
      <c r="FI6" s="93">
        <f t="shared" ref="FI6:FI31" si="28">0.5*($DN6+$DO6)-0.5*($DN6-$DO6)*COS(2*$EC6) + $DP6*SIN(2*$EC6)</f>
        <v>10156.472968136201</v>
      </c>
      <c r="FJ6" s="233">
        <f t="shared" ref="FJ6:FJ31" si="29" xml:space="preserve"> 0.5*($DN6-$DO6)*SIN(2*$EC6) + $DP6*COS(2*$EC6)</f>
        <v>2.1169362029753414</v>
      </c>
      <c r="FK6" s="66">
        <f>-FJ6</f>
        <v>-2.1169362029753414</v>
      </c>
      <c r="FL6" s="93">
        <f>FC6*COS(EC6) - FD6*SIN(EC6)</f>
        <v>-305372157.5393272</v>
      </c>
      <c r="FM6" s="233">
        <f xml:space="preserve"> FC6*SIN(EC6) + FD6*COS(EC6)</f>
        <v>1012485309.5578082</v>
      </c>
      <c r="FN6" s="66">
        <f>-FM6</f>
        <v>-1012485309.5578082</v>
      </c>
      <c r="FO6" s="93">
        <f t="shared" ref="FO6:FO31" si="30">0.5*($DQ6+$DR6)+0.5*($DQ6-$DR6)*COS(2*$EC6) - $DS6*SIN(2*$EC6)</f>
        <v>149598182171.06451</v>
      </c>
      <c r="FP6" s="93">
        <f t="shared" ref="FP6:FP31" si="31">0.5*($DQ6+$DR6)-0.5*($DQ6-$DR6)*COS(2*$EC6) + $DS6*SIN(2*$EC6)</f>
        <v>149506381960.88202</v>
      </c>
      <c r="FQ6" s="233">
        <f t="shared" ref="FQ6:FQ31" si="32" xml:space="preserve"> 0.5*($DQ6-$DR6)*SIN(2*$EC6) + $DS6*COS(2*$EC6)</f>
        <v>45871626.723937854</v>
      </c>
      <c r="FR6" s="66">
        <f>-FQ6</f>
        <v>-45871626.723937854</v>
      </c>
      <c r="FS6" s="93">
        <f t="shared" ref="FS6:FS31" si="33">0.5*($DG6+$DH6)+0.5*($DG6-$DH6)*COS(2*$EC6) + $DI6*SIN(2*$EC6)</f>
        <v>6727058130.9526806</v>
      </c>
      <c r="FT6" s="93">
        <f t="shared" ref="FT6:FT31" si="34">0.5*($DG6+$DH6)-0.5*($DG6-$DH6)*COS(2*$EC6) - $DI6*SIN(2*$EC6)</f>
        <v>6738627242.2271194</v>
      </c>
      <c r="FU6" s="233">
        <f t="shared" ref="FU6:FU31" si="35" xml:space="preserve"> - 0.5*($DG6-$DH6)*SIN(2*$EC6) + $DI6*COS(2*$EC6)</f>
        <v>2402884.3563876529</v>
      </c>
      <c r="FV6" s="66">
        <f>-FU6</f>
        <v>-2402884.3563876529</v>
      </c>
      <c r="FW6" s="93">
        <f>$FE6*COS(EC6) - $FF6*SIN(EC6)</f>
        <v>-1491241.2255365252</v>
      </c>
      <c r="FX6" s="233">
        <f xml:space="preserve">  $FE6*SIN(EC6) + $FF6*COS(EC6)</f>
        <v>148369106.19947168</v>
      </c>
      <c r="FY6" s="228">
        <f>-FX6</f>
        <v>-148369106.19947168</v>
      </c>
      <c r="FZ6" s="1"/>
      <c r="GA6" s="227">
        <f t="shared" ref="GA6:GA31" si="36">$EO6*CL6</f>
        <v>-305372157.5393272</v>
      </c>
      <c r="GB6" s="93">
        <f t="shared" ref="GB6:GB31" si="37">$EO6*CK6</f>
        <v>-1012485309.5578083</v>
      </c>
      <c r="GC6" s="93">
        <f t="shared" ref="GC6:GC31" si="38">$FS6*CJ6</f>
        <v>-1420521.5674662245</v>
      </c>
      <c r="GD6" s="228">
        <f t="shared" ref="GD6:GD31" si="39">$FT6*CI6</f>
        <v>-148379148.32784736</v>
      </c>
      <c r="GF6" s="142">
        <v>1</v>
      </c>
      <c r="GG6" s="264">
        <f t="shared" ref="GG6:GO6" si="40">EF6</f>
        <v>0</v>
      </c>
      <c r="GH6" s="264">
        <f t="shared" si="40"/>
        <v>0</v>
      </c>
      <c r="GI6" s="264">
        <f t="shared" si="40"/>
        <v>0</v>
      </c>
      <c r="GJ6" s="143">
        <f t="shared" si="40"/>
        <v>3126.5243837779999</v>
      </c>
      <c r="GK6" s="143">
        <f t="shared" si="40"/>
        <v>-2.2001879741710674E-2</v>
      </c>
      <c r="GL6" s="143">
        <f t="shared" si="40"/>
        <v>-6.2885859760777509E-3</v>
      </c>
      <c r="GM6" s="143">
        <f t="shared" si="40"/>
        <v>10160.580357938656</v>
      </c>
      <c r="GN6" s="143">
        <f t="shared" si="40"/>
        <v>10156.472968136201</v>
      </c>
      <c r="GO6" s="143">
        <f t="shared" si="40"/>
        <v>-2.1169362029753414</v>
      </c>
      <c r="GP6" s="144">
        <f>EV6</f>
        <v>6727058130.9526806</v>
      </c>
      <c r="GQ6" s="145">
        <v>0</v>
      </c>
      <c r="GR6" s="144">
        <f>EX6</f>
        <v>-2402884.3563876529</v>
      </c>
      <c r="GS6" s="145">
        <v>0</v>
      </c>
      <c r="GT6" s="144">
        <f>EY6</f>
        <v>-1491241.2255365252</v>
      </c>
      <c r="GU6" s="145">
        <v>0</v>
      </c>
      <c r="GV6" s="144">
        <f>EO6</f>
        <v>46038157334.468002</v>
      </c>
      <c r="GW6" s="145">
        <v>0</v>
      </c>
      <c r="GX6" s="144">
        <f xml:space="preserve"> - EP6</f>
        <v>305372157.5393272</v>
      </c>
      <c r="GY6" s="145">
        <v>0</v>
      </c>
      <c r="GZ6" s="144">
        <f>EQ6</f>
        <v>-1012485309.5578082</v>
      </c>
      <c r="HA6" s="144">
        <f>EW6</f>
        <v>6738627242.2271194</v>
      </c>
      <c r="HB6" s="145">
        <v>0</v>
      </c>
      <c r="HC6" s="144">
        <f xml:space="preserve"> - EZ6</f>
        <v>148369106.19947168</v>
      </c>
      <c r="HD6" s="145">
        <v>0</v>
      </c>
      <c r="HE6" s="144">
        <f>ER6</f>
        <v>149598182171.06451</v>
      </c>
      <c r="HF6" s="145">
        <v>0</v>
      </c>
      <c r="HG6" s="144">
        <f xml:space="preserve"> - ET6</f>
        <v>45871626.723937854</v>
      </c>
      <c r="HH6" s="144">
        <f>EU6</f>
        <v>87412309114.908005</v>
      </c>
      <c r="HI6" s="145">
        <v>0</v>
      </c>
      <c r="HJ6" s="144">
        <f>ES6</f>
        <v>149506381960.88202</v>
      </c>
      <c r="HK6" s="146">
        <v>0</v>
      </c>
      <c r="HM6" s="46">
        <f>_xlfn.XLOOKUP(HQ6, $GG$6:$GG$200, $GF$6:$GF$200, ,-1)</f>
        <v>1</v>
      </c>
      <c r="HN6" s="39">
        <f>HM6+1</f>
        <v>2</v>
      </c>
      <c r="HP6" s="142">
        <v>1</v>
      </c>
      <c r="HQ6" s="310">
        <v>0</v>
      </c>
      <c r="HR6" s="264">
        <f>_xlfn.LET(
    _xlpm.r, $HQ6,
    _xlpm.rp, _xlfn.XLOOKUP($HM6, $GF$6:$GF$200, $GG$6:$GG$200, , -1),
    _xlpm.rn, _xlfn.XLOOKUP($HN6, $GF$6:$GF$200, $GG$6:$GG$200, , -1),
    _xlpm.xp, _xlfn.XLOOKUP($HM6, $GF$6:$GF$200, GH$6:GH$200, , -1),
    _xlpm.xn, _xlfn.XLOOKUP($HN6, $GF$6:$GF$200, GH$6:GH$200, , -1),
    (_xlpm.r - _xlpm.rp)/(_xlpm.rn - _xlpm.rp)*(_xlpm.xn - _xlpm.xp) + _xlpm.xp
)</f>
        <v>0</v>
      </c>
      <c r="HS6" s="264">
        <f t="shared" ref="HS6:IU14" si="41">_xlfn.LET(
    _xlpm.r, $HQ6,
    _xlpm.rp, _xlfn.XLOOKUP($HM6, $GF$6:$GF$200, $GG$6:$GG$200, , -1),
    _xlpm.rn, _xlfn.XLOOKUP($HN6, $GF$6:$GF$200, $GG$6:$GG$200, , -1),
    _xlpm.xp, _xlfn.XLOOKUP($HM6, $GF$6:$GF$200, GI$6:GI$200, , -1),
    _xlpm.xn, _xlfn.XLOOKUP($HN6, $GF$6:$GF$200, GI$6:GI$200, , -1),
    (_xlpm.r - _xlpm.rp)/(_xlpm.rn - _xlpm.rp)*(_xlpm.xn - _xlpm.xp) + _xlpm.xp
)</f>
        <v>0</v>
      </c>
      <c r="HT6" s="143">
        <f t="shared" si="41"/>
        <v>3126.5243837779999</v>
      </c>
      <c r="HU6" s="143">
        <f t="shared" si="41"/>
        <v>-2.2001879741710674E-2</v>
      </c>
      <c r="HV6" s="143">
        <f t="shared" si="41"/>
        <v>-6.2885859760777509E-3</v>
      </c>
      <c r="HW6" s="143">
        <f t="shared" si="41"/>
        <v>10160.580357938656</v>
      </c>
      <c r="HX6" s="143">
        <f t="shared" si="41"/>
        <v>10156.472968136201</v>
      </c>
      <c r="HY6" s="143">
        <f t="shared" si="41"/>
        <v>-2.1169362029753414</v>
      </c>
      <c r="HZ6" s="144">
        <f t="shared" si="41"/>
        <v>6727058130.9526806</v>
      </c>
      <c r="IA6" s="145">
        <f t="shared" si="41"/>
        <v>0</v>
      </c>
      <c r="IB6" s="144">
        <f t="shared" si="41"/>
        <v>-2402884.3563876529</v>
      </c>
      <c r="IC6" s="145">
        <f t="shared" si="41"/>
        <v>0</v>
      </c>
      <c r="ID6" s="144">
        <f t="shared" si="41"/>
        <v>-1491241.2255365252</v>
      </c>
      <c r="IE6" s="145">
        <f t="shared" si="41"/>
        <v>0</v>
      </c>
      <c r="IF6" s="144">
        <f t="shared" si="41"/>
        <v>46038157334.468002</v>
      </c>
      <c r="IG6" s="145">
        <f t="shared" si="41"/>
        <v>0</v>
      </c>
      <c r="IH6" s="144">
        <f t="shared" si="41"/>
        <v>305372157.5393272</v>
      </c>
      <c r="II6" s="145">
        <f t="shared" si="41"/>
        <v>0</v>
      </c>
      <c r="IJ6" s="144">
        <f t="shared" si="41"/>
        <v>-1012485309.5578082</v>
      </c>
      <c r="IK6" s="144">
        <f t="shared" si="41"/>
        <v>6738627242.2271194</v>
      </c>
      <c r="IL6" s="145">
        <f t="shared" si="41"/>
        <v>0</v>
      </c>
      <c r="IM6" s="144">
        <f t="shared" si="41"/>
        <v>148369106.19947168</v>
      </c>
      <c r="IN6" s="145">
        <f t="shared" si="41"/>
        <v>0</v>
      </c>
      <c r="IO6" s="144">
        <f t="shared" si="41"/>
        <v>149598182171.06451</v>
      </c>
      <c r="IP6" s="145">
        <f t="shared" si="41"/>
        <v>0</v>
      </c>
      <c r="IQ6" s="144">
        <f t="shared" si="41"/>
        <v>45871626.723937854</v>
      </c>
      <c r="IR6" s="144">
        <f t="shared" si="41"/>
        <v>87412309114.908005</v>
      </c>
      <c r="IS6" s="145">
        <f t="shared" si="41"/>
        <v>0</v>
      </c>
      <c r="IT6" s="144">
        <f t="shared" si="41"/>
        <v>149506381960.88202</v>
      </c>
      <c r="IU6" s="146">
        <f t="shared" si="41"/>
        <v>0</v>
      </c>
    </row>
    <row r="7" spans="1:255" x14ac:dyDescent="0.3">
      <c r="A7" s="2">
        <v>4.0816326530612242E-2</v>
      </c>
      <c r="B7">
        <v>5.237887092263203</v>
      </c>
      <c r="C7">
        <v>0.26896980562529638</v>
      </c>
      <c r="D7">
        <f t="shared" si="0"/>
        <v>15.410834678783591</v>
      </c>
      <c r="E7">
        <v>0.47270018284548398</v>
      </c>
      <c r="F7">
        <v>4.7755102040816322</v>
      </c>
      <c r="G7">
        <v>-4.2250836611576227E-2</v>
      </c>
      <c r="H7">
        <v>0</v>
      </c>
      <c r="I7" s="4">
        <v>3</v>
      </c>
      <c r="K7" s="49">
        <v>8.7041030156579708</v>
      </c>
      <c r="L7" s="34">
        <v>5.3387425348601401</v>
      </c>
      <c r="M7" s="8">
        <v>83.803371116213597</v>
      </c>
      <c r="N7" s="4">
        <v>3</v>
      </c>
      <c r="P7" s="6">
        <v>-4.8643260000000001E-2</v>
      </c>
      <c r="Q7" s="8">
        <v>3.1593019999999999E-2</v>
      </c>
      <c r="R7" s="34">
        <v>2.3422640000000001</v>
      </c>
      <c r="S7" s="8">
        <v>-15.58783</v>
      </c>
      <c r="T7" s="39">
        <v>3</v>
      </c>
      <c r="U7" s="42">
        <f t="shared" si="1"/>
        <v>2.3436595222833829</v>
      </c>
      <c r="W7" s="46">
        <f t="shared" ref="W7:W31" si="42">_xlfn.XLOOKUP(AJ7, $U$5:$U$200, $T$5:$T$200, ,-1)</f>
        <v>1</v>
      </c>
      <c r="X7" s="39">
        <f t="shared" ref="X7:X31" si="43">W7+1</f>
        <v>2</v>
      </c>
      <c r="Y7" s="60">
        <f t="shared" ref="Y7:Y30" si="44">_xlfn.LET(
    _xlpm.r, $AJ7,
    _xlpm.rp, _xlfn.XLOOKUP($W7, $T$5:$T$200, $U$5:$U$200, , -1),
    _xlpm.rn, _xlfn.XLOOKUP($X7, $T$5:$T$200, $U$5:$U$200, , -1),
    _xlpm.xp, _xlfn.XLOOKUP($W7, $T$5:$T$200, P$5:P$200, , -1),
    _xlpm.xn, _xlfn.XLOOKUP($X7, $T$5:$T$200, P$5:P$200, , -1),
    (_xlpm.r - _xlpm.rp)/(_xlpm.rn - _xlpm.rp)*(_xlpm.xn - _xlpm.xp) + _xlpm.xp
)</f>
        <v>-1.2937405236469874E-2</v>
      </c>
      <c r="Z7" s="60">
        <f t="shared" si="2"/>
        <v>1.2618878869157794E-2</v>
      </c>
      <c r="AA7" s="60">
        <f t="shared" si="2"/>
        <v>1.1710967472981892</v>
      </c>
      <c r="AB7" s="60">
        <f t="shared" si="2"/>
        <v>-15.591220101742699</v>
      </c>
      <c r="AC7" s="46">
        <f t="shared" ref="AC7:AC31" si="45">_xlfn.XLOOKUP(AJ7, $K$5:$K$200, $N$5:$N$200, ,-1)</f>
        <v>1</v>
      </c>
      <c r="AD7" s="39">
        <f t="shared" ref="AD7:AD31" si="46">AC7+1</f>
        <v>2</v>
      </c>
      <c r="AE7" s="23">
        <f t="shared" ref="AE7:AE30" si="47">_xlfn.LET(
    _xlpm.r, $AJ7,
    _xlpm.rp, _xlfn.XLOOKUP($AC7, $N$5:$N$200, $K$5:$K$200, , -1),
    _xlpm.rn, _xlfn.XLOOKUP($AD7, $N$5:$N$200, $K$5:$K$200, , -1),
    _xlpm.xp, _xlfn.XLOOKUP($AC7, $N$5:$N$200, L$5:L$200, , -1),
    _xlpm.xn, _xlfn.XLOOKUP($AD7, $N$5:$N$200, L$5:L$200, , -1),
    (_xlpm.r - _xlpm.rp)/(_xlpm.rn - _xlpm.rp)*(_xlpm.xn - _xlpm.xp) + _xlpm.xp
)</f>
        <v>5.2076498081751668</v>
      </c>
      <c r="AF7" s="46">
        <f t="shared" ref="AF7:AF31" si="48">_xlfn.XLOOKUP(AA7, $F$5:$F$200, $I$5:$I$200, ,-1)</f>
        <v>1</v>
      </c>
      <c r="AG7" s="39">
        <f t="shared" ref="AG7:AG31" si="49">AF7+1</f>
        <v>2</v>
      </c>
      <c r="AH7" s="51">
        <f t="shared" ref="AH7:AH31" si="50">_xlfn.LET(
    _xlpm.r, $AA7,
    _xlpm.rp, _xlfn.XLOOKUP($AF7, $I$5:$I$200, $F$5:$F$200, , -1),
    _xlpm.rn, _xlfn.XLOOKUP($AG7, $I$5:$I$200, $F$5:$F$200, -1),
    _xlpm.xp, _xlfn.XLOOKUP($AF7, $I$5:$I$200, E$5:E$200, , -1),
    _xlpm.xn, _xlfn.XLOOKUP($AG7, $I$5:$I$200, E$5:E$200, , -1),
    (_xlpm.r - _xlpm.rp)/(_xlpm.rn - _xlpm.rp)*(_xlpm.xn - _xlpm.xp) + _xlpm.xp
)</f>
        <v>0.49742066295101212</v>
      </c>
      <c r="AJ7" s="156">
        <v>1.1717944874363</v>
      </c>
      <c r="AK7" s="8">
        <v>2963.7820251019998</v>
      </c>
      <c r="AL7" s="8">
        <v>1.6504997003002E-5</v>
      </c>
      <c r="AM7" s="8">
        <v>-3.0532715741939998E-5</v>
      </c>
      <c r="AN7" s="8">
        <v>1.8062496945733</v>
      </c>
      <c r="AO7" s="8">
        <v>1.8053424307540999</v>
      </c>
      <c r="AP7" s="8">
        <v>12.238818736143999</v>
      </c>
      <c r="AQ7" s="8">
        <v>8.7271317069391994E-5</v>
      </c>
      <c r="AR7" s="8">
        <v>-4.9605486786873001E-5</v>
      </c>
      <c r="AS7" s="8">
        <v>6386637420.4778996</v>
      </c>
      <c r="AT7" s="8">
        <v>1434921.7501519001</v>
      </c>
      <c r="AU7" s="8">
        <v>0</v>
      </c>
      <c r="AV7" s="8">
        <v>0</v>
      </c>
      <c r="AW7" s="8">
        <v>0</v>
      </c>
      <c r="AX7" s="8">
        <v>-18558603.313329998</v>
      </c>
      <c r="AY7" s="8">
        <v>6382341835.0623999</v>
      </c>
      <c r="AZ7" s="8">
        <v>0</v>
      </c>
      <c r="BA7" s="8">
        <v>0</v>
      </c>
      <c r="BB7" s="8">
        <v>0</v>
      </c>
      <c r="BC7" s="8">
        <v>-4965278.5836115004</v>
      </c>
      <c r="BD7" s="8">
        <v>43737323418.711998</v>
      </c>
      <c r="BE7" s="8">
        <v>0</v>
      </c>
      <c r="BF7" s="8">
        <v>0</v>
      </c>
      <c r="BG7" s="8">
        <v>0</v>
      </c>
      <c r="BH7" s="121">
        <v>143054830525.54999</v>
      </c>
      <c r="BI7" s="8">
        <v>1.4962520636278001E-3</v>
      </c>
      <c r="BJ7" s="8">
        <v>0</v>
      </c>
      <c r="BK7" s="121">
        <v>142129593466.92999</v>
      </c>
      <c r="BL7" s="8">
        <v>0</v>
      </c>
      <c r="BM7" s="23">
        <v>83204121687.897003</v>
      </c>
      <c r="BN7" s="161">
        <f t="shared" ref="BN7:BN31" si="51">AH7*AE7 - AE7/2</f>
        <v>-1.3432284088380708E-2</v>
      </c>
      <c r="BO7" s="56">
        <f t="shared" ref="BO7:BO31" si="52">Y7</f>
        <v>-1.2937405236469874E-2</v>
      </c>
      <c r="BP7" s="54">
        <f t="shared" ref="BP7:BP31" si="53">$BO7+AL7</f>
        <v>-1.2920900239466872E-2</v>
      </c>
      <c r="BQ7" s="13">
        <f t="shared" ref="BQ7:BQ31" si="54">AM7</f>
        <v>-3.0532715741939998E-5</v>
      </c>
      <c r="BR7" s="121">
        <f t="shared" ref="BR7:BR31" si="55">BO7+DL7</f>
        <v>-1.4226670652899591E-2</v>
      </c>
      <c r="BS7" s="122">
        <f t="shared" ref="BS7:BS31" si="56">DM7</f>
        <v>2.6257217846588996E-3</v>
      </c>
      <c r="BT7" s="54">
        <f t="shared" ref="BT7:BT31" si="57">$BO7+AQ7</f>
        <v>-1.2850133919400483E-2</v>
      </c>
      <c r="BU7" s="57">
        <f t="shared" ref="BU7:BU31" si="58">AR7</f>
        <v>-4.9605486786873001E-5</v>
      </c>
      <c r="BW7" s="126">
        <f t="shared" ref="BW7:BX31" si="59">-BO7</f>
        <v>1.2937405236469874E-2</v>
      </c>
      <c r="BX7" s="54">
        <f t="shared" si="59"/>
        <v>1.2920900239466872E-2</v>
      </c>
      <c r="BY7" s="54">
        <f t="shared" ref="BY7:BY31" si="60">BQ7</f>
        <v>-3.0532715741939998E-5</v>
      </c>
      <c r="BZ7" s="54">
        <f t="shared" ref="BZ7:BZ31" si="61">-BR7</f>
        <v>1.4226670652899591E-2</v>
      </c>
      <c r="CA7" s="54">
        <f t="shared" ref="CA7:CA31" si="62">BS7</f>
        <v>2.6257217846588996E-3</v>
      </c>
      <c r="CB7" s="54">
        <f t="shared" ref="CB7:CB31" si="63">-BT7</f>
        <v>1.2850133919400483E-2</v>
      </c>
      <c r="CC7" s="54">
        <f t="shared" ref="CC7:CC31" si="64">BU7</f>
        <v>-4.9605486786873001E-5</v>
      </c>
      <c r="CE7" s="125">
        <f t="shared" ref="CE7:CE31" si="65" xml:space="preserve"> IF($CE$3=1, - AB7, 0)</f>
        <v>15.591220101742699</v>
      </c>
      <c r="CF7" s="125">
        <f t="shared" ref="CF7:CF31" si="66">RADIANS(CE7)</f>
        <v>0.2721181251785354</v>
      </c>
      <c r="CG7" s="13">
        <f t="shared" ref="CG7:CG31" si="67">BX7*COS($CF7) - BY7*SIN($CF7)</f>
        <v>1.2453666094206174E-2</v>
      </c>
      <c r="CH7" s="13">
        <f t="shared" ref="CH7:CH31" si="68" xml:space="preserve"> BX7*SIN($CF7) + BY7*COS($CF7)</f>
        <v>3.4433698696197594E-3</v>
      </c>
      <c r="CI7" s="13">
        <f t="shared" ref="CI7:CI31" si="69">BZ7*COS($CF7) - CA7*SIN($CF7)</f>
        <v>1.2997461641502769E-2</v>
      </c>
      <c r="CJ7" s="13">
        <f t="shared" ref="CJ7:CJ31" si="70" xml:space="preserve"> BZ7*SIN($CF7) + CA7*COS($CF7)</f>
        <v>6.3528390215848336E-3</v>
      </c>
      <c r="CK7" s="13">
        <f t="shared" ref="CK7:CK31" si="71" xml:space="preserve"> CB7*COS($CF7) - CC7*SIN($CF7)</f>
        <v>1.2390629939431276E-2</v>
      </c>
      <c r="CL7" s="57">
        <f t="shared" ref="CL7:CL31" si="72" xml:space="preserve"> CB7*SIN($CF7) + CC7*COS($CF7)</f>
        <v>3.4059788835099206E-3</v>
      </c>
      <c r="CM7" s="68"/>
      <c r="CN7" s="94">
        <f t="shared" ref="CN7:CN31" si="73">AN7^2 * $AK7</f>
        <v>9669.4513595302906</v>
      </c>
      <c r="CO7" s="63">
        <f t="shared" ref="CO7:CO31" si="74">AO7^2 * $AK7</f>
        <v>9659.7400331735062</v>
      </c>
      <c r="CP7" s="131">
        <f t="shared" ref="CP7:CP31" si="75">BH7</f>
        <v>143054830525.54999</v>
      </c>
      <c r="CQ7" s="131">
        <f t="shared" ref="CQ7:CQ31" si="76">BK7</f>
        <v>142129593466.92999</v>
      </c>
      <c r="CR7" s="131">
        <f t="shared" ref="CR7:CR31" si="77">BI7</f>
        <v>1.4962520636278001E-3</v>
      </c>
      <c r="CS7" s="72">
        <f t="shared" ref="CS7:CS31" si="78">BM7</f>
        <v>83204121687.897003</v>
      </c>
      <c r="CT7" s="131">
        <f t="shared" ref="CT7:CT31" si="79">AS7</f>
        <v>6386637420.4778996</v>
      </c>
      <c r="CU7" s="131">
        <f t="shared" ref="CU7:CU31" si="80">AY7</f>
        <v>6382341835.0623999</v>
      </c>
      <c r="CV7" s="72">
        <f t="shared" ref="CV7:CV31" si="81">AT7</f>
        <v>1434921.7501519001</v>
      </c>
      <c r="CW7" s="131">
        <f t="shared" ref="CW7:CW31" si="82">BE7</f>
        <v>0</v>
      </c>
      <c r="CX7" s="72">
        <f t="shared" ref="CX7:CX31" si="83">-BF7</f>
        <v>0</v>
      </c>
      <c r="CY7" s="131">
        <f t="shared" ref="CY7:CY31" si="84">AX7</f>
        <v>-18558603.313329998</v>
      </c>
      <c r="CZ7" s="131">
        <f t="shared" ref="CZ7:CZ31" si="85">BC7</f>
        <v>-4965278.5836115004</v>
      </c>
      <c r="DA7" s="101">
        <f t="shared" ref="DA7:DA31" si="86">0.5*($CN7+$CO7)+0.5*($CN7-$CO7)*COS(-2*$AP7*PI()/180) - 0</f>
        <v>9669.0149473638266</v>
      </c>
      <c r="DB7" s="131">
        <f t="shared" ref="DB7:DB31" si="87">0.5*($CN7+$CO7)-0.5*($CN7-$CO7)*COS(-2*$AP7*PI()/180) + 0</f>
        <v>9660.1764453399701</v>
      </c>
      <c r="DC7" s="72">
        <f t="shared" ref="DC7:DC31" si="88">0.5*($CN7-$CO7)*SIN(-2*$AP7*PI()/180) + 0</f>
        <v>-2.0118860294664276</v>
      </c>
      <c r="DD7" s="131">
        <f t="shared" ref="DD7:DD31" si="89">0.5*($CP7+$CQ7)+0.5*($CP7-$CQ7)*COS(-2*$AP7*PI()/180) + $CR7*SIN(-2*$AP7*PI()/180)</f>
        <v>143013251786.00235</v>
      </c>
      <c r="DE7" s="131">
        <f t="shared" ref="DE7:DE31" si="90">0.5*($CP7+$CQ7)-0.5*($CP7-$CQ7)*COS(-2*$AP7*PI()/180) - $CR7*SIN(-2*$AP7*PI()/180)</f>
        <v>142171172206.47763</v>
      </c>
      <c r="DF7" s="72">
        <f t="shared" ref="DF7:DF31" si="91">0.5*($CP7-$CQ7)*SIN(-2*$AP7*PI()/180) - $CR7*COS(-2*$AP7*PI()/180)</f>
        <v>-191680460.91819003</v>
      </c>
      <c r="DG7" s="131">
        <f t="shared" ref="DG7:DG31" si="92">0.5*($CT7+$CU7) + 0.5*($CT7-$CU7)*COS(-2*$AP7*PI()/180) + $CV7*SIN(-2*$AP7*PI()/180)</f>
        <v>6385849840.7486811</v>
      </c>
      <c r="DH7" s="131">
        <f t="shared" ref="DH7:DH31" si="93">0.5*($CT7+$CU7)-0.5*($CT7-$CU7)*COS(-2*$AP7*PI()/180) - $CV7*SIN(-2*$AP7*PI()/180)</f>
        <v>6383129414.7916174</v>
      </c>
      <c r="DI7" s="113">
        <f t="shared" ref="DI7:DI31" si="94" xml:space="preserve"> - 0.5*($CT7-$CU7)*SIN(-2*$AP7*PI()/180) + $CV7*COS(-2*$AP7*PI()/180)</f>
        <v>2195867.618404163</v>
      </c>
      <c r="DJ7" s="130">
        <f t="shared" ref="DJ7:DJ31" si="95" xml:space="preserve"> - ( $CY7*COS(-$AP7*PI()/180) + $CZ7*SIN(-$AP7*PI()/180) )</f>
        <v>17084238.23031259</v>
      </c>
      <c r="DK7" s="130">
        <f t="shared" ref="DK7:DK31" si="96" xml:space="preserve">  - $CY7*SIN(-$AP7*PI()/180) + $CZ7*COS(-$AP7*PI()/180)</f>
        <v>-8786612.1141393259</v>
      </c>
      <c r="DL7" s="171">
        <f t="shared" ref="DL7:DL31" si="97" xml:space="preserve"> DK7/DH7 +AQ7</f>
        <v>-1.2892654164297162E-3</v>
      </c>
      <c r="DM7" s="171">
        <f t="shared" ref="DM7:DM31" si="98" xml:space="preserve"> DJ7/DG7 +AR7</f>
        <v>2.6257217846588996E-3</v>
      </c>
      <c r="DN7" s="197">
        <f t="shared" ref="DN7:DN31" si="99">DA7 + $AK7*$BU7^2 * $DO$2</f>
        <v>9669.0149546568173</v>
      </c>
      <c r="DO7" s="198">
        <f t="shared" ref="DO7:DO31" si="100">DB7 + $AK7*$BT7^2 * $DO$2</f>
        <v>9660.6658426379963</v>
      </c>
      <c r="DP7" s="199">
        <f t="shared" ref="DP7:DP31" si="101">DC7 + $AK7*$BT7*$BU7 * $DO$2</f>
        <v>-2.0099968047040204</v>
      </c>
      <c r="DQ7" s="200">
        <f t="shared" ref="DQ7:DQ31" si="102">DD7 + $BD7*$BU7^2 * $DO$2</f>
        <v>143013251893.62698</v>
      </c>
      <c r="DR7" s="198">
        <f t="shared" ref="DR7:DR31" si="103">DE7 + $BD7*$BT7^2 * $DO$2</f>
        <v>142178394373.19662</v>
      </c>
      <c r="DS7" s="237">
        <f t="shared" ref="DS7:DS31" si="104">DF7 + $BD7*$BT7*$BU7 * $DO$2</f>
        <v>-191652581.12347361</v>
      </c>
      <c r="DT7" s="101">
        <f t="shared" si="3"/>
        <v>2.0099968047040204</v>
      </c>
      <c r="DU7" s="131">
        <f t="shared" si="4"/>
        <v>191652581.12347361</v>
      </c>
      <c r="DV7" s="113">
        <f t="shared" si="5"/>
        <v>-2195867.618404163</v>
      </c>
      <c r="DW7" s="1">
        <f t="shared" si="6"/>
        <v>-2169611.218940109</v>
      </c>
      <c r="DX7" s="1">
        <f t="shared" si="7"/>
        <v>562030463.20658016</v>
      </c>
      <c r="DY7" s="173">
        <f t="shared" si="8"/>
        <v>16767465.040414376</v>
      </c>
      <c r="DZ7" s="174">
        <f t="shared" si="9"/>
        <v>90810679.91907604</v>
      </c>
      <c r="EB7" s="169">
        <f t="shared" si="10"/>
        <v>15.591220101742699</v>
      </c>
      <c r="EC7" s="106">
        <f>RADIANS(EB7)</f>
        <v>0.2721181251785354</v>
      </c>
      <c r="ED7" s="243">
        <v>2</v>
      </c>
      <c r="EE7" s="258">
        <f>SQRT( (EF7-EF6)^2 + (EG7-EG6)^2 + (EH7-EH6)^2 ) + EE6</f>
        <v>1.1711647312126134</v>
      </c>
      <c r="EF7" s="258">
        <f t="shared" ref="EF7:EF31" si="105">AA7</f>
        <v>1.1710967472981892</v>
      </c>
      <c r="EG7" s="258">
        <v>0</v>
      </c>
      <c r="EH7" s="262">
        <f t="shared" ref="EH7:EH31" si="106">Z7</f>
        <v>1.2618878869157794E-2</v>
      </c>
      <c r="EI7" s="189">
        <f t="shared" si="11"/>
        <v>2963.7820251019998</v>
      </c>
      <c r="EJ7" s="244">
        <f t="shared" si="12"/>
        <v>1.2453666094206174E-2</v>
      </c>
      <c r="EK7" s="189">
        <f t="shared" si="13"/>
        <v>3.4433698696197594E-3</v>
      </c>
      <c r="EL7" s="1">
        <f t="shared" si="14"/>
        <v>9669.4525329235148</v>
      </c>
      <c r="EM7" s="1">
        <f t="shared" si="15"/>
        <v>9660.2282643713006</v>
      </c>
      <c r="EN7" s="34">
        <f t="shared" si="16"/>
        <v>-0.44183984632017359</v>
      </c>
      <c r="EO7" s="244">
        <f t="shared" si="17"/>
        <v>43737323418.711998</v>
      </c>
      <c r="EP7" s="1">
        <f t="shared" ref="EP7:EP31" si="107">$DW7*COS($EC7) + $DX7*SIN($EC7)</f>
        <v>148968399.98537698</v>
      </c>
      <c r="EQ7" s="34">
        <f t="shared" ref="EQ7:EQ31" si="108" xml:space="preserve"> - $DW7*SIN($EC7) + $DX7*COS($EC7)</f>
        <v>541932989.02248168</v>
      </c>
      <c r="ER7" s="1">
        <f>0.5*($DQ7+$DR7)+0.5*($DQ7-$DR7)*COS(2*$EC7) + $DU7*SIN(2*$EC7)</f>
        <v>143052173998.80219</v>
      </c>
      <c r="ES7" s="1">
        <f t="shared" si="18"/>
        <v>142139472268.02142</v>
      </c>
      <c r="ET7" s="34">
        <f t="shared" si="19"/>
        <v>-52166745.76338467</v>
      </c>
      <c r="EU7" s="34">
        <f t="shared" ref="EU7:EU31" si="109">CS7</f>
        <v>83204121687.897003</v>
      </c>
      <c r="EV7" s="1">
        <f t="shared" si="20"/>
        <v>6386790264.2727871</v>
      </c>
      <c r="EW7" s="1">
        <f t="shared" si="21"/>
        <v>6382188991.2675114</v>
      </c>
      <c r="EX7" s="34">
        <f t="shared" si="22"/>
        <v>-1174344.7650708584</v>
      </c>
      <c r="EY7" s="1">
        <f t="shared" ref="EY7:EY31" si="110">$DY7*COS($EC7) + $DZ7*SIN($EC7)</f>
        <v>40557873.869295053</v>
      </c>
      <c r="EZ7" s="34">
        <f t="shared" ref="EZ7:EZ31" si="111" xml:space="preserve"> - $DY7*SIN($EC7) + $DZ7*COS($EC7)</f>
        <v>82962559.859546006</v>
      </c>
      <c r="FA7" s="107">
        <v>0</v>
      </c>
      <c r="FC7" s="185">
        <f t="shared" si="23"/>
        <v>-2169611.218940109</v>
      </c>
      <c r="FD7" s="1">
        <f t="shared" si="24"/>
        <v>-562030463.20658016</v>
      </c>
      <c r="FE7" s="1">
        <f t="shared" si="25"/>
        <v>16767465.040414376</v>
      </c>
      <c r="FF7" s="186">
        <f t="shared" si="26"/>
        <v>-90810679.91907604</v>
      </c>
      <c r="FH7" s="227">
        <f t="shared" si="27"/>
        <v>9669.4525329235148</v>
      </c>
      <c r="FI7" s="93">
        <f t="shared" si="28"/>
        <v>9660.2282643713006</v>
      </c>
      <c r="FJ7" s="233">
        <f t="shared" si="29"/>
        <v>0.44183984632017359</v>
      </c>
      <c r="FK7" s="66">
        <f t="shared" ref="FK7:FK31" si="112">-FJ7</f>
        <v>-0.44183984632017359</v>
      </c>
      <c r="FL7" s="93">
        <f t="shared" ref="FL7:FL31" si="113">FC7*COS(EC7) - FD7*SIN(EC7)</f>
        <v>148968399.98537698</v>
      </c>
      <c r="FM7" s="233">
        <f t="shared" ref="FM7:FM31" si="114" xml:space="preserve"> FC7*SIN(EC7) + FD7*COS(EC7)</f>
        <v>-541932989.02248168</v>
      </c>
      <c r="FN7" s="66">
        <f t="shared" ref="FN7:FN31" si="115">-FM7</f>
        <v>541932989.02248168</v>
      </c>
      <c r="FO7" s="93">
        <f t="shared" si="30"/>
        <v>143052173998.80219</v>
      </c>
      <c r="FP7" s="93">
        <f t="shared" si="31"/>
        <v>142139472268.02142</v>
      </c>
      <c r="FQ7" s="233">
        <f t="shared" si="32"/>
        <v>52166745.76338467</v>
      </c>
      <c r="FR7" s="66">
        <f t="shared" ref="FR7:FR31" si="116">-FQ7</f>
        <v>-52166745.76338467</v>
      </c>
      <c r="FS7" s="93">
        <f t="shared" si="33"/>
        <v>6386790264.2727871</v>
      </c>
      <c r="FT7" s="93">
        <f t="shared" si="34"/>
        <v>6382188991.2675114</v>
      </c>
      <c r="FU7" s="233">
        <f t="shared" si="35"/>
        <v>1174344.7650708584</v>
      </c>
      <c r="FV7" s="66">
        <f t="shared" ref="FV7:FV31" si="117">-FU7</f>
        <v>-1174344.7650708584</v>
      </c>
      <c r="FW7" s="93">
        <f t="shared" ref="FW7:FW31" si="118">$FE7*COS(EC7) - $FF7*SIN(EC7)</f>
        <v>40557873.869295053</v>
      </c>
      <c r="FX7" s="233">
        <f t="shared" ref="FX7:FX31" si="119" xml:space="preserve">  $FE7*SIN(EC7) + $FF7*COS(EC7)</f>
        <v>-82962559.859546006</v>
      </c>
      <c r="FY7" s="228">
        <f t="shared" ref="FY7:FY31" si="120">-FX7</f>
        <v>82962559.859546006</v>
      </c>
      <c r="FZ7" s="1"/>
      <c r="GA7" s="227">
        <f t="shared" si="36"/>
        <v>148968399.98537698</v>
      </c>
      <c r="GB7" s="93">
        <f t="shared" si="37"/>
        <v>541932989.02248156</v>
      </c>
      <c r="GC7" s="93">
        <f t="shared" si="38"/>
        <v>40574250.413550273</v>
      </c>
      <c r="GD7" s="228">
        <f t="shared" si="39"/>
        <v>82952256.602820739</v>
      </c>
      <c r="GF7" s="142">
        <v>2</v>
      </c>
      <c r="GG7" s="264">
        <f t="shared" ref="GG7:GG30" si="121">EF7</f>
        <v>1.1710967472981892</v>
      </c>
      <c r="GH7" s="264">
        <f t="shared" ref="GH7:GH31" si="122">EG7</f>
        <v>0</v>
      </c>
      <c r="GI7" s="264">
        <f t="shared" ref="GI7:GI31" si="123">EH7</f>
        <v>1.2618878869157794E-2</v>
      </c>
      <c r="GJ7" s="143">
        <f t="shared" ref="GJ7:GJ31" si="124">EI7</f>
        <v>2963.7820251019998</v>
      </c>
      <c r="GK7" s="143">
        <f t="shared" ref="GK7:GK31" si="125">EJ7</f>
        <v>1.2453666094206174E-2</v>
      </c>
      <c r="GL7" s="143">
        <f t="shared" ref="GL7:GL31" si="126">EK7</f>
        <v>3.4433698696197594E-3</v>
      </c>
      <c r="GM7" s="143">
        <f t="shared" ref="GM7:GM31" si="127">EL7</f>
        <v>9669.4525329235148</v>
      </c>
      <c r="GN7" s="143">
        <f t="shared" ref="GN7:GN31" si="128">EM7</f>
        <v>9660.2282643713006</v>
      </c>
      <c r="GO7" s="143">
        <f t="shared" ref="GO7:GO31" si="129">EN7</f>
        <v>-0.44183984632017359</v>
      </c>
      <c r="GP7" s="144">
        <f t="shared" ref="GP7:GP31" si="130">EV7</f>
        <v>6386790264.2727871</v>
      </c>
      <c r="GQ7" s="145">
        <v>0</v>
      </c>
      <c r="GR7" s="144">
        <f t="shared" ref="GR7:GR31" si="131">EX7</f>
        <v>-1174344.7650708584</v>
      </c>
      <c r="GS7" s="145">
        <v>0</v>
      </c>
      <c r="GT7" s="144">
        <f t="shared" ref="GT7:GT31" si="132">EY7</f>
        <v>40557873.869295053</v>
      </c>
      <c r="GU7" s="145">
        <v>0</v>
      </c>
      <c r="GV7" s="144">
        <f t="shared" ref="GV7:GV31" si="133">EO7</f>
        <v>43737323418.711998</v>
      </c>
      <c r="GW7" s="145">
        <v>0</v>
      </c>
      <c r="GX7" s="144">
        <f t="shared" ref="GX7:GX31" si="134" xml:space="preserve"> - EP7</f>
        <v>-148968399.98537698</v>
      </c>
      <c r="GY7" s="145">
        <v>0</v>
      </c>
      <c r="GZ7" s="144">
        <f t="shared" ref="GZ7:GZ31" si="135">EQ7</f>
        <v>541932989.02248168</v>
      </c>
      <c r="HA7" s="144">
        <f t="shared" ref="HA7:HA31" si="136">EW7</f>
        <v>6382188991.2675114</v>
      </c>
      <c r="HB7" s="145">
        <v>0</v>
      </c>
      <c r="HC7" s="144">
        <f t="shared" ref="HC7:HC31" si="137" xml:space="preserve"> - EZ7</f>
        <v>-82962559.859546006</v>
      </c>
      <c r="HD7" s="145">
        <v>0</v>
      </c>
      <c r="HE7" s="144">
        <f t="shared" ref="HE7:HE31" si="138">ER7</f>
        <v>143052173998.80219</v>
      </c>
      <c r="HF7" s="145">
        <v>0</v>
      </c>
      <c r="HG7" s="144">
        <f t="shared" ref="HG7:HG31" si="139" xml:space="preserve"> - ET7</f>
        <v>52166745.76338467</v>
      </c>
      <c r="HH7" s="144">
        <f t="shared" ref="HH7:HH31" si="140">EU7</f>
        <v>83204121687.897003</v>
      </c>
      <c r="HI7" s="145">
        <v>0</v>
      </c>
      <c r="HJ7" s="144">
        <f t="shared" ref="HJ7:HJ31" si="141">ES7</f>
        <v>142139472268.02142</v>
      </c>
      <c r="HK7" s="146">
        <v>0</v>
      </c>
      <c r="HM7" s="46">
        <f t="shared" ref="HM7:HM31" si="142">_xlfn.XLOOKUP(HQ7, $GG$6:$GG$200, $GF$6:$GF$200, ,-1)</f>
        <v>1</v>
      </c>
      <c r="HN7" s="39">
        <f t="shared" ref="HN7:HN30" si="143">HM7+1</f>
        <v>2</v>
      </c>
      <c r="HP7" s="142">
        <v>2</v>
      </c>
      <c r="HQ7" s="310">
        <v>1.17</v>
      </c>
      <c r="HR7" s="264">
        <f t="shared" ref="HR7:HR30" si="144">_xlfn.LET(
    _xlpm.r, $HQ7,
    _xlpm.rp, _xlfn.XLOOKUP($HM7, $GF$6:$GF$200, $GG$6:$GG$200, , -1),
    _xlpm.rn, _xlfn.XLOOKUP($HN7, $GF$6:$GF$200, $GG$6:$GG$200, , -1),
    _xlpm.xp, _xlfn.XLOOKUP($HM7, $GF$6:$GF$200, GH$6:GH$200, , -1),
    _xlpm.xn, _xlfn.XLOOKUP($HN7, $GF$6:$GF$200, GH$6:GH$200, , -1),
    (_xlpm.r - _xlpm.rp)/(_xlpm.rn - _xlpm.rp)*(_xlpm.xn - _xlpm.xp) + _xlpm.xp
)</f>
        <v>0</v>
      </c>
      <c r="HS7" s="264">
        <f t="shared" si="41"/>
        <v>1.2607061125373725E-2</v>
      </c>
      <c r="HT7" s="143">
        <f t="shared" si="41"/>
        <v>2963.9344354323935</v>
      </c>
      <c r="HU7" s="143">
        <f t="shared" si="41"/>
        <v>1.242139802848883E-2</v>
      </c>
      <c r="HV7" s="143">
        <f t="shared" si="41"/>
        <v>3.4342557667034201E-3</v>
      </c>
      <c r="HW7" s="143">
        <f t="shared" si="41"/>
        <v>9669.9124805037591</v>
      </c>
      <c r="HX7" s="143">
        <f t="shared" si="41"/>
        <v>9660.6930039748822</v>
      </c>
      <c r="HY7" s="143">
        <f t="shared" si="41"/>
        <v>-0.44340859579164715</v>
      </c>
      <c r="HZ7" s="144">
        <f t="shared" si="41"/>
        <v>6387108929.5447235</v>
      </c>
      <c r="IA7" s="145">
        <f t="shared" si="41"/>
        <v>0</v>
      </c>
      <c r="IB7" s="144">
        <f t="shared" si="41"/>
        <v>-1175495.3083377609</v>
      </c>
      <c r="IC7" s="145">
        <f t="shared" si="41"/>
        <v>0</v>
      </c>
      <c r="ID7" s="144">
        <f t="shared" si="41"/>
        <v>40518494.3274443</v>
      </c>
      <c r="IE7" s="145">
        <f t="shared" si="41"/>
        <v>0</v>
      </c>
      <c r="IF7" s="144">
        <f t="shared" si="41"/>
        <v>43739478179.526176</v>
      </c>
      <c r="IG7" s="145">
        <f t="shared" si="41"/>
        <v>0</v>
      </c>
      <c r="IH7" s="144">
        <f t="shared" si="41"/>
        <v>-148542904.15843302</v>
      </c>
      <c r="II7" s="145">
        <f t="shared" si="41"/>
        <v>0</v>
      </c>
      <c r="IJ7" s="144">
        <f t="shared" si="41"/>
        <v>540477256.11812758</v>
      </c>
      <c r="IK7" s="144">
        <f t="shared" si="41"/>
        <v>6382522800.3141279</v>
      </c>
      <c r="IL7" s="145">
        <f t="shared" si="41"/>
        <v>0</v>
      </c>
      <c r="IM7" s="144">
        <f t="shared" si="41"/>
        <v>-82745914.752878934</v>
      </c>
      <c r="IN7" s="145">
        <f t="shared" si="41"/>
        <v>0</v>
      </c>
      <c r="IO7" s="144">
        <f t="shared" si="41"/>
        <v>143058304420.38641</v>
      </c>
      <c r="IP7" s="145">
        <f t="shared" si="41"/>
        <v>0</v>
      </c>
      <c r="IQ7" s="144">
        <f t="shared" si="41"/>
        <v>52160850.302728474</v>
      </c>
      <c r="IR7" s="144">
        <f t="shared" si="41"/>
        <v>83208062710.021347</v>
      </c>
      <c r="IS7" s="145">
        <f t="shared" si="41"/>
        <v>0</v>
      </c>
      <c r="IT7" s="144">
        <f t="shared" si="41"/>
        <v>142146371474.53046</v>
      </c>
      <c r="IU7" s="146">
        <f t="shared" si="41"/>
        <v>0</v>
      </c>
    </row>
    <row r="8" spans="1:255" x14ac:dyDescent="0.3">
      <c r="A8" s="2">
        <v>6.1224489795918373E-2</v>
      </c>
      <c r="B8">
        <v>5.2933253133836971</v>
      </c>
      <c r="C8">
        <v>0.26090151424382813</v>
      </c>
      <c r="D8">
        <f t="shared" si="0"/>
        <v>14.948555634743684</v>
      </c>
      <c r="E8">
        <v>0.45401477306103749</v>
      </c>
      <c r="F8">
        <v>7.1632653061224474</v>
      </c>
      <c r="G8">
        <v>-7.1343507051830596E-2</v>
      </c>
      <c r="H8">
        <v>0</v>
      </c>
      <c r="I8" s="4">
        <v>4</v>
      </c>
      <c r="K8" s="49">
        <v>13.720035278556001</v>
      </c>
      <c r="L8" s="34">
        <v>5.5176319560136298</v>
      </c>
      <c r="M8" s="8">
        <v>61.842860270922799</v>
      </c>
      <c r="N8" s="4">
        <v>4</v>
      </c>
      <c r="P8" s="6">
        <v>-9.1401350000000006E-2</v>
      </c>
      <c r="Q8" s="8">
        <v>5.4885209999999997E-2</v>
      </c>
      <c r="R8" s="34">
        <v>3.5130810000000001</v>
      </c>
      <c r="S8" s="8">
        <v>-15.50433</v>
      </c>
      <c r="T8" s="39">
        <v>4</v>
      </c>
      <c r="U8" s="42">
        <f t="shared" si="1"/>
        <v>3.5154885319364313</v>
      </c>
      <c r="W8" s="46">
        <f t="shared" si="42"/>
        <v>2</v>
      </c>
      <c r="X8" s="39">
        <f t="shared" si="43"/>
        <v>3</v>
      </c>
      <c r="Y8" s="60">
        <f t="shared" si="44"/>
        <v>-4.8641110472936712E-2</v>
      </c>
      <c r="Z8" s="60">
        <f t="shared" si="2"/>
        <v>3.159187773831397E-2</v>
      </c>
      <c r="AA8" s="60">
        <f t="shared" si="2"/>
        <v>2.3421934945962786</v>
      </c>
      <c r="AB8" s="60">
        <f t="shared" si="2"/>
        <v>-15.58783020408743</v>
      </c>
      <c r="AC8" s="46">
        <f t="shared" si="45"/>
        <v>1</v>
      </c>
      <c r="AD8" s="39">
        <f t="shared" si="46"/>
        <v>2</v>
      </c>
      <c r="AE8" s="23">
        <f t="shared" si="47"/>
        <v>5.2152996163503333</v>
      </c>
      <c r="AF8" s="46">
        <f t="shared" si="48"/>
        <v>1</v>
      </c>
      <c r="AG8" s="39">
        <f t="shared" si="49"/>
        <v>2</v>
      </c>
      <c r="AH8" s="51">
        <f t="shared" si="50"/>
        <v>0.49029587135657027</v>
      </c>
      <c r="AJ8" s="156">
        <v>2.3435889748725001</v>
      </c>
      <c r="AK8" s="8">
        <v>2803.2193647291001</v>
      </c>
      <c r="AL8" s="8">
        <v>-4.1240989229068001E-4</v>
      </c>
      <c r="AM8" s="8">
        <v>2.1601408420058002E-3</v>
      </c>
      <c r="AN8" s="8">
        <v>1.8084172619229999</v>
      </c>
      <c r="AO8" s="8">
        <v>1.807824455315</v>
      </c>
      <c r="AP8" s="8">
        <v>14.368450572776</v>
      </c>
      <c r="AQ8" s="8">
        <v>-7.1633936969608004E-5</v>
      </c>
      <c r="AR8" s="8">
        <v>2.2637009814930999E-3</v>
      </c>
      <c r="AS8" s="8">
        <v>6057828519.5988998</v>
      </c>
      <c r="AT8" s="8">
        <v>2708485.569435</v>
      </c>
      <c r="AU8" s="8">
        <v>0</v>
      </c>
      <c r="AV8" s="8">
        <v>0</v>
      </c>
      <c r="AW8" s="8">
        <v>0</v>
      </c>
      <c r="AX8" s="8">
        <v>64891.036515248998</v>
      </c>
      <c r="AY8" s="8">
        <v>6022758053.9181995</v>
      </c>
      <c r="AZ8" s="8">
        <v>0</v>
      </c>
      <c r="BA8" s="8">
        <v>0</v>
      </c>
      <c r="BB8" s="8">
        <v>0</v>
      </c>
      <c r="BC8" s="8">
        <v>-1626557.3100258999</v>
      </c>
      <c r="BD8" s="8">
        <v>41541387998.32</v>
      </c>
      <c r="BE8" s="8">
        <v>-1.4550609053445E-8</v>
      </c>
      <c r="BF8" s="8">
        <v>3.2467247393847002E-9</v>
      </c>
      <c r="BG8" s="8">
        <v>0</v>
      </c>
      <c r="BH8" s="121">
        <v>136780833274.12</v>
      </c>
      <c r="BI8" s="8">
        <v>2.4676218369895002E-4</v>
      </c>
      <c r="BJ8" s="8">
        <v>0</v>
      </c>
      <c r="BK8" s="121">
        <v>134778772728.63</v>
      </c>
      <c r="BL8" s="8">
        <v>0</v>
      </c>
      <c r="BM8" s="23">
        <v>78929419007.725006</v>
      </c>
      <c r="BN8" s="161">
        <f t="shared" si="51"/>
        <v>-5.0609938391093401E-2</v>
      </c>
      <c r="BO8" s="56">
        <f t="shared" si="52"/>
        <v>-4.8641110472936712E-2</v>
      </c>
      <c r="BP8" s="54">
        <f t="shared" si="53"/>
        <v>-4.9053520365227393E-2</v>
      </c>
      <c r="BQ8" s="13">
        <f t="shared" si="54"/>
        <v>2.1601408420058002E-3</v>
      </c>
      <c r="BR8" s="121">
        <f t="shared" si="55"/>
        <v>-4.8971542694537559E-2</v>
      </c>
      <c r="BS8" s="122">
        <f t="shared" si="56"/>
        <v>2.1866488218000965E-3</v>
      </c>
      <c r="BT8" s="54">
        <f t="shared" si="57"/>
        <v>-4.8712744409906319E-2</v>
      </c>
      <c r="BU8" s="57">
        <f t="shared" si="58"/>
        <v>2.2637009814930999E-3</v>
      </c>
      <c r="BW8" s="126">
        <f t="shared" si="59"/>
        <v>4.8641110472936712E-2</v>
      </c>
      <c r="BX8" s="54">
        <f t="shared" si="59"/>
        <v>4.9053520365227393E-2</v>
      </c>
      <c r="BY8" s="54">
        <f t="shared" si="60"/>
        <v>2.1601408420058002E-3</v>
      </c>
      <c r="BZ8" s="54">
        <f t="shared" si="61"/>
        <v>4.8971542694537559E-2</v>
      </c>
      <c r="CA8" s="54">
        <f t="shared" si="62"/>
        <v>2.1866488218000965E-3</v>
      </c>
      <c r="CB8" s="54">
        <f t="shared" si="63"/>
        <v>4.8712744409906319E-2</v>
      </c>
      <c r="CC8" s="54">
        <f t="shared" si="64"/>
        <v>2.2637009814930999E-3</v>
      </c>
      <c r="CE8" s="125">
        <f t="shared" si="65"/>
        <v>15.58783020408743</v>
      </c>
      <c r="CF8" s="125">
        <f t="shared" si="66"/>
        <v>0.2720589603031453</v>
      </c>
      <c r="CG8" s="13">
        <f t="shared" si="67"/>
        <v>4.6668852670270405E-2</v>
      </c>
      <c r="CH8" s="13">
        <f t="shared" si="68"/>
        <v>1.5262118434859374E-2</v>
      </c>
      <c r="CI8" s="13">
        <f t="shared" si="69"/>
        <v>4.6582767067771896E-2</v>
      </c>
      <c r="CJ8" s="13">
        <f t="shared" si="70"/>
        <v>1.5265622793142128E-2</v>
      </c>
      <c r="CK8" s="13">
        <f t="shared" si="71"/>
        <v>4.6312782381618914E-2</v>
      </c>
      <c r="CL8" s="57">
        <f t="shared" si="72"/>
        <v>1.5270297906435245E-2</v>
      </c>
      <c r="CM8" s="68"/>
      <c r="CN8" s="94">
        <f t="shared" si="73"/>
        <v>9167.5729044844011</v>
      </c>
      <c r="CO8" s="63">
        <f t="shared" si="74"/>
        <v>9161.5635534681678</v>
      </c>
      <c r="CP8" s="131">
        <f t="shared" si="75"/>
        <v>136780833274.12</v>
      </c>
      <c r="CQ8" s="131">
        <f t="shared" si="76"/>
        <v>134778772728.63</v>
      </c>
      <c r="CR8" s="131">
        <f t="shared" si="77"/>
        <v>2.4676218369895002E-4</v>
      </c>
      <c r="CS8" s="72">
        <f t="shared" si="78"/>
        <v>78929419007.725006</v>
      </c>
      <c r="CT8" s="131">
        <f t="shared" si="79"/>
        <v>6057828519.5988998</v>
      </c>
      <c r="CU8" s="131">
        <f t="shared" si="80"/>
        <v>6022758053.9181995</v>
      </c>
      <c r="CV8" s="72">
        <f t="shared" si="81"/>
        <v>2708485.569435</v>
      </c>
      <c r="CW8" s="131">
        <f t="shared" si="82"/>
        <v>-1.4550609053445E-8</v>
      </c>
      <c r="CX8" s="72">
        <f t="shared" si="83"/>
        <v>-3.2467247393847002E-9</v>
      </c>
      <c r="CY8" s="131">
        <f t="shared" si="84"/>
        <v>64891.036515248998</v>
      </c>
      <c r="CZ8" s="131">
        <f t="shared" si="85"/>
        <v>-1626557.3100258999</v>
      </c>
      <c r="DA8" s="101">
        <f t="shared" si="86"/>
        <v>9167.2028387200262</v>
      </c>
      <c r="DB8" s="131">
        <f t="shared" si="87"/>
        <v>9161.9336192325427</v>
      </c>
      <c r="DC8" s="72">
        <f t="shared" si="88"/>
        <v>-1.4446128918338417</v>
      </c>
      <c r="DD8" s="131">
        <f t="shared" si="89"/>
        <v>136657543077.87598</v>
      </c>
      <c r="DE8" s="131">
        <f t="shared" si="90"/>
        <v>134902062924.87402</v>
      </c>
      <c r="DF8" s="72">
        <f t="shared" si="91"/>
        <v>-481283663.8158142</v>
      </c>
      <c r="DG8" s="131">
        <f t="shared" si="92"/>
        <v>6054366614.1494112</v>
      </c>
      <c r="DH8" s="131">
        <f t="shared" si="93"/>
        <v>6026219959.3676882</v>
      </c>
      <c r="DI8" s="113">
        <f t="shared" si="94"/>
        <v>10805634.687270641</v>
      </c>
      <c r="DJ8" s="130">
        <f t="shared" si="95"/>
        <v>-466502.02319342969</v>
      </c>
      <c r="DK8" s="130">
        <f t="shared" si="96"/>
        <v>-1559575.3882948884</v>
      </c>
      <c r="DL8" s="171">
        <f t="shared" si="97"/>
        <v>-3.3043222160084631E-4</v>
      </c>
      <c r="DM8" s="171">
        <f t="shared" si="98"/>
        <v>2.1866488218000965E-3</v>
      </c>
      <c r="DN8" s="197">
        <f t="shared" si="99"/>
        <v>9167.2172033751267</v>
      </c>
      <c r="DO8" s="198">
        <f t="shared" si="100"/>
        <v>9168.58546667466</v>
      </c>
      <c r="DP8" s="199">
        <f t="shared" si="101"/>
        <v>-1.7537269392124344</v>
      </c>
      <c r="DQ8" s="200">
        <f t="shared" si="102"/>
        <v>136657755950.16078</v>
      </c>
      <c r="DR8" s="198">
        <f t="shared" si="103"/>
        <v>135000637791.67734</v>
      </c>
      <c r="DS8" s="237">
        <f t="shared" si="104"/>
        <v>-485864477.83966643</v>
      </c>
      <c r="DT8" s="101">
        <f t="shared" si="3"/>
        <v>1.7537269392124344</v>
      </c>
      <c r="DU8" s="131">
        <f t="shared" si="4"/>
        <v>485864477.83966643</v>
      </c>
      <c r="DV8" s="113">
        <f t="shared" si="5"/>
        <v>-10805634.687270641</v>
      </c>
      <c r="DW8" s="1">
        <f t="shared" si="6"/>
        <v>94037280.784382671</v>
      </c>
      <c r="DX8" s="1">
        <f t="shared" si="7"/>
        <v>2023595015.9949121</v>
      </c>
      <c r="DY8" s="173">
        <f t="shared" si="8"/>
        <v>13238773.62357565</v>
      </c>
      <c r="DZ8" s="174">
        <f t="shared" si="9"/>
        <v>295113288.02684915</v>
      </c>
      <c r="EB8" s="169">
        <f t="shared" si="10"/>
        <v>15.58783020408743</v>
      </c>
      <c r="EC8" s="106">
        <f t="shared" ref="EC8:EC31" si="145">RADIANS(EB8)</f>
        <v>0.2720589603031453</v>
      </c>
      <c r="ED8" s="243">
        <v>3</v>
      </c>
      <c r="EE8" s="258">
        <f t="shared" ref="EE8:EE30" si="146">SQRT( (EF8-EF7)^2 + (EG8-EG7)^2 + (EH8-EH7)^2 ) + EE7</f>
        <v>2.3424151596941805</v>
      </c>
      <c r="EF8" s="258">
        <f t="shared" si="105"/>
        <v>2.3421934945962786</v>
      </c>
      <c r="EG8" s="258">
        <v>0</v>
      </c>
      <c r="EH8" s="262">
        <f t="shared" si="106"/>
        <v>3.159187773831397E-2</v>
      </c>
      <c r="EI8" s="189">
        <f t="shared" si="11"/>
        <v>2803.2193647291001</v>
      </c>
      <c r="EJ8" s="244">
        <f t="shared" si="12"/>
        <v>4.6668852670270405E-2</v>
      </c>
      <c r="EK8" s="189">
        <f t="shared" si="13"/>
        <v>1.5262118434859374E-2</v>
      </c>
      <c r="EL8" s="1">
        <f t="shared" si="14"/>
        <v>9168.2238433631483</v>
      </c>
      <c r="EM8" s="1">
        <f t="shared" si="15"/>
        <v>9167.5788266866384</v>
      </c>
      <c r="EN8" s="34">
        <f t="shared" si="16"/>
        <v>1.8546111892489789</v>
      </c>
      <c r="EO8" s="244">
        <f t="shared" si="17"/>
        <v>41541387998.32</v>
      </c>
      <c r="EP8" s="1">
        <f t="shared" si="107"/>
        <v>634349370.18116009</v>
      </c>
      <c r="EQ8" s="34">
        <f t="shared" si="108"/>
        <v>1923897262.1965902</v>
      </c>
      <c r="ER8" s="1">
        <f t="shared" ref="ER8:ER30" si="147">0.5*($DQ8+$DR8)+0.5*($DQ8-$DR8)*COS(2*$EC8) + $DU8*SIN(2*$EC8)</f>
        <v>136789613318.41946</v>
      </c>
      <c r="ES8" s="1">
        <f t="shared" si="18"/>
        <v>134868780423.41867</v>
      </c>
      <c r="ET8" s="34">
        <f t="shared" si="19"/>
        <v>-13216882.803071737</v>
      </c>
      <c r="EU8" s="34">
        <f t="shared" si="109"/>
        <v>78929419007.725006</v>
      </c>
      <c r="EV8" s="1">
        <f t="shared" si="20"/>
        <v>6057927887.6734085</v>
      </c>
      <c r="EW8" s="1">
        <f t="shared" si="21"/>
        <v>6022658685.8436909</v>
      </c>
      <c r="EX8" s="34">
        <f t="shared" si="22"/>
        <v>-1959881.4807972899</v>
      </c>
      <c r="EY8" s="1">
        <f t="shared" si="110"/>
        <v>92053283.903950214</v>
      </c>
      <c r="EZ8" s="34">
        <f t="shared" si="111"/>
        <v>280701462.09019476</v>
      </c>
      <c r="FA8" s="107">
        <v>0</v>
      </c>
      <c r="FC8" s="185">
        <f t="shared" si="23"/>
        <v>94037280.784382671</v>
      </c>
      <c r="FD8" s="1">
        <f t="shared" si="24"/>
        <v>-2023595015.9949121</v>
      </c>
      <c r="FE8" s="1">
        <f t="shared" si="25"/>
        <v>13238773.62357565</v>
      </c>
      <c r="FF8" s="186">
        <f t="shared" si="26"/>
        <v>-295113288.02684915</v>
      </c>
      <c r="FH8" s="227">
        <f t="shared" si="27"/>
        <v>9168.2238433631483</v>
      </c>
      <c r="FI8" s="93">
        <f t="shared" si="28"/>
        <v>9167.5788266866384</v>
      </c>
      <c r="FJ8" s="233">
        <f t="shared" si="29"/>
        <v>-1.8546111892489789</v>
      </c>
      <c r="FK8" s="66">
        <f t="shared" si="112"/>
        <v>1.8546111892489789</v>
      </c>
      <c r="FL8" s="93">
        <f t="shared" si="113"/>
        <v>634349370.18116009</v>
      </c>
      <c r="FM8" s="233">
        <f t="shared" si="114"/>
        <v>-1923897262.1965902</v>
      </c>
      <c r="FN8" s="66">
        <f t="shared" si="115"/>
        <v>1923897262.1965902</v>
      </c>
      <c r="FO8" s="93">
        <f t="shared" si="30"/>
        <v>136789613318.41946</v>
      </c>
      <c r="FP8" s="93">
        <f t="shared" si="31"/>
        <v>134868780423.41867</v>
      </c>
      <c r="FQ8" s="233">
        <f t="shared" si="32"/>
        <v>13216882.803071737</v>
      </c>
      <c r="FR8" s="66">
        <f t="shared" si="116"/>
        <v>-13216882.803071737</v>
      </c>
      <c r="FS8" s="93">
        <f t="shared" si="33"/>
        <v>6057927887.6734085</v>
      </c>
      <c r="FT8" s="93">
        <f t="shared" si="34"/>
        <v>6022658685.8436909</v>
      </c>
      <c r="FU8" s="233">
        <f t="shared" si="35"/>
        <v>1959881.4807972899</v>
      </c>
      <c r="FV8" s="66">
        <f t="shared" si="117"/>
        <v>-1959881.4807972899</v>
      </c>
      <c r="FW8" s="93">
        <f t="shared" si="118"/>
        <v>92053283.903950214</v>
      </c>
      <c r="FX8" s="233">
        <f t="shared" si="119"/>
        <v>-280701462.09019476</v>
      </c>
      <c r="FY8" s="228">
        <f t="shared" si="120"/>
        <v>280701462.09019476</v>
      </c>
      <c r="FZ8" s="1"/>
      <c r="GA8" s="227">
        <f t="shared" si="36"/>
        <v>634349370.18116009</v>
      </c>
      <c r="GB8" s="93">
        <f t="shared" si="37"/>
        <v>1923897262.1965899</v>
      </c>
      <c r="GC8" s="93">
        <f t="shared" si="38"/>
        <v>92478042.041278526</v>
      </c>
      <c r="GD8" s="228">
        <f t="shared" si="39"/>
        <v>280552106.69134986</v>
      </c>
      <c r="GF8" s="142">
        <v>3</v>
      </c>
      <c r="GG8" s="264">
        <f t="shared" si="121"/>
        <v>2.3421934945962786</v>
      </c>
      <c r="GH8" s="264">
        <f t="shared" si="122"/>
        <v>0</v>
      </c>
      <c r="GI8" s="264">
        <f t="shared" si="123"/>
        <v>3.159187773831397E-2</v>
      </c>
      <c r="GJ8" s="143">
        <f t="shared" si="124"/>
        <v>2803.2193647291001</v>
      </c>
      <c r="GK8" s="143">
        <f t="shared" si="125"/>
        <v>4.6668852670270405E-2</v>
      </c>
      <c r="GL8" s="143">
        <f t="shared" si="126"/>
        <v>1.5262118434859374E-2</v>
      </c>
      <c r="GM8" s="143">
        <f t="shared" si="127"/>
        <v>9168.2238433631483</v>
      </c>
      <c r="GN8" s="143">
        <f t="shared" si="128"/>
        <v>9167.5788266866384</v>
      </c>
      <c r="GO8" s="143">
        <f t="shared" si="129"/>
        <v>1.8546111892489789</v>
      </c>
      <c r="GP8" s="144">
        <f t="shared" si="130"/>
        <v>6057927887.6734085</v>
      </c>
      <c r="GQ8" s="145">
        <v>0</v>
      </c>
      <c r="GR8" s="144">
        <f t="shared" si="131"/>
        <v>-1959881.4807972899</v>
      </c>
      <c r="GS8" s="145">
        <v>0</v>
      </c>
      <c r="GT8" s="144">
        <f t="shared" si="132"/>
        <v>92053283.903950214</v>
      </c>
      <c r="GU8" s="145">
        <v>0</v>
      </c>
      <c r="GV8" s="144">
        <f t="shared" si="133"/>
        <v>41541387998.32</v>
      </c>
      <c r="GW8" s="145">
        <v>0</v>
      </c>
      <c r="GX8" s="144">
        <f t="shared" si="134"/>
        <v>-634349370.18116009</v>
      </c>
      <c r="GY8" s="145">
        <v>0</v>
      </c>
      <c r="GZ8" s="144">
        <f t="shared" si="135"/>
        <v>1923897262.1965902</v>
      </c>
      <c r="HA8" s="144">
        <f t="shared" si="136"/>
        <v>6022658685.8436909</v>
      </c>
      <c r="HB8" s="145">
        <v>0</v>
      </c>
      <c r="HC8" s="144">
        <f t="shared" si="137"/>
        <v>-280701462.09019476</v>
      </c>
      <c r="HD8" s="145">
        <v>0</v>
      </c>
      <c r="HE8" s="144">
        <f t="shared" si="138"/>
        <v>136789613318.41946</v>
      </c>
      <c r="HF8" s="145">
        <v>0</v>
      </c>
      <c r="HG8" s="144">
        <f t="shared" si="139"/>
        <v>13216882.803071737</v>
      </c>
      <c r="HH8" s="144">
        <f t="shared" si="140"/>
        <v>78929419007.725006</v>
      </c>
      <c r="HI8" s="145">
        <v>0</v>
      </c>
      <c r="HJ8" s="144">
        <f t="shared" si="141"/>
        <v>134868780423.41867</v>
      </c>
      <c r="HK8" s="146">
        <v>0</v>
      </c>
      <c r="HM8" s="46">
        <f t="shared" si="142"/>
        <v>2</v>
      </c>
      <c r="HN8" s="39">
        <f t="shared" si="143"/>
        <v>3</v>
      </c>
      <c r="HP8" s="142">
        <v>3</v>
      </c>
      <c r="HQ8" s="310">
        <v>2.34</v>
      </c>
      <c r="HR8" s="264">
        <f t="shared" si="144"/>
        <v>0</v>
      </c>
      <c r="HS8" s="264">
        <f t="shared" si="41"/>
        <v>3.1556340819104939E-2</v>
      </c>
      <c r="HT8" s="143">
        <f t="shared" si="41"/>
        <v>2803.5201027583917</v>
      </c>
      <c r="HU8" s="143">
        <f t="shared" si="41"/>
        <v>4.6604766737969407E-2</v>
      </c>
      <c r="HV8" s="143">
        <f t="shared" si="41"/>
        <v>1.5239981612113993E-2</v>
      </c>
      <c r="HW8" s="143">
        <f t="shared" si="41"/>
        <v>9169.1626577049919</v>
      </c>
      <c r="HX8" s="143">
        <f t="shared" si="41"/>
        <v>9168.5015718670984</v>
      </c>
      <c r="HY8" s="143">
        <f t="shared" si="41"/>
        <v>1.8503098768691422</v>
      </c>
      <c r="HZ8" s="144">
        <f t="shared" si="41"/>
        <v>6058543855.4383726</v>
      </c>
      <c r="IA8" s="145">
        <f t="shared" si="41"/>
        <v>0</v>
      </c>
      <c r="IB8" s="144">
        <f t="shared" si="41"/>
        <v>-1958410.1501449763</v>
      </c>
      <c r="IC8" s="145">
        <f t="shared" si="41"/>
        <v>0</v>
      </c>
      <c r="ID8" s="144">
        <f t="shared" si="41"/>
        <v>91956831.664709717</v>
      </c>
      <c r="IE8" s="145">
        <f t="shared" si="41"/>
        <v>0</v>
      </c>
      <c r="IF8" s="144">
        <f t="shared" si="41"/>
        <v>41545501042.344345</v>
      </c>
      <c r="IG8" s="145">
        <f t="shared" si="41"/>
        <v>0</v>
      </c>
      <c r="IH8" s="144">
        <f t="shared" si="41"/>
        <v>-633440239.02891552</v>
      </c>
      <c r="II8" s="145">
        <f t="shared" si="41"/>
        <v>0</v>
      </c>
      <c r="IJ8" s="144">
        <f t="shared" si="41"/>
        <v>1921308807.2525804</v>
      </c>
      <c r="IK8" s="144">
        <f t="shared" si="41"/>
        <v>6023332095.4351406</v>
      </c>
      <c r="IL8" s="145">
        <f t="shared" si="41"/>
        <v>0</v>
      </c>
      <c r="IM8" s="144">
        <f t="shared" si="41"/>
        <v>-280331091.99522376</v>
      </c>
      <c r="IN8" s="145">
        <f t="shared" si="41"/>
        <v>0</v>
      </c>
      <c r="IO8" s="144">
        <f t="shared" si="41"/>
        <v>136801343257.07994</v>
      </c>
      <c r="IP8" s="145">
        <f t="shared" si="41"/>
        <v>0</v>
      </c>
      <c r="IQ8" s="144">
        <f t="shared" si="41"/>
        <v>13289836.907099739</v>
      </c>
      <c r="IR8" s="144">
        <f t="shared" si="41"/>
        <v>78937425636.768494</v>
      </c>
      <c r="IS8" s="145">
        <f t="shared" si="41"/>
        <v>0</v>
      </c>
      <c r="IT8" s="144">
        <f t="shared" si="41"/>
        <v>134882398617.90955</v>
      </c>
      <c r="IU8" s="146">
        <f t="shared" si="41"/>
        <v>0</v>
      </c>
    </row>
    <row r="9" spans="1:255" x14ac:dyDescent="0.3">
      <c r="A9" s="2">
        <v>8.1632653061224483E-2</v>
      </c>
      <c r="B9">
        <v>5.3673398548149196</v>
      </c>
      <c r="C9">
        <v>0.2488569826252231</v>
      </c>
      <c r="D9">
        <f t="shared" si="0"/>
        <v>14.258454806785743</v>
      </c>
      <c r="E9">
        <v>0.43464778259196502</v>
      </c>
      <c r="F9">
        <v>9.5510204081632661</v>
      </c>
      <c r="G9">
        <v>-0.1036164118664373</v>
      </c>
      <c r="H9">
        <v>0</v>
      </c>
      <c r="I9" s="4">
        <v>5</v>
      </c>
      <c r="K9" s="49">
        <v>19.152794378704101</v>
      </c>
      <c r="L9" s="34">
        <v>5.6953891520632496</v>
      </c>
      <c r="M9" s="8">
        <v>47.204396429666097</v>
      </c>
      <c r="N9" s="4">
        <v>5</v>
      </c>
      <c r="P9" s="6">
        <v>-0.13444449999999999</v>
      </c>
      <c r="Q9" s="8">
        <v>7.8351939999999995E-2</v>
      </c>
      <c r="R9" s="34">
        <v>4.6838850000000001</v>
      </c>
      <c r="S9" s="8">
        <v>-15.417590000000001</v>
      </c>
      <c r="T9" s="39">
        <v>5</v>
      </c>
      <c r="U9" s="42">
        <f t="shared" si="1"/>
        <v>4.6873184712172193</v>
      </c>
      <c r="W9" s="46">
        <f t="shared" si="42"/>
        <v>3</v>
      </c>
      <c r="X9" s="39">
        <f t="shared" si="43"/>
        <v>4</v>
      </c>
      <c r="Y9" s="60">
        <f t="shared" si="44"/>
        <v>-9.1397516184180877E-2</v>
      </c>
      <c r="Z9" s="60">
        <f t="shared" si="2"/>
        <v>5.4883121553895783E-2</v>
      </c>
      <c r="AA9" s="60">
        <f t="shared" si="2"/>
        <v>3.5129760211121237</v>
      </c>
      <c r="AB9" s="60">
        <f t="shared" si="2"/>
        <v>-15.504337486855023</v>
      </c>
      <c r="AC9" s="46">
        <f t="shared" si="45"/>
        <v>1</v>
      </c>
      <c r="AD9" s="39">
        <f t="shared" si="46"/>
        <v>2</v>
      </c>
      <c r="AE9" s="23">
        <f t="shared" si="47"/>
        <v>5.2229494245254999</v>
      </c>
      <c r="AF9" s="46">
        <f t="shared" si="48"/>
        <v>2</v>
      </c>
      <c r="AG9" s="39">
        <f t="shared" si="49"/>
        <v>3</v>
      </c>
      <c r="AH9" s="51">
        <f t="shared" si="50"/>
        <v>0.48185740154354839</v>
      </c>
      <c r="AJ9" s="156">
        <v>3.5153834623088001</v>
      </c>
      <c r="AK9" s="8">
        <v>2590.6425534783002</v>
      </c>
      <c r="AL9" s="8">
        <v>2.0387901806477999E-2</v>
      </c>
      <c r="AM9" s="8">
        <v>6.6774389702729002E-3</v>
      </c>
      <c r="AN9" s="8">
        <v>1.7470076497758</v>
      </c>
      <c r="AO9" s="8">
        <v>1.7954731607526999</v>
      </c>
      <c r="AP9" s="8">
        <v>-18.270906132865001</v>
      </c>
      <c r="AQ9" s="8">
        <v>2.1511267226755001E-2</v>
      </c>
      <c r="AR9" s="8">
        <v>6.8865104083793999E-3</v>
      </c>
      <c r="AS9" s="8">
        <v>5723816001.3711996</v>
      </c>
      <c r="AT9" s="8">
        <v>105184746.20904</v>
      </c>
      <c r="AU9" s="8">
        <v>0</v>
      </c>
      <c r="AV9" s="8">
        <v>0</v>
      </c>
      <c r="AW9" s="8">
        <v>0</v>
      </c>
      <c r="AX9" s="8">
        <v>-736631.02056929003</v>
      </c>
      <c r="AY9" s="8">
        <v>5432687814.8528004</v>
      </c>
      <c r="AZ9" s="8">
        <v>0</v>
      </c>
      <c r="BA9" s="8">
        <v>0</v>
      </c>
      <c r="BB9" s="8">
        <v>0</v>
      </c>
      <c r="BC9" s="8">
        <v>4326597.1550596999</v>
      </c>
      <c r="BD9" s="8">
        <v>38662607778.833</v>
      </c>
      <c r="BE9" s="8">
        <v>0</v>
      </c>
      <c r="BF9" s="8">
        <v>0</v>
      </c>
      <c r="BG9" s="8">
        <v>0</v>
      </c>
      <c r="BH9" s="121">
        <v>118996837359.38</v>
      </c>
      <c r="BI9" s="8">
        <v>-3.7510226955861999E-4</v>
      </c>
      <c r="BJ9" s="8">
        <v>0</v>
      </c>
      <c r="BK9" s="121">
        <v>123479405572.72</v>
      </c>
      <c r="BL9" s="8">
        <v>0</v>
      </c>
      <c r="BM9" s="23">
        <v>69914968858.709</v>
      </c>
      <c r="BN9" s="161">
        <f t="shared" si="51"/>
        <v>-9.4757874167521017E-2</v>
      </c>
      <c r="BO9" s="56">
        <f t="shared" si="52"/>
        <v>-9.1397516184180877E-2</v>
      </c>
      <c r="BP9" s="54">
        <f t="shared" si="53"/>
        <v>-7.1009614377702882E-2</v>
      </c>
      <c r="BQ9" s="13">
        <f t="shared" si="54"/>
        <v>6.6774389702729002E-3</v>
      </c>
      <c r="BR9" s="121">
        <f t="shared" si="55"/>
        <v>-6.9082456780495169E-2</v>
      </c>
      <c r="BS9" s="122">
        <f t="shared" si="56"/>
        <v>6.7724154658098746E-3</v>
      </c>
      <c r="BT9" s="54">
        <f t="shared" si="57"/>
        <v>-6.9886248957425873E-2</v>
      </c>
      <c r="BU9" s="57">
        <f t="shared" si="58"/>
        <v>6.8865104083793999E-3</v>
      </c>
      <c r="BW9" s="126">
        <f t="shared" si="59"/>
        <v>9.1397516184180877E-2</v>
      </c>
      <c r="BX9" s="54">
        <f t="shared" si="59"/>
        <v>7.1009614377702882E-2</v>
      </c>
      <c r="BY9" s="54">
        <f t="shared" si="60"/>
        <v>6.6774389702729002E-3</v>
      </c>
      <c r="BZ9" s="54">
        <f t="shared" si="61"/>
        <v>6.9082456780495169E-2</v>
      </c>
      <c r="CA9" s="54">
        <f t="shared" si="62"/>
        <v>6.7724154658098746E-3</v>
      </c>
      <c r="CB9" s="54">
        <f t="shared" si="63"/>
        <v>6.9886248957425873E-2</v>
      </c>
      <c r="CC9" s="54">
        <f t="shared" si="64"/>
        <v>6.8865104083793999E-3</v>
      </c>
      <c r="CE9" s="125">
        <f t="shared" si="65"/>
        <v>15.504337486855023</v>
      </c>
      <c r="CF9" s="125">
        <f t="shared" si="66"/>
        <v>0.27060173748600319</v>
      </c>
      <c r="CG9" s="13">
        <f t="shared" si="67"/>
        <v>6.6640635041562202E-2</v>
      </c>
      <c r="CH9" s="13">
        <f t="shared" si="68"/>
        <v>2.541612257070499E-2</v>
      </c>
      <c r="CI9" s="13">
        <f t="shared" si="69"/>
        <v>6.4758217993231476E-2</v>
      </c>
      <c r="CJ9" s="13">
        <f t="shared" si="70"/>
        <v>2.4992491840783629E-2</v>
      </c>
      <c r="CK9" s="13">
        <f t="shared" si="71"/>
        <v>6.5502261479021315E-2</v>
      </c>
      <c r="CL9" s="57">
        <f t="shared" si="72"/>
        <v>2.5317297645640384E-2</v>
      </c>
      <c r="CM9" s="68"/>
      <c r="CN9" s="94">
        <f t="shared" si="73"/>
        <v>7906.7336326648392</v>
      </c>
      <c r="CO9" s="63">
        <f t="shared" si="74"/>
        <v>8351.5162408331016</v>
      </c>
      <c r="CP9" s="131">
        <f t="shared" si="75"/>
        <v>118996837359.38</v>
      </c>
      <c r="CQ9" s="131">
        <f t="shared" si="76"/>
        <v>123479405572.72</v>
      </c>
      <c r="CR9" s="131">
        <f t="shared" si="77"/>
        <v>-3.7510226955861999E-4</v>
      </c>
      <c r="CS9" s="72">
        <f t="shared" si="78"/>
        <v>69914968858.709</v>
      </c>
      <c r="CT9" s="131">
        <f t="shared" si="79"/>
        <v>5723816001.3711996</v>
      </c>
      <c r="CU9" s="131">
        <f t="shared" si="80"/>
        <v>5432687814.8528004</v>
      </c>
      <c r="CV9" s="72">
        <f t="shared" si="81"/>
        <v>105184746.20904</v>
      </c>
      <c r="CW9" s="131">
        <f t="shared" si="82"/>
        <v>0</v>
      </c>
      <c r="CX9" s="72">
        <f t="shared" si="83"/>
        <v>0</v>
      </c>
      <c r="CY9" s="131">
        <f t="shared" si="84"/>
        <v>-736631.02056929003</v>
      </c>
      <c r="CZ9" s="131">
        <f t="shared" si="85"/>
        <v>4326597.1550596999</v>
      </c>
      <c r="DA9" s="101">
        <f t="shared" si="86"/>
        <v>7950.450744183755</v>
      </c>
      <c r="DB9" s="131">
        <f t="shared" si="87"/>
        <v>8307.7991293141858</v>
      </c>
      <c r="DC9" s="72">
        <f t="shared" si="88"/>
        <v>-132.413840075004</v>
      </c>
      <c r="DD9" s="131">
        <f t="shared" si="89"/>
        <v>119437423234.08556</v>
      </c>
      <c r="DE9" s="131">
        <f t="shared" si="90"/>
        <v>123038819698.01445</v>
      </c>
      <c r="DF9" s="72">
        <f t="shared" si="91"/>
        <v>-1334481294.0658453</v>
      </c>
      <c r="DG9" s="131">
        <f t="shared" si="92"/>
        <v>5757829356.7757339</v>
      </c>
      <c r="DH9" s="131">
        <f t="shared" si="93"/>
        <v>5398674459.4482651</v>
      </c>
      <c r="DI9" s="113">
        <f t="shared" si="94"/>
        <v>-2162409.0401814729</v>
      </c>
      <c r="DJ9" s="130">
        <f t="shared" si="95"/>
        <v>-656939.20978645689</v>
      </c>
      <c r="DK9" s="130">
        <f t="shared" si="96"/>
        <v>4339412.2963001328</v>
      </c>
      <c r="DL9" s="171">
        <f t="shared" si="97"/>
        <v>2.2315059403685708E-2</v>
      </c>
      <c r="DM9" s="171">
        <f t="shared" si="98"/>
        <v>6.7724154658098746E-3</v>
      </c>
      <c r="DN9" s="197">
        <f t="shared" si="99"/>
        <v>7950.573602882544</v>
      </c>
      <c r="DO9" s="198">
        <f t="shared" si="100"/>
        <v>8320.4520549865338</v>
      </c>
      <c r="DP9" s="199">
        <f t="shared" si="101"/>
        <v>-133.66064478464241</v>
      </c>
      <c r="DQ9" s="200">
        <f t="shared" si="102"/>
        <v>119439256770.58681</v>
      </c>
      <c r="DR9" s="198">
        <f t="shared" si="103"/>
        <v>123227651268.72571</v>
      </c>
      <c r="DS9" s="237">
        <f t="shared" si="104"/>
        <v>-1353088539.3613529</v>
      </c>
      <c r="DT9" s="101">
        <f t="shared" si="3"/>
        <v>133.66064478464241</v>
      </c>
      <c r="DU9" s="131">
        <f t="shared" si="4"/>
        <v>1353088539.3613529</v>
      </c>
      <c r="DV9" s="113">
        <f t="shared" si="5"/>
        <v>2162409.0401814729</v>
      </c>
      <c r="DW9" s="1">
        <f t="shared" si="6"/>
        <v>266250450.88402382</v>
      </c>
      <c r="DX9" s="1">
        <f t="shared" si="7"/>
        <v>2701984632.5748334</v>
      </c>
      <c r="DY9" s="173">
        <f t="shared" si="8"/>
        <v>38994412.585322104</v>
      </c>
      <c r="DZ9" s="174">
        <f t="shared" si="9"/>
        <v>372953695.0167979</v>
      </c>
      <c r="EB9" s="169">
        <f t="shared" si="10"/>
        <v>15.504337486855023</v>
      </c>
      <c r="EC9" s="106">
        <f t="shared" si="145"/>
        <v>0.27060173748600319</v>
      </c>
      <c r="ED9" s="243">
        <v>4</v>
      </c>
      <c r="EE9" s="258">
        <f t="shared" si="146"/>
        <v>3.513429338273288</v>
      </c>
      <c r="EF9" s="258">
        <f t="shared" si="105"/>
        <v>3.5129760211121237</v>
      </c>
      <c r="EG9" s="258">
        <v>0</v>
      </c>
      <c r="EH9" s="262">
        <f t="shared" si="106"/>
        <v>5.4883121553895783E-2</v>
      </c>
      <c r="EI9" s="189">
        <f t="shared" si="11"/>
        <v>2590.6425534783002</v>
      </c>
      <c r="EJ9" s="244">
        <f t="shared" si="12"/>
        <v>6.6640635041562202E-2</v>
      </c>
      <c r="EK9" s="189">
        <f t="shared" si="13"/>
        <v>2.541612257070499E-2</v>
      </c>
      <c r="EL9" s="1">
        <f t="shared" si="14"/>
        <v>8045.8610621825701</v>
      </c>
      <c r="EM9" s="1">
        <f t="shared" si="15"/>
        <v>8225.1645956865086</v>
      </c>
      <c r="EN9" s="34">
        <f t="shared" si="16"/>
        <v>209.83385335833637</v>
      </c>
      <c r="EO9" s="244">
        <f t="shared" si="17"/>
        <v>38662607778.833</v>
      </c>
      <c r="EP9" s="1">
        <f t="shared" si="107"/>
        <v>978832748.89336634</v>
      </c>
      <c r="EQ9" s="34">
        <f t="shared" si="108"/>
        <v>2532488244.1899629</v>
      </c>
      <c r="ER9" s="1">
        <f t="shared" si="147"/>
        <v>120407025519.03941</v>
      </c>
      <c r="ES9" s="1">
        <f t="shared" si="18"/>
        <v>122259882520.27309</v>
      </c>
      <c r="ET9" s="34">
        <f t="shared" si="19"/>
        <v>2135547247.6576452</v>
      </c>
      <c r="EU9" s="34">
        <f t="shared" si="109"/>
        <v>69914968858.709</v>
      </c>
      <c r="EV9" s="1">
        <f t="shared" si="20"/>
        <v>5731051816.1673899</v>
      </c>
      <c r="EW9" s="1">
        <f t="shared" si="21"/>
        <v>5425452000.0566092</v>
      </c>
      <c r="EX9" s="34">
        <f t="shared" si="22"/>
        <v>94365905.811884478</v>
      </c>
      <c r="EY9" s="1">
        <f t="shared" si="110"/>
        <v>137270161.01666316</v>
      </c>
      <c r="EZ9" s="34">
        <f t="shared" si="111"/>
        <v>348958343.83779454</v>
      </c>
      <c r="FA9" s="107">
        <v>0</v>
      </c>
      <c r="FC9" s="185">
        <f t="shared" si="23"/>
        <v>266250450.88402382</v>
      </c>
      <c r="FD9" s="1">
        <f t="shared" si="24"/>
        <v>-2701984632.5748334</v>
      </c>
      <c r="FE9" s="1">
        <f t="shared" si="25"/>
        <v>38994412.585322104</v>
      </c>
      <c r="FF9" s="186">
        <f t="shared" si="26"/>
        <v>-372953695.0167979</v>
      </c>
      <c r="FH9" s="227">
        <f t="shared" si="27"/>
        <v>8045.8610621825701</v>
      </c>
      <c r="FI9" s="93">
        <f t="shared" si="28"/>
        <v>8225.1645956865086</v>
      </c>
      <c r="FJ9" s="233">
        <f t="shared" si="29"/>
        <v>-209.83385335833637</v>
      </c>
      <c r="FK9" s="66">
        <f t="shared" si="112"/>
        <v>209.83385335833637</v>
      </c>
      <c r="FL9" s="93">
        <f t="shared" si="113"/>
        <v>978832748.89336634</v>
      </c>
      <c r="FM9" s="233">
        <f t="shared" si="114"/>
        <v>-2532488244.1899629</v>
      </c>
      <c r="FN9" s="66">
        <f t="shared" si="115"/>
        <v>2532488244.1899629</v>
      </c>
      <c r="FO9" s="93">
        <f t="shared" si="30"/>
        <v>120407025519.03941</v>
      </c>
      <c r="FP9" s="93">
        <f t="shared" si="31"/>
        <v>122259882520.27309</v>
      </c>
      <c r="FQ9" s="233">
        <f t="shared" si="32"/>
        <v>-2135547247.6576452</v>
      </c>
      <c r="FR9" s="66">
        <f t="shared" si="116"/>
        <v>2135547247.6576452</v>
      </c>
      <c r="FS9" s="93">
        <f t="shared" si="33"/>
        <v>5731051816.1673899</v>
      </c>
      <c r="FT9" s="93">
        <f t="shared" si="34"/>
        <v>5425452000.0566092</v>
      </c>
      <c r="FU9" s="233">
        <f t="shared" si="35"/>
        <v>-94365905.811884478</v>
      </c>
      <c r="FV9" s="66">
        <f t="shared" si="117"/>
        <v>94365905.811884478</v>
      </c>
      <c r="FW9" s="93">
        <f t="shared" si="118"/>
        <v>137270161.01666316</v>
      </c>
      <c r="FX9" s="233">
        <f t="shared" si="119"/>
        <v>-348958343.83779454</v>
      </c>
      <c r="FY9" s="228">
        <f t="shared" si="120"/>
        <v>348958343.83779454</v>
      </c>
      <c r="FZ9" s="1"/>
      <c r="GA9" s="227">
        <f t="shared" si="36"/>
        <v>978832748.89336634</v>
      </c>
      <c r="GB9" s="93">
        <f t="shared" si="37"/>
        <v>2532488244.1899629</v>
      </c>
      <c r="GC9" s="93">
        <f t="shared" si="38"/>
        <v>143233265.75467169</v>
      </c>
      <c r="GD9" s="228">
        <f t="shared" si="39"/>
        <v>351342603.33147961</v>
      </c>
      <c r="GF9" s="142">
        <v>4</v>
      </c>
      <c r="GG9" s="264">
        <f t="shared" si="121"/>
        <v>3.5129760211121237</v>
      </c>
      <c r="GH9" s="264">
        <f t="shared" si="122"/>
        <v>0</v>
      </c>
      <c r="GI9" s="264">
        <f t="shared" si="123"/>
        <v>5.4883121553895783E-2</v>
      </c>
      <c r="GJ9" s="143">
        <f t="shared" si="124"/>
        <v>2590.6425534783002</v>
      </c>
      <c r="GK9" s="143">
        <f t="shared" si="125"/>
        <v>6.6640635041562202E-2</v>
      </c>
      <c r="GL9" s="143">
        <f t="shared" si="126"/>
        <v>2.541612257070499E-2</v>
      </c>
      <c r="GM9" s="143">
        <f t="shared" si="127"/>
        <v>8045.8610621825701</v>
      </c>
      <c r="GN9" s="143">
        <f t="shared" si="128"/>
        <v>8225.1645956865086</v>
      </c>
      <c r="GO9" s="143">
        <f t="shared" si="129"/>
        <v>209.83385335833637</v>
      </c>
      <c r="GP9" s="144">
        <f t="shared" si="130"/>
        <v>5731051816.1673899</v>
      </c>
      <c r="GQ9" s="145">
        <v>0</v>
      </c>
      <c r="GR9" s="144">
        <f t="shared" si="131"/>
        <v>94365905.811884478</v>
      </c>
      <c r="GS9" s="145">
        <v>0</v>
      </c>
      <c r="GT9" s="144">
        <f t="shared" si="132"/>
        <v>137270161.01666316</v>
      </c>
      <c r="GU9" s="145">
        <v>0</v>
      </c>
      <c r="GV9" s="144">
        <f t="shared" si="133"/>
        <v>38662607778.833</v>
      </c>
      <c r="GW9" s="145">
        <v>0</v>
      </c>
      <c r="GX9" s="144">
        <f t="shared" si="134"/>
        <v>-978832748.89336634</v>
      </c>
      <c r="GY9" s="145">
        <v>0</v>
      </c>
      <c r="GZ9" s="144">
        <f t="shared" si="135"/>
        <v>2532488244.1899629</v>
      </c>
      <c r="HA9" s="144">
        <f t="shared" si="136"/>
        <v>5425452000.0566092</v>
      </c>
      <c r="HB9" s="145">
        <v>0</v>
      </c>
      <c r="HC9" s="144">
        <f t="shared" si="137"/>
        <v>-348958343.83779454</v>
      </c>
      <c r="HD9" s="145">
        <v>0</v>
      </c>
      <c r="HE9" s="144">
        <f t="shared" si="138"/>
        <v>120407025519.03941</v>
      </c>
      <c r="HF9" s="145">
        <v>0</v>
      </c>
      <c r="HG9" s="144">
        <f t="shared" si="139"/>
        <v>-2135547247.6576452</v>
      </c>
      <c r="HH9" s="144">
        <f t="shared" si="140"/>
        <v>69914968858.709</v>
      </c>
      <c r="HI9" s="145">
        <v>0</v>
      </c>
      <c r="HJ9" s="144">
        <f t="shared" si="141"/>
        <v>122259882520.27309</v>
      </c>
      <c r="HK9" s="146">
        <v>0</v>
      </c>
      <c r="HM9" s="46">
        <f t="shared" si="142"/>
        <v>3</v>
      </c>
      <c r="HN9" s="39">
        <f t="shared" si="143"/>
        <v>4</v>
      </c>
      <c r="HP9" s="142">
        <v>4</v>
      </c>
      <c r="HQ9" s="310">
        <v>3.51</v>
      </c>
      <c r="HR9" s="264">
        <f t="shared" si="144"/>
        <v>0</v>
      </c>
      <c r="HS9" s="264">
        <f t="shared" si="41"/>
        <v>5.4823917362038677E-2</v>
      </c>
      <c r="HT9" s="143">
        <f t="shared" si="41"/>
        <v>2591.1829041103797</v>
      </c>
      <c r="HU9" s="143">
        <f t="shared" si="41"/>
        <v>6.6589868614290185E-2</v>
      </c>
      <c r="HV9" s="143">
        <f t="shared" si="41"/>
        <v>2.5390312029467413E-2</v>
      </c>
      <c r="HW9" s="143">
        <f t="shared" si="41"/>
        <v>8048.7140047714856</v>
      </c>
      <c r="HX9" s="143">
        <f t="shared" si="41"/>
        <v>8227.5601256712016</v>
      </c>
      <c r="HY9" s="143">
        <f t="shared" si="41"/>
        <v>209.30518932247935</v>
      </c>
      <c r="HZ9" s="144">
        <f t="shared" si="41"/>
        <v>5731882704.9685278</v>
      </c>
      <c r="IA9" s="145">
        <f t="shared" si="41"/>
        <v>0</v>
      </c>
      <c r="IB9" s="144">
        <f t="shared" si="41"/>
        <v>94121054.552036867</v>
      </c>
      <c r="IC9" s="145">
        <f t="shared" si="41"/>
        <v>0</v>
      </c>
      <c r="ID9" s="144">
        <f t="shared" si="41"/>
        <v>137155223.88883275</v>
      </c>
      <c r="IE9" s="145">
        <f t="shared" si="41"/>
        <v>0</v>
      </c>
      <c r="IF9" s="144">
        <f t="shared" si="41"/>
        <v>38669925372.42218</v>
      </c>
      <c r="IG9" s="145">
        <f t="shared" si="41"/>
        <v>0</v>
      </c>
      <c r="IH9" s="144">
        <f t="shared" si="41"/>
        <v>-977957103.94257069</v>
      </c>
      <c r="II9" s="145">
        <f t="shared" si="41"/>
        <v>0</v>
      </c>
      <c r="IJ9" s="144">
        <f t="shared" si="41"/>
        <v>2530941262.0903492</v>
      </c>
      <c r="IK9" s="144">
        <f t="shared" si="41"/>
        <v>5426970044.3261051</v>
      </c>
      <c r="IL9" s="145">
        <f t="shared" si="41"/>
        <v>0</v>
      </c>
      <c r="IM9" s="144">
        <f t="shared" si="41"/>
        <v>-348784841.14491343</v>
      </c>
      <c r="IN9" s="145">
        <f t="shared" si="41"/>
        <v>0</v>
      </c>
      <c r="IO9" s="144">
        <f t="shared" si="41"/>
        <v>120448668545.0139</v>
      </c>
      <c r="IP9" s="145">
        <f t="shared" si="41"/>
        <v>0</v>
      </c>
      <c r="IQ9" s="144">
        <f t="shared" si="41"/>
        <v>-2130085287.5818865</v>
      </c>
      <c r="IR9" s="144">
        <f t="shared" si="41"/>
        <v>69937882758.89975</v>
      </c>
      <c r="IS9" s="145">
        <f t="shared" si="41"/>
        <v>0</v>
      </c>
      <c r="IT9" s="144">
        <f t="shared" si="41"/>
        <v>122291933174.86566</v>
      </c>
      <c r="IU9" s="146">
        <f t="shared" si="41"/>
        <v>0</v>
      </c>
    </row>
    <row r="10" spans="1:255" x14ac:dyDescent="0.3">
      <c r="A10" s="2">
        <v>0.1020408163265306</v>
      </c>
      <c r="B10">
        <v>5.4520926842266668</v>
      </c>
      <c r="C10">
        <v>0.23382423192614571</v>
      </c>
      <c r="D10">
        <f t="shared" si="0"/>
        <v>13.397141637256269</v>
      </c>
      <c r="E10">
        <v>0.41562788519506061</v>
      </c>
      <c r="F10">
        <v>11.93877551020408</v>
      </c>
      <c r="G10">
        <v>-0.13698065932882639</v>
      </c>
      <c r="H10">
        <v>0</v>
      </c>
      <c r="I10" s="4">
        <v>6</v>
      </c>
      <c r="K10" s="49">
        <v>24.960826658863201</v>
      </c>
      <c r="L10" s="34">
        <v>5.7669314655378896</v>
      </c>
      <c r="M10" s="8">
        <v>38.979281818282502</v>
      </c>
      <c r="N10" s="4">
        <v>6</v>
      </c>
      <c r="P10" s="6">
        <v>-0.18180830000000001</v>
      </c>
      <c r="Q10" s="8">
        <v>0.1045408</v>
      </c>
      <c r="R10" s="34">
        <v>5.8544640000000001</v>
      </c>
      <c r="S10" s="8">
        <v>-15.20195</v>
      </c>
      <c r="T10" s="39">
        <v>6</v>
      </c>
      <c r="U10" s="42">
        <f t="shared" si="1"/>
        <v>5.8591479729705842</v>
      </c>
      <c r="W10" s="46">
        <f t="shared" si="42"/>
        <v>4</v>
      </c>
      <c r="X10" s="39">
        <f t="shared" si="43"/>
        <v>5</v>
      </c>
      <c r="Y10" s="60">
        <f t="shared" si="44"/>
        <v>-0.13443933842612316</v>
      </c>
      <c r="Z10" s="60">
        <f t="shared" si="2"/>
        <v>7.8349125957334842E-2</v>
      </c>
      <c r="AA10" s="60">
        <f t="shared" si="2"/>
        <v>4.6837446015546895</v>
      </c>
      <c r="AB10" s="60">
        <f t="shared" si="2"/>
        <v>-15.417600401537019</v>
      </c>
      <c r="AC10" s="46">
        <f t="shared" si="45"/>
        <v>2</v>
      </c>
      <c r="AD10" s="39">
        <f t="shared" si="46"/>
        <v>3</v>
      </c>
      <c r="AE10" s="23">
        <f t="shared" si="47"/>
        <v>5.2406025794068265</v>
      </c>
      <c r="AF10" s="46">
        <f t="shared" si="48"/>
        <v>2</v>
      </c>
      <c r="AG10" s="39">
        <f t="shared" si="49"/>
        <v>3</v>
      </c>
      <c r="AH10" s="51">
        <f t="shared" si="50"/>
        <v>0.47336576299581495</v>
      </c>
      <c r="AJ10" s="156">
        <v>4.6871779497450996</v>
      </c>
      <c r="AK10" s="8">
        <v>2388.5133297172001</v>
      </c>
      <c r="AL10" s="8">
        <v>4.2572706198329001E-2</v>
      </c>
      <c r="AM10" s="8">
        <v>8.5154764113535009E-3</v>
      </c>
      <c r="AN10" s="8">
        <v>1.6836285794532</v>
      </c>
      <c r="AO10" s="8">
        <v>1.7818600092512</v>
      </c>
      <c r="AP10" s="8">
        <v>-14.54771727983</v>
      </c>
      <c r="AQ10" s="8">
        <v>4.5156431031018997E-2</v>
      </c>
      <c r="AR10" s="8">
        <v>8.8398776580544004E-3</v>
      </c>
      <c r="AS10" s="8">
        <v>5429070386.4212999</v>
      </c>
      <c r="AT10" s="8">
        <v>157429949.13314</v>
      </c>
      <c r="AU10" s="8">
        <v>0</v>
      </c>
      <c r="AV10" s="8">
        <v>0</v>
      </c>
      <c r="AW10" s="8">
        <v>0</v>
      </c>
      <c r="AX10" s="8">
        <v>-5707919.8554956</v>
      </c>
      <c r="AY10" s="8">
        <v>4838746902.7973003</v>
      </c>
      <c r="AZ10" s="8">
        <v>0</v>
      </c>
      <c r="BA10" s="8">
        <v>0</v>
      </c>
      <c r="BB10" s="8">
        <v>0</v>
      </c>
      <c r="BC10" s="8">
        <v>26718106.300646</v>
      </c>
      <c r="BD10" s="8">
        <v>36029912070.844002</v>
      </c>
      <c r="BE10" s="8">
        <v>0</v>
      </c>
      <c r="BF10" s="8">
        <v>0</v>
      </c>
      <c r="BG10" s="8">
        <v>0</v>
      </c>
      <c r="BH10" s="121">
        <v>103733581646.69</v>
      </c>
      <c r="BI10" s="8">
        <v>1.1268719146502999E-3</v>
      </c>
      <c r="BJ10" s="8">
        <v>0</v>
      </c>
      <c r="BK10" s="121">
        <v>112409469442.12</v>
      </c>
      <c r="BL10" s="8">
        <v>0</v>
      </c>
      <c r="BM10" s="23">
        <v>61468150997.336998</v>
      </c>
      <c r="BN10" s="161">
        <f t="shared" si="51"/>
        <v>-0.13957945114466508</v>
      </c>
      <c r="BO10" s="56">
        <f t="shared" si="52"/>
        <v>-0.13443933842612316</v>
      </c>
      <c r="BP10" s="54">
        <f t="shared" si="53"/>
        <v>-9.1866632227794148E-2</v>
      </c>
      <c r="BQ10" s="13">
        <f t="shared" si="54"/>
        <v>8.5154764113535009E-3</v>
      </c>
      <c r="BR10" s="121">
        <f t="shared" si="55"/>
        <v>-8.3595735466112181E-2</v>
      </c>
      <c r="BS10" s="122">
        <f t="shared" si="56"/>
        <v>8.6229388927403401E-3</v>
      </c>
      <c r="BT10" s="54">
        <f t="shared" si="57"/>
        <v>-8.9282907395104166E-2</v>
      </c>
      <c r="BU10" s="57">
        <f t="shared" si="58"/>
        <v>8.8398776580544004E-3</v>
      </c>
      <c r="BW10" s="126">
        <f t="shared" si="59"/>
        <v>0.13443933842612316</v>
      </c>
      <c r="BX10" s="54">
        <f t="shared" si="59"/>
        <v>9.1866632227794148E-2</v>
      </c>
      <c r="BY10" s="54">
        <f t="shared" si="60"/>
        <v>8.5154764113535009E-3</v>
      </c>
      <c r="BZ10" s="54">
        <f t="shared" si="61"/>
        <v>8.3595735466112181E-2</v>
      </c>
      <c r="CA10" s="54">
        <f t="shared" si="62"/>
        <v>8.6229388927403401E-3</v>
      </c>
      <c r="CB10" s="54">
        <f t="shared" si="63"/>
        <v>8.9282907395104166E-2</v>
      </c>
      <c r="CC10" s="54">
        <f t="shared" si="64"/>
        <v>8.8398776580544004E-3</v>
      </c>
      <c r="CE10" s="125">
        <f t="shared" si="65"/>
        <v>15.417600401537019</v>
      </c>
      <c r="CF10" s="125">
        <f t="shared" si="66"/>
        <v>0.2690878897636208</v>
      </c>
      <c r="CG10" s="13">
        <f t="shared" si="67"/>
        <v>8.6296841094723686E-2</v>
      </c>
      <c r="CH10" s="13">
        <f t="shared" si="68"/>
        <v>3.263198848463137E-2</v>
      </c>
      <c r="CI10" s="13">
        <f t="shared" si="69"/>
        <v>7.8295013467615762E-2</v>
      </c>
      <c r="CJ10" s="13">
        <f t="shared" si="70"/>
        <v>3.0536747197008482E-2</v>
      </c>
      <c r="CK10" s="13">
        <f t="shared" si="71"/>
        <v>8.3719851937433032E-2</v>
      </c>
      <c r="CL10" s="57">
        <f t="shared" si="72"/>
        <v>3.2257826670536956E-2</v>
      </c>
      <c r="CM10" s="68"/>
      <c r="CN10" s="94">
        <f t="shared" si="73"/>
        <v>6770.4922892836012</v>
      </c>
      <c r="CO10" s="63">
        <f t="shared" si="74"/>
        <v>7583.5897557868957</v>
      </c>
      <c r="CP10" s="131">
        <f t="shared" si="75"/>
        <v>103733581646.69</v>
      </c>
      <c r="CQ10" s="131">
        <f t="shared" si="76"/>
        <v>112409469442.12</v>
      </c>
      <c r="CR10" s="131">
        <f t="shared" si="77"/>
        <v>1.1268719146502999E-3</v>
      </c>
      <c r="CS10" s="72">
        <f t="shared" si="78"/>
        <v>61468150997.336998</v>
      </c>
      <c r="CT10" s="131">
        <f t="shared" si="79"/>
        <v>5429070386.4212999</v>
      </c>
      <c r="CU10" s="131">
        <f t="shared" si="80"/>
        <v>4838746902.7973003</v>
      </c>
      <c r="CV10" s="72">
        <f t="shared" si="81"/>
        <v>157429949.13314</v>
      </c>
      <c r="CW10" s="131">
        <f t="shared" si="82"/>
        <v>0</v>
      </c>
      <c r="CX10" s="72">
        <f t="shared" si="83"/>
        <v>0</v>
      </c>
      <c r="CY10" s="131">
        <f t="shared" si="84"/>
        <v>-5707919.8554956</v>
      </c>
      <c r="CZ10" s="131">
        <f t="shared" si="85"/>
        <v>26718106.300646</v>
      </c>
      <c r="DA10" s="101">
        <f t="shared" si="86"/>
        <v>6821.7942785962387</v>
      </c>
      <c r="DB10" s="131">
        <f t="shared" si="87"/>
        <v>7532.2877664742573</v>
      </c>
      <c r="DC10" s="72">
        <f t="shared" si="88"/>
        <v>-197.69072671537</v>
      </c>
      <c r="DD10" s="131">
        <f t="shared" si="89"/>
        <v>104280982568.83694</v>
      </c>
      <c r="DE10" s="131">
        <f t="shared" si="90"/>
        <v>111862068519.97305</v>
      </c>
      <c r="DF10" s="72">
        <f t="shared" si="91"/>
        <v>-2109393564.533282</v>
      </c>
      <c r="DG10" s="131">
        <f t="shared" si="92"/>
        <v>5468377006.3168888</v>
      </c>
      <c r="DH10" s="131">
        <f t="shared" si="93"/>
        <v>4799440282.9017124</v>
      </c>
      <c r="DI10" s="113">
        <f t="shared" si="94"/>
        <v>-5963030.2865960598</v>
      </c>
      <c r="DJ10" s="130">
        <f t="shared" si="95"/>
        <v>-1186302.9560221797</v>
      </c>
      <c r="DK10" s="130">
        <f t="shared" si="96"/>
        <v>27295242.051791981</v>
      </c>
      <c r="DL10" s="171">
        <f t="shared" si="97"/>
        <v>5.0843602960010982E-2</v>
      </c>
      <c r="DM10" s="171">
        <f t="shared" si="98"/>
        <v>8.6229388927403401E-3</v>
      </c>
      <c r="DN10" s="197">
        <f t="shared" si="99"/>
        <v>6821.9809252371651</v>
      </c>
      <c r="DO10" s="198">
        <f t="shared" si="100"/>
        <v>7551.3276513264218</v>
      </c>
      <c r="DP10" s="199">
        <f t="shared" si="101"/>
        <v>-199.57586080908573</v>
      </c>
      <c r="DQ10" s="200">
        <f t="shared" si="102"/>
        <v>104283798070.00131</v>
      </c>
      <c r="DR10" s="198">
        <f t="shared" si="103"/>
        <v>112149278714.08308</v>
      </c>
      <c r="DS10" s="237">
        <f t="shared" si="104"/>
        <v>-2137830171.8543599</v>
      </c>
      <c r="DT10" s="101">
        <f t="shared" si="3"/>
        <v>199.57586080908573</v>
      </c>
      <c r="DU10" s="131">
        <f t="shared" si="4"/>
        <v>2137830171.8543599</v>
      </c>
      <c r="DV10" s="113">
        <f t="shared" si="5"/>
        <v>5963030.2865960598</v>
      </c>
      <c r="DW10" s="1">
        <f t="shared" si="6"/>
        <v>318500014.73671842</v>
      </c>
      <c r="DX10" s="1">
        <f t="shared" si="7"/>
        <v>3216855302.8749108</v>
      </c>
      <c r="DY10" s="173">
        <f t="shared" si="8"/>
        <v>47153480.767936885</v>
      </c>
      <c r="DZ10" s="174">
        <f t="shared" si="9"/>
        <v>401212740.27485418</v>
      </c>
      <c r="EB10" s="169">
        <f t="shared" si="10"/>
        <v>15.417600401537019</v>
      </c>
      <c r="EC10" s="106">
        <f t="shared" si="145"/>
        <v>0.2690878897636208</v>
      </c>
      <c r="ED10" s="243">
        <v>5</v>
      </c>
      <c r="EE10" s="258">
        <f t="shared" si="146"/>
        <v>4.6844330625688873</v>
      </c>
      <c r="EF10" s="258">
        <f t="shared" si="105"/>
        <v>4.6837446015546895</v>
      </c>
      <c r="EG10" s="258">
        <v>0</v>
      </c>
      <c r="EH10" s="262">
        <f t="shared" si="106"/>
        <v>7.8349125957334842E-2</v>
      </c>
      <c r="EI10" s="189">
        <f t="shared" si="11"/>
        <v>2388.5133297172001</v>
      </c>
      <c r="EJ10" s="244">
        <f t="shared" si="12"/>
        <v>8.6296841094723686E-2</v>
      </c>
      <c r="EK10" s="189">
        <f t="shared" si="13"/>
        <v>3.263198848463137E-2</v>
      </c>
      <c r="EL10" s="1">
        <f t="shared" si="14"/>
        <v>6975.8259695955921</v>
      </c>
      <c r="EM10" s="1">
        <f t="shared" si="15"/>
        <v>7397.4826069679957</v>
      </c>
      <c r="EN10" s="34">
        <f t="shared" si="16"/>
        <v>358.28564857096353</v>
      </c>
      <c r="EO10" s="244">
        <f t="shared" si="17"/>
        <v>36029912070.844002</v>
      </c>
      <c r="EP10" s="1">
        <f t="shared" si="107"/>
        <v>1162246658.5359731</v>
      </c>
      <c r="EQ10" s="34">
        <f t="shared" si="108"/>
        <v>3016418903.889791</v>
      </c>
      <c r="ER10" s="1">
        <f t="shared" si="147"/>
        <v>105935498636.92912</v>
      </c>
      <c r="ES10" s="1">
        <f t="shared" si="18"/>
        <v>110497578147.15529</v>
      </c>
      <c r="ET10" s="34">
        <f t="shared" si="19"/>
        <v>3851444134.3333488</v>
      </c>
      <c r="EU10" s="34">
        <f t="shared" si="109"/>
        <v>61468150997.336998</v>
      </c>
      <c r="EV10" s="1">
        <f t="shared" si="20"/>
        <v>5418041808.250247</v>
      </c>
      <c r="EW10" s="1">
        <f t="shared" si="21"/>
        <v>4849775480.9683542</v>
      </c>
      <c r="EX10" s="34">
        <f t="shared" si="22"/>
        <v>176558738.19481191</v>
      </c>
      <c r="EY10" s="1">
        <f t="shared" si="110"/>
        <v>152119919.38593939</v>
      </c>
      <c r="EZ10" s="34">
        <f t="shared" si="111"/>
        <v>374238752.44742501</v>
      </c>
      <c r="FA10" s="107">
        <v>0</v>
      </c>
      <c r="FC10" s="185">
        <f t="shared" si="23"/>
        <v>318500014.73671842</v>
      </c>
      <c r="FD10" s="1">
        <f t="shared" si="24"/>
        <v>-3216855302.8749108</v>
      </c>
      <c r="FE10" s="1">
        <f t="shared" si="25"/>
        <v>47153480.767936885</v>
      </c>
      <c r="FF10" s="186">
        <f t="shared" si="26"/>
        <v>-401212740.27485418</v>
      </c>
      <c r="FH10" s="227">
        <f t="shared" si="27"/>
        <v>6975.8259695955921</v>
      </c>
      <c r="FI10" s="93">
        <f t="shared" si="28"/>
        <v>7397.4826069679957</v>
      </c>
      <c r="FJ10" s="233">
        <f t="shared" si="29"/>
        <v>-358.28564857096353</v>
      </c>
      <c r="FK10" s="66">
        <f t="shared" si="112"/>
        <v>358.28564857096353</v>
      </c>
      <c r="FL10" s="93">
        <f t="shared" si="113"/>
        <v>1162246658.5359731</v>
      </c>
      <c r="FM10" s="233">
        <f t="shared" si="114"/>
        <v>-3016418903.889791</v>
      </c>
      <c r="FN10" s="66">
        <f t="shared" si="115"/>
        <v>3016418903.889791</v>
      </c>
      <c r="FO10" s="93">
        <f t="shared" si="30"/>
        <v>105935498636.92912</v>
      </c>
      <c r="FP10" s="93">
        <f t="shared" si="31"/>
        <v>110497578147.15529</v>
      </c>
      <c r="FQ10" s="233">
        <f t="shared" si="32"/>
        <v>-3851444134.3333488</v>
      </c>
      <c r="FR10" s="66">
        <f t="shared" si="116"/>
        <v>3851444134.3333488</v>
      </c>
      <c r="FS10" s="93">
        <f t="shared" si="33"/>
        <v>5418041808.250247</v>
      </c>
      <c r="FT10" s="93">
        <f t="shared" si="34"/>
        <v>4849775480.9683542</v>
      </c>
      <c r="FU10" s="233">
        <f t="shared" si="35"/>
        <v>-176558738.19481191</v>
      </c>
      <c r="FV10" s="66">
        <f t="shared" si="117"/>
        <v>176558738.19481191</v>
      </c>
      <c r="FW10" s="93">
        <f t="shared" si="118"/>
        <v>152119919.38593939</v>
      </c>
      <c r="FX10" s="233">
        <f t="shared" si="119"/>
        <v>-374238752.44742501</v>
      </c>
      <c r="FY10" s="228">
        <f t="shared" si="120"/>
        <v>374238752.44742501</v>
      </c>
      <c r="FZ10" s="1"/>
      <c r="GA10" s="227">
        <f t="shared" si="36"/>
        <v>1162246658.5359731</v>
      </c>
      <c r="GB10" s="93">
        <f t="shared" si="37"/>
        <v>3016418903.889791</v>
      </c>
      <c r="GC10" s="93">
        <f t="shared" si="38"/>
        <v>165449373.00136051</v>
      </c>
      <c r="GD10" s="228">
        <f t="shared" si="39"/>
        <v>379713236.59733003</v>
      </c>
      <c r="GF10" s="142">
        <v>5</v>
      </c>
      <c r="GG10" s="264">
        <f t="shared" si="121"/>
        <v>4.6837446015546895</v>
      </c>
      <c r="GH10" s="264">
        <f t="shared" si="122"/>
        <v>0</v>
      </c>
      <c r="GI10" s="264">
        <f t="shared" si="123"/>
        <v>7.8349125957334842E-2</v>
      </c>
      <c r="GJ10" s="143">
        <f t="shared" si="124"/>
        <v>2388.5133297172001</v>
      </c>
      <c r="GK10" s="143">
        <f t="shared" si="125"/>
        <v>8.6296841094723686E-2</v>
      </c>
      <c r="GL10" s="143">
        <f t="shared" si="126"/>
        <v>3.263198848463137E-2</v>
      </c>
      <c r="GM10" s="143">
        <f t="shared" si="127"/>
        <v>6975.8259695955921</v>
      </c>
      <c r="GN10" s="143">
        <f t="shared" si="128"/>
        <v>7397.4826069679957</v>
      </c>
      <c r="GO10" s="143">
        <f t="shared" si="129"/>
        <v>358.28564857096353</v>
      </c>
      <c r="GP10" s="144">
        <f t="shared" si="130"/>
        <v>5418041808.250247</v>
      </c>
      <c r="GQ10" s="145">
        <v>0</v>
      </c>
      <c r="GR10" s="144">
        <f t="shared" si="131"/>
        <v>176558738.19481191</v>
      </c>
      <c r="GS10" s="145">
        <v>0</v>
      </c>
      <c r="GT10" s="144">
        <f t="shared" si="132"/>
        <v>152119919.38593939</v>
      </c>
      <c r="GU10" s="145">
        <v>0</v>
      </c>
      <c r="GV10" s="144">
        <f t="shared" si="133"/>
        <v>36029912070.844002</v>
      </c>
      <c r="GW10" s="145">
        <v>0</v>
      </c>
      <c r="GX10" s="144">
        <f t="shared" si="134"/>
        <v>-1162246658.5359731</v>
      </c>
      <c r="GY10" s="145">
        <v>0</v>
      </c>
      <c r="GZ10" s="144">
        <f t="shared" si="135"/>
        <v>3016418903.889791</v>
      </c>
      <c r="HA10" s="144">
        <f t="shared" si="136"/>
        <v>4849775480.9683542</v>
      </c>
      <c r="HB10" s="145">
        <v>0</v>
      </c>
      <c r="HC10" s="144">
        <f t="shared" si="137"/>
        <v>-374238752.44742501</v>
      </c>
      <c r="HD10" s="145">
        <v>0</v>
      </c>
      <c r="HE10" s="144">
        <f t="shared" si="138"/>
        <v>105935498636.92912</v>
      </c>
      <c r="HF10" s="145">
        <v>0</v>
      </c>
      <c r="HG10" s="144">
        <f t="shared" si="139"/>
        <v>-3851444134.3333488</v>
      </c>
      <c r="HH10" s="144">
        <f t="shared" si="140"/>
        <v>61468150997.336998</v>
      </c>
      <c r="HI10" s="145">
        <v>0</v>
      </c>
      <c r="HJ10" s="144">
        <f t="shared" si="141"/>
        <v>110497578147.15529</v>
      </c>
      <c r="HK10" s="146">
        <v>0</v>
      </c>
      <c r="HM10" s="46">
        <f t="shared" si="142"/>
        <v>4</v>
      </c>
      <c r="HN10" s="39">
        <f t="shared" si="143"/>
        <v>5</v>
      </c>
      <c r="HP10" s="142">
        <v>5</v>
      </c>
      <c r="HQ10" s="310">
        <v>4.68</v>
      </c>
      <c r="HR10" s="264">
        <f t="shared" si="144"/>
        <v>0</v>
      </c>
      <c r="HS10" s="264">
        <f t="shared" si="41"/>
        <v>7.8274071981647986E-2</v>
      </c>
      <c r="HT10" s="143">
        <f t="shared" si="41"/>
        <v>2389.1598224726326</v>
      </c>
      <c r="HU10" s="143">
        <f t="shared" si="41"/>
        <v>8.6233972427955954E-2</v>
      </c>
      <c r="HV10" s="143">
        <f t="shared" si="41"/>
        <v>3.2608909164626464E-2</v>
      </c>
      <c r="HW10" s="143">
        <f t="shared" si="41"/>
        <v>6979.2483838439821</v>
      </c>
      <c r="HX10" s="143">
        <f t="shared" si="41"/>
        <v>7400.1298758762305</v>
      </c>
      <c r="HY10" s="143">
        <f t="shared" si="41"/>
        <v>357.8108384057133</v>
      </c>
      <c r="HZ10" s="144">
        <f t="shared" si="41"/>
        <v>5419042943.5573092</v>
      </c>
      <c r="IA10" s="145">
        <f t="shared" si="41"/>
        <v>0</v>
      </c>
      <c r="IB10" s="144">
        <f t="shared" si="41"/>
        <v>176295851.56369895</v>
      </c>
      <c r="IC10" s="145">
        <f t="shared" si="41"/>
        <v>0</v>
      </c>
      <c r="ID10" s="144">
        <f t="shared" si="41"/>
        <v>152072423.72436693</v>
      </c>
      <c r="IE10" s="145">
        <f t="shared" si="41"/>
        <v>0</v>
      </c>
      <c r="IF10" s="144">
        <f t="shared" si="41"/>
        <v>36038332519.262115</v>
      </c>
      <c r="IG10" s="145">
        <f t="shared" si="41"/>
        <v>0</v>
      </c>
      <c r="IH10" s="144">
        <f t="shared" si="41"/>
        <v>-1161660025.0862269</v>
      </c>
      <c r="II10" s="145">
        <f t="shared" si="41"/>
        <v>0</v>
      </c>
      <c r="IJ10" s="144">
        <f t="shared" si="41"/>
        <v>3014871093.7324762</v>
      </c>
      <c r="IK10" s="144">
        <f t="shared" si="41"/>
        <v>4851616732.2834187</v>
      </c>
      <c r="IL10" s="145">
        <f t="shared" si="41"/>
        <v>0</v>
      </c>
      <c r="IM10" s="144">
        <f t="shared" si="41"/>
        <v>-374157895.257572</v>
      </c>
      <c r="IN10" s="145">
        <f t="shared" si="41"/>
        <v>0</v>
      </c>
      <c r="IO10" s="144">
        <f t="shared" si="41"/>
        <v>105981784557.96144</v>
      </c>
      <c r="IP10" s="145">
        <f t="shared" si="41"/>
        <v>0</v>
      </c>
      <c r="IQ10" s="144">
        <f t="shared" si="41"/>
        <v>-3845955987.267509</v>
      </c>
      <c r="IR10" s="144">
        <f t="shared" si="41"/>
        <v>61495167410.165497</v>
      </c>
      <c r="IS10" s="145">
        <f t="shared" si="41"/>
        <v>0</v>
      </c>
      <c r="IT10" s="144">
        <f t="shared" si="41"/>
        <v>110535198855.44733</v>
      </c>
      <c r="IU10" s="146">
        <f t="shared" si="41"/>
        <v>0</v>
      </c>
    </row>
    <row r="11" spans="1:255" x14ac:dyDescent="0.3">
      <c r="A11" s="2">
        <v>0.1224489795918367</v>
      </c>
      <c r="B11">
        <v>5.5400317285038474</v>
      </c>
      <c r="C11">
        <v>0.21680513961749601</v>
      </c>
      <c r="D11">
        <f t="shared" si="0"/>
        <v>12.42201947682708</v>
      </c>
      <c r="E11">
        <v>0.39793787212739351</v>
      </c>
      <c r="F11">
        <v>14.3265306122449</v>
      </c>
      <c r="G11">
        <v>-0.1694776190250627</v>
      </c>
      <c r="H11">
        <v>0</v>
      </c>
      <c r="I11" s="4">
        <v>7</v>
      </c>
      <c r="K11" s="49">
        <v>31.084216252143101</v>
      </c>
      <c r="L11" s="34">
        <v>5.6039399659374904</v>
      </c>
      <c r="M11" s="8">
        <v>35.000831293214702</v>
      </c>
      <c r="N11" s="4">
        <v>7</v>
      </c>
      <c r="P11" s="6">
        <v>-0.22953889999999999</v>
      </c>
      <c r="Q11" s="8">
        <v>0.13096070000000001</v>
      </c>
      <c r="R11" s="34">
        <v>7.025023</v>
      </c>
      <c r="S11" s="8">
        <v>-14.97536</v>
      </c>
      <c r="T11" s="39">
        <v>7</v>
      </c>
      <c r="U11" s="42">
        <f>SQRT( (P11-P10)^2 + (Q11-Q10)^2 + (R11-R10)^2 ) + U10</f>
        <v>7.0309775654341689</v>
      </c>
      <c r="W11" s="46">
        <f t="shared" si="42"/>
        <v>5</v>
      </c>
      <c r="X11" s="39">
        <f t="shared" si="43"/>
        <v>6</v>
      </c>
      <c r="Y11" s="60">
        <f t="shared" si="44"/>
        <v>-0.18180120507535497</v>
      </c>
      <c r="Z11" s="60">
        <f t="shared" si="2"/>
        <v>0.10453687700420491</v>
      </c>
      <c r="AA11" s="60">
        <f t="shared" si="2"/>
        <v>5.8542886515314212</v>
      </c>
      <c r="AB11" s="60">
        <f t="shared" si="2"/>
        <v>-15.201982302086202</v>
      </c>
      <c r="AC11" s="46">
        <f t="shared" si="45"/>
        <v>2</v>
      </c>
      <c r="AD11" s="39">
        <f t="shared" si="46"/>
        <v>3</v>
      </c>
      <c r="AE11" s="23">
        <f t="shared" si="47"/>
        <v>5.2692314079038551</v>
      </c>
      <c r="AF11" s="46">
        <f t="shared" si="48"/>
        <v>3</v>
      </c>
      <c r="AG11" s="39">
        <f t="shared" si="49"/>
        <v>4</v>
      </c>
      <c r="AH11" s="51">
        <f t="shared" si="50"/>
        <v>0.46425818754202941</v>
      </c>
      <c r="AJ11" s="156">
        <v>5.8589724371814</v>
      </c>
      <c r="AK11" s="8">
        <v>2202.7745127275002</v>
      </c>
      <c r="AL11" s="8">
        <v>6.5015869151321001E-2</v>
      </c>
      <c r="AM11" s="8">
        <v>1.0016936673933E-2</v>
      </c>
      <c r="AN11" s="8">
        <v>1.6236673541147999</v>
      </c>
      <c r="AO11" s="8">
        <v>1.7716164090122</v>
      </c>
      <c r="AP11" s="8">
        <v>-14.738774081649</v>
      </c>
      <c r="AQ11" s="8">
        <v>6.9820296686592995E-2</v>
      </c>
      <c r="AR11" s="8">
        <v>1.0313881486219E-2</v>
      </c>
      <c r="AS11" s="8">
        <v>5136725009.7319002</v>
      </c>
      <c r="AT11" s="8">
        <v>228984725.56200999</v>
      </c>
      <c r="AU11" s="8">
        <v>0</v>
      </c>
      <c r="AV11" s="8">
        <v>0</v>
      </c>
      <c r="AW11" s="8">
        <v>0</v>
      </c>
      <c r="AX11" s="8">
        <v>-15307447.516295999</v>
      </c>
      <c r="AY11" s="8">
        <v>4303213528.5014</v>
      </c>
      <c r="AZ11" s="8">
        <v>0</v>
      </c>
      <c r="BA11" s="8">
        <v>0</v>
      </c>
      <c r="BB11" s="8">
        <v>0</v>
      </c>
      <c r="BC11" s="8">
        <v>62761171.732348002</v>
      </c>
      <c r="BD11" s="8">
        <v>33734996105.957001</v>
      </c>
      <c r="BE11" s="8">
        <v>-5.7643401880110002E-8</v>
      </c>
      <c r="BF11" s="8">
        <v>-1.5164164945313001E-8</v>
      </c>
      <c r="BG11" s="8">
        <v>0</v>
      </c>
      <c r="BH11" s="121">
        <v>91119871496.996994</v>
      </c>
      <c r="BI11" s="8">
        <v>-1.4816442524375E-3</v>
      </c>
      <c r="BJ11" s="8">
        <v>0</v>
      </c>
      <c r="BK11" s="121">
        <v>102924821467.56</v>
      </c>
      <c r="BL11" s="8">
        <v>0</v>
      </c>
      <c r="BM11" s="23">
        <v>54064677693.170998</v>
      </c>
      <c r="BN11" s="161">
        <f t="shared" si="51"/>
        <v>-0.1883318807789478</v>
      </c>
      <c r="BO11" s="56">
        <f t="shared" si="52"/>
        <v>-0.18180120507535497</v>
      </c>
      <c r="BP11" s="54">
        <f t="shared" si="53"/>
        <v>-0.11678533592403396</v>
      </c>
      <c r="BQ11" s="13">
        <f t="shared" si="54"/>
        <v>1.0016936673933E-2</v>
      </c>
      <c r="BR11" s="121">
        <f t="shared" si="55"/>
        <v>-9.6763399082561236E-2</v>
      </c>
      <c r="BS11" s="122">
        <f t="shared" si="56"/>
        <v>1.008994411145493E-2</v>
      </c>
      <c r="BT11" s="54">
        <f t="shared" si="57"/>
        <v>-0.11198090838876197</v>
      </c>
      <c r="BU11" s="57">
        <f t="shared" si="58"/>
        <v>1.0313881486219E-2</v>
      </c>
      <c r="BW11" s="126">
        <f t="shared" si="59"/>
        <v>0.18180120507535497</v>
      </c>
      <c r="BX11" s="54">
        <f t="shared" si="59"/>
        <v>0.11678533592403396</v>
      </c>
      <c r="BY11" s="54">
        <f t="shared" si="60"/>
        <v>1.0016936673933E-2</v>
      </c>
      <c r="BZ11" s="54">
        <f t="shared" si="61"/>
        <v>9.6763399082561236E-2</v>
      </c>
      <c r="CA11" s="54">
        <f t="shared" si="62"/>
        <v>1.008994411145493E-2</v>
      </c>
      <c r="CB11" s="54">
        <f t="shared" si="63"/>
        <v>0.11198090838876197</v>
      </c>
      <c r="CC11" s="54">
        <f t="shared" si="64"/>
        <v>1.0313881486219E-2</v>
      </c>
      <c r="CE11" s="125">
        <f t="shared" si="65"/>
        <v>15.201982302086202</v>
      </c>
      <c r="CF11" s="125">
        <f t="shared" si="66"/>
        <v>0.26532464400131145</v>
      </c>
      <c r="CG11" s="13">
        <f t="shared" si="67"/>
        <v>0.11007204919892956</v>
      </c>
      <c r="CH11" s="13">
        <f t="shared" si="68"/>
        <v>4.0290168681298325E-2</v>
      </c>
      <c r="CI11" s="13">
        <f t="shared" si="69"/>
        <v>9.0731587331431038E-2</v>
      </c>
      <c r="CJ11" s="13">
        <f t="shared" si="70"/>
        <v>3.5110417748898962E-2</v>
      </c>
      <c r="CK11" s="13">
        <f t="shared" si="71"/>
        <v>0.10535787533472617</v>
      </c>
      <c r="CL11" s="57">
        <f t="shared" si="72"/>
        <v>3.9316893313642812E-2</v>
      </c>
      <c r="CM11" s="68"/>
      <c r="CN11" s="94">
        <f t="shared" si="73"/>
        <v>5807.1649249087268</v>
      </c>
      <c r="CO11" s="63">
        <f t="shared" si="74"/>
        <v>6913.6824956777082</v>
      </c>
      <c r="CP11" s="131">
        <f t="shared" si="75"/>
        <v>91119871496.996994</v>
      </c>
      <c r="CQ11" s="131">
        <f t="shared" si="76"/>
        <v>102924821467.56</v>
      </c>
      <c r="CR11" s="131">
        <f t="shared" si="77"/>
        <v>-1.4816442524375E-3</v>
      </c>
      <c r="CS11" s="72">
        <f t="shared" si="78"/>
        <v>54064677693.170998</v>
      </c>
      <c r="CT11" s="131">
        <f t="shared" si="79"/>
        <v>5136725009.7319002</v>
      </c>
      <c r="CU11" s="131">
        <f t="shared" si="80"/>
        <v>4303213528.5014</v>
      </c>
      <c r="CV11" s="72">
        <f>AT11</f>
        <v>228984725.56200999</v>
      </c>
      <c r="CW11" s="131">
        <f t="shared" si="82"/>
        <v>-5.7643401880110002E-8</v>
      </c>
      <c r="CX11" s="72">
        <f t="shared" si="83"/>
        <v>1.5164164945313001E-8</v>
      </c>
      <c r="CY11" s="131">
        <f t="shared" si="84"/>
        <v>-15307447.516295999</v>
      </c>
      <c r="CZ11" s="131">
        <f t="shared" si="85"/>
        <v>62761171.732348002</v>
      </c>
      <c r="DA11" s="101">
        <f t="shared" si="86"/>
        <v>5878.7850550722314</v>
      </c>
      <c r="DB11" s="131">
        <f t="shared" si="87"/>
        <v>6842.0623655142035</v>
      </c>
      <c r="DC11" s="72">
        <f t="shared" si="88"/>
        <v>-272.24894747646351</v>
      </c>
      <c r="DD11" s="131">
        <f t="shared" si="89"/>
        <v>91883955209.537613</v>
      </c>
      <c r="DE11" s="131">
        <f t="shared" si="90"/>
        <v>102160737755.01939</v>
      </c>
      <c r="DF11" s="72">
        <f t="shared" si="91"/>
        <v>-2904504446.5612502</v>
      </c>
      <c r="DG11" s="131">
        <f t="shared" si="92"/>
        <v>5195454759.6998301</v>
      </c>
      <c r="DH11" s="131">
        <f t="shared" si="93"/>
        <v>4244483778.5334692</v>
      </c>
      <c r="DI11" s="113">
        <f t="shared" si="94"/>
        <v>-5735862.7377918065</v>
      </c>
      <c r="DJ11" s="130">
        <f t="shared" si="95"/>
        <v>-1163456.4995926656</v>
      </c>
      <c r="DK11" s="130">
        <f t="shared" si="96"/>
        <v>64590471.399851158</v>
      </c>
      <c r="DL11" s="171">
        <f t="shared" si="97"/>
        <v>8.503780599279373E-2</v>
      </c>
      <c r="DM11" s="171">
        <f t="shared" si="98"/>
        <v>1.008994411145493E-2</v>
      </c>
      <c r="DN11" s="197">
        <f t="shared" si="99"/>
        <v>5879.0193777471031</v>
      </c>
      <c r="DO11" s="198">
        <f t="shared" si="100"/>
        <v>6869.6845495934658</v>
      </c>
      <c r="DP11" s="199">
        <f t="shared" si="101"/>
        <v>-274.7930591208787</v>
      </c>
      <c r="DQ11" s="200">
        <f t="shared" si="102"/>
        <v>91887543808.587875</v>
      </c>
      <c r="DR11" s="198">
        <f t="shared" si="103"/>
        <v>102583765290.05208</v>
      </c>
      <c r="DS11" s="237">
        <f t="shared" si="104"/>
        <v>-2943466944.0486555</v>
      </c>
      <c r="DT11" s="101">
        <f t="shared" si="3"/>
        <v>274.7930591208787</v>
      </c>
      <c r="DU11" s="131">
        <f t="shared" si="4"/>
        <v>2943466944.0486555</v>
      </c>
      <c r="DV11" s="113">
        <f t="shared" si="5"/>
        <v>5735862.7377918065</v>
      </c>
      <c r="DW11" s="1">
        <f t="shared" si="6"/>
        <v>347938751.77489996</v>
      </c>
      <c r="DX11" s="1">
        <f t="shared" si="7"/>
        <v>3777675508.4364128</v>
      </c>
      <c r="DY11" s="173">
        <f t="shared" si="8"/>
        <v>52421848.158963792</v>
      </c>
      <c r="DZ11" s="174">
        <f t="shared" si="9"/>
        <v>410710677.76169151</v>
      </c>
      <c r="EB11" s="169">
        <f t="shared" si="10"/>
        <v>15.201982302086202</v>
      </c>
      <c r="EC11" s="106">
        <f t="shared" si="145"/>
        <v>0.26532464400131145</v>
      </c>
      <c r="ED11" s="243">
        <v>6</v>
      </c>
      <c r="EE11" s="258">
        <f t="shared" si="146"/>
        <v>5.8552700158808424</v>
      </c>
      <c r="EF11" s="258">
        <f t="shared" si="105"/>
        <v>5.8542886515314212</v>
      </c>
      <c r="EG11" s="258">
        <v>0</v>
      </c>
      <c r="EH11" s="262">
        <f t="shared" si="106"/>
        <v>0.10453687700420491</v>
      </c>
      <c r="EI11" s="189">
        <f t="shared" si="11"/>
        <v>2202.7745127275002</v>
      </c>
      <c r="EJ11" s="244">
        <f t="shared" si="12"/>
        <v>0.11007204919892956</v>
      </c>
      <c r="EK11" s="189">
        <f t="shared" si="13"/>
        <v>4.0290168681298325E-2</v>
      </c>
      <c r="EL11" s="1">
        <f t="shared" si="14"/>
        <v>6086.2091486244426</v>
      </c>
      <c r="EM11" s="1">
        <f t="shared" si="15"/>
        <v>6662.4947787161254</v>
      </c>
      <c r="EN11" s="34">
        <f t="shared" si="16"/>
        <v>487.68772196541391</v>
      </c>
      <c r="EO11" s="244">
        <f t="shared" si="17"/>
        <v>33734996105.957001</v>
      </c>
      <c r="EP11" s="1">
        <f t="shared" si="107"/>
        <v>1326355242.8340673</v>
      </c>
      <c r="EQ11" s="34">
        <f t="shared" si="108"/>
        <v>3554247514.1488905</v>
      </c>
      <c r="ER11" s="1">
        <f t="shared" si="147"/>
        <v>94112692532.869614</v>
      </c>
      <c r="ES11" s="1">
        <f t="shared" si="18"/>
        <v>100358616565.77034</v>
      </c>
      <c r="ET11" s="34">
        <f t="shared" si="19"/>
        <v>5245321190.3228073</v>
      </c>
      <c r="EU11" s="34">
        <f t="shared" si="109"/>
        <v>54064677693.170998</v>
      </c>
      <c r="EV11" s="1">
        <f t="shared" si="20"/>
        <v>5127162471.5173903</v>
      </c>
      <c r="EW11" s="1">
        <f t="shared" si="21"/>
        <v>4312776066.715909</v>
      </c>
      <c r="EX11" s="34">
        <f t="shared" si="22"/>
        <v>245587149.08379027</v>
      </c>
      <c r="EY11" s="1">
        <f t="shared" si="110"/>
        <v>158285080.32563737</v>
      </c>
      <c r="EZ11" s="34">
        <f t="shared" si="111"/>
        <v>382592661.11384833</v>
      </c>
      <c r="FA11" s="107">
        <v>0</v>
      </c>
      <c r="FC11" s="185">
        <f t="shared" si="23"/>
        <v>347938751.77489996</v>
      </c>
      <c r="FD11" s="1">
        <f t="shared" si="24"/>
        <v>-3777675508.4364128</v>
      </c>
      <c r="FE11" s="1">
        <f t="shared" si="25"/>
        <v>52421848.158963792</v>
      </c>
      <c r="FF11" s="186">
        <f t="shared" si="26"/>
        <v>-410710677.76169151</v>
      </c>
      <c r="FH11" s="227">
        <f t="shared" si="27"/>
        <v>6086.2091486244426</v>
      </c>
      <c r="FI11" s="93">
        <f t="shared" si="28"/>
        <v>6662.4947787161254</v>
      </c>
      <c r="FJ11" s="233">
        <f t="shared" si="29"/>
        <v>-487.68772196541391</v>
      </c>
      <c r="FK11" s="66">
        <f t="shared" si="112"/>
        <v>487.68772196541391</v>
      </c>
      <c r="FL11" s="93">
        <f t="shared" si="113"/>
        <v>1326355242.8340673</v>
      </c>
      <c r="FM11" s="233">
        <f t="shared" si="114"/>
        <v>-3554247514.1488905</v>
      </c>
      <c r="FN11" s="66">
        <f t="shared" si="115"/>
        <v>3554247514.1488905</v>
      </c>
      <c r="FO11" s="93">
        <f t="shared" si="30"/>
        <v>94112692532.869614</v>
      </c>
      <c r="FP11" s="93">
        <f t="shared" si="31"/>
        <v>100358616565.77034</v>
      </c>
      <c r="FQ11" s="233">
        <f t="shared" si="32"/>
        <v>-5245321190.3228073</v>
      </c>
      <c r="FR11" s="66">
        <f t="shared" si="116"/>
        <v>5245321190.3228073</v>
      </c>
      <c r="FS11" s="93">
        <f t="shared" si="33"/>
        <v>5127162471.5173903</v>
      </c>
      <c r="FT11" s="93">
        <f t="shared" si="34"/>
        <v>4312776066.715909</v>
      </c>
      <c r="FU11" s="233">
        <f t="shared" si="35"/>
        <v>-245587149.08379027</v>
      </c>
      <c r="FV11" s="66">
        <f t="shared" si="117"/>
        <v>245587149.08379027</v>
      </c>
      <c r="FW11" s="93">
        <f t="shared" si="118"/>
        <v>158285080.32563737</v>
      </c>
      <c r="FX11" s="233">
        <f t="shared" si="119"/>
        <v>-382592661.11384833</v>
      </c>
      <c r="FY11" s="228">
        <f t="shared" si="120"/>
        <v>382592661.11384833</v>
      </c>
      <c r="FZ11" s="1"/>
      <c r="GA11" s="227">
        <f t="shared" si="36"/>
        <v>1326355242.8340671</v>
      </c>
      <c r="GB11" s="93">
        <f t="shared" si="37"/>
        <v>3554247514.1488905</v>
      </c>
      <c r="GC11" s="93">
        <f t="shared" si="38"/>
        <v>180016816.24145284</v>
      </c>
      <c r="GD11" s="228">
        <f t="shared" si="39"/>
        <v>391305018.33814013</v>
      </c>
      <c r="GF11" s="142">
        <v>6</v>
      </c>
      <c r="GG11" s="264">
        <f t="shared" si="121"/>
        <v>5.8542886515314212</v>
      </c>
      <c r="GH11" s="264">
        <f t="shared" si="122"/>
        <v>0</v>
      </c>
      <c r="GI11" s="264">
        <f t="shared" si="123"/>
        <v>0.10453687700420491</v>
      </c>
      <c r="GJ11" s="143">
        <f t="shared" si="124"/>
        <v>2202.7745127275002</v>
      </c>
      <c r="GK11" s="143">
        <f t="shared" si="125"/>
        <v>0.11007204919892956</v>
      </c>
      <c r="GL11" s="143">
        <f t="shared" si="126"/>
        <v>4.0290168681298325E-2</v>
      </c>
      <c r="GM11" s="143">
        <f t="shared" si="127"/>
        <v>6086.2091486244426</v>
      </c>
      <c r="GN11" s="143">
        <f t="shared" si="128"/>
        <v>6662.4947787161254</v>
      </c>
      <c r="GO11" s="143">
        <f t="shared" si="129"/>
        <v>487.68772196541391</v>
      </c>
      <c r="GP11" s="144">
        <f t="shared" si="130"/>
        <v>5127162471.5173903</v>
      </c>
      <c r="GQ11" s="145">
        <v>0</v>
      </c>
      <c r="GR11" s="144">
        <f t="shared" si="131"/>
        <v>245587149.08379027</v>
      </c>
      <c r="GS11" s="145">
        <v>0</v>
      </c>
      <c r="GT11" s="144">
        <f t="shared" si="132"/>
        <v>158285080.32563737</v>
      </c>
      <c r="GU11" s="145">
        <v>0</v>
      </c>
      <c r="GV11" s="144">
        <f t="shared" si="133"/>
        <v>33734996105.957001</v>
      </c>
      <c r="GW11" s="145">
        <v>0</v>
      </c>
      <c r="GX11" s="144">
        <f t="shared" si="134"/>
        <v>-1326355242.8340673</v>
      </c>
      <c r="GY11" s="145">
        <v>0</v>
      </c>
      <c r="GZ11" s="144">
        <f t="shared" si="135"/>
        <v>3554247514.1488905</v>
      </c>
      <c r="HA11" s="144">
        <f t="shared" si="136"/>
        <v>4312776066.715909</v>
      </c>
      <c r="HB11" s="145">
        <v>0</v>
      </c>
      <c r="HC11" s="144">
        <f t="shared" si="137"/>
        <v>-382592661.11384833</v>
      </c>
      <c r="HD11" s="145">
        <v>0</v>
      </c>
      <c r="HE11" s="144">
        <f t="shared" si="138"/>
        <v>94112692532.869614</v>
      </c>
      <c r="HF11" s="145">
        <v>0</v>
      </c>
      <c r="HG11" s="144">
        <f t="shared" si="139"/>
        <v>-5245321190.3228073</v>
      </c>
      <c r="HH11" s="144">
        <f t="shared" si="140"/>
        <v>54064677693.170998</v>
      </c>
      <c r="HI11" s="145">
        <v>0</v>
      </c>
      <c r="HJ11" s="144">
        <f t="shared" si="141"/>
        <v>100358616565.77034</v>
      </c>
      <c r="HK11" s="146">
        <v>0</v>
      </c>
      <c r="HM11" s="46">
        <f t="shared" si="142"/>
        <v>5</v>
      </c>
      <c r="HN11" s="39">
        <f t="shared" si="143"/>
        <v>6</v>
      </c>
      <c r="HP11" s="142">
        <v>6</v>
      </c>
      <c r="HQ11" s="310">
        <v>5.85</v>
      </c>
      <c r="HR11" s="264">
        <f t="shared" si="144"/>
        <v>0</v>
      </c>
      <c r="HS11" s="264">
        <f t="shared" si="41"/>
        <v>0.10444093004805757</v>
      </c>
      <c r="HT11" s="143">
        <f t="shared" si="41"/>
        <v>2203.4550245475748</v>
      </c>
      <c r="HU11" s="143">
        <f t="shared" si="41"/>
        <v>0.10998494134284503</v>
      </c>
      <c r="HV11" s="143">
        <f t="shared" si="41"/>
        <v>4.0262110560607356E-2</v>
      </c>
      <c r="HW11" s="143">
        <f t="shared" si="41"/>
        <v>6089.4685360364001</v>
      </c>
      <c r="HX11" s="143">
        <f t="shared" si="41"/>
        <v>6665.1876348075057</v>
      </c>
      <c r="HY11" s="143">
        <f t="shared" si="41"/>
        <v>487.21361729567229</v>
      </c>
      <c r="HZ11" s="144">
        <f t="shared" si="41"/>
        <v>5128228198.273221</v>
      </c>
      <c r="IA11" s="145">
        <f t="shared" si="41"/>
        <v>0</v>
      </c>
      <c r="IB11" s="144">
        <f t="shared" si="41"/>
        <v>245334242.07010162</v>
      </c>
      <c r="IC11" s="145">
        <f t="shared" si="41"/>
        <v>0</v>
      </c>
      <c r="ID11" s="144">
        <f t="shared" si="41"/>
        <v>158262492.34451354</v>
      </c>
      <c r="IE11" s="145">
        <f t="shared" si="41"/>
        <v>0</v>
      </c>
      <c r="IF11" s="144">
        <f t="shared" si="41"/>
        <v>33743404243.068535</v>
      </c>
      <c r="IG11" s="145">
        <f t="shared" si="41"/>
        <v>0</v>
      </c>
      <c r="IH11" s="144">
        <f t="shared" si="41"/>
        <v>-1325753980.086729</v>
      </c>
      <c r="II11" s="145">
        <f t="shared" si="41"/>
        <v>0</v>
      </c>
      <c r="IJ11" s="144">
        <f t="shared" si="41"/>
        <v>3552277012.0622106</v>
      </c>
      <c r="IK11" s="144">
        <f t="shared" si="41"/>
        <v>4314743530.7855883</v>
      </c>
      <c r="IL11" s="145">
        <f t="shared" si="41"/>
        <v>0</v>
      </c>
      <c r="IM11" s="144">
        <f t="shared" si="41"/>
        <v>-382562053.97591418</v>
      </c>
      <c r="IN11" s="145">
        <f t="shared" si="41"/>
        <v>0</v>
      </c>
      <c r="IO11" s="144">
        <f t="shared" si="41"/>
        <v>94156009053.512207</v>
      </c>
      <c r="IP11" s="145">
        <f t="shared" si="41"/>
        <v>0</v>
      </c>
      <c r="IQ11" s="144">
        <f t="shared" si="41"/>
        <v>-5240214288.9884224</v>
      </c>
      <c r="IR11" s="144">
        <f t="shared" si="41"/>
        <v>54091802616.085587</v>
      </c>
      <c r="IS11" s="145">
        <f t="shared" si="41"/>
        <v>0</v>
      </c>
      <c r="IT11" s="144">
        <f t="shared" si="41"/>
        <v>100395763799.24173</v>
      </c>
      <c r="IU11" s="146">
        <f t="shared" si="41"/>
        <v>0</v>
      </c>
    </row>
    <row r="12" spans="1:255" x14ac:dyDescent="0.3">
      <c r="A12" s="2">
        <v>0.14285714285714279</v>
      </c>
      <c r="B12">
        <v>5.6218242611943809</v>
      </c>
      <c r="C12">
        <v>0.1988727863224039</v>
      </c>
      <c r="D12">
        <f t="shared" si="0"/>
        <v>11.394571316280789</v>
      </c>
      <c r="E12">
        <v>0.38129960745617408</v>
      </c>
      <c r="F12">
        <v>16.714285714285719</v>
      </c>
      <c r="G12">
        <v>-0.1985081071671127</v>
      </c>
      <c r="H12">
        <v>0</v>
      </c>
      <c r="I12" s="4">
        <v>8</v>
      </c>
      <c r="K12" s="49">
        <v>37.446010732258301</v>
      </c>
      <c r="L12" s="34">
        <v>5.2169339662247998</v>
      </c>
      <c r="M12" s="8">
        <v>33.257138512599703</v>
      </c>
      <c r="N12" s="4">
        <v>8</v>
      </c>
      <c r="P12" s="6">
        <v>-0.28053420000000001</v>
      </c>
      <c r="Q12" s="8">
        <v>0.1582549</v>
      </c>
      <c r="R12" s="34">
        <v>8.1954239999999992</v>
      </c>
      <c r="S12" s="8">
        <v>-14.65029</v>
      </c>
      <c r="T12" s="39">
        <v>8</v>
      </c>
      <c r="U12" s="42">
        <f t="shared" si="1"/>
        <v>8.2028069023159205</v>
      </c>
      <c r="W12" s="46">
        <f t="shared" si="42"/>
        <v>8</v>
      </c>
      <c r="X12" s="39">
        <f t="shared" si="43"/>
        <v>9</v>
      </c>
      <c r="Y12" s="60">
        <f t="shared" si="44"/>
        <v>-0.30623889149874794</v>
      </c>
      <c r="Z12" s="60">
        <f t="shared" si="2"/>
        <v>0.17195433984077149</v>
      </c>
      <c r="AA12" s="60">
        <f t="shared" si="2"/>
        <v>8.7803509787839324</v>
      </c>
      <c r="AB12" s="60">
        <f t="shared" si="2"/>
        <v>-14.481236017666525</v>
      </c>
      <c r="AC12" s="46">
        <f t="shared" si="45"/>
        <v>3</v>
      </c>
      <c r="AD12" s="39">
        <f t="shared" si="46"/>
        <v>4</v>
      </c>
      <c r="AE12" s="23">
        <f t="shared" si="47"/>
        <v>5.3417510148076603</v>
      </c>
      <c r="AF12" s="46">
        <f t="shared" si="48"/>
        <v>4</v>
      </c>
      <c r="AG12" s="39">
        <f t="shared" si="49"/>
        <v>5</v>
      </c>
      <c r="AH12" s="51">
        <f t="shared" si="50"/>
        <v>0.44089865290979541</v>
      </c>
      <c r="AJ12" s="156">
        <v>8.7884586557721001</v>
      </c>
      <c r="AK12" s="8">
        <v>1792.6097406368001</v>
      </c>
      <c r="AL12" s="8">
        <v>0.11917137352814999</v>
      </c>
      <c r="AM12" s="8">
        <v>1.4182574269289001E-2</v>
      </c>
      <c r="AN12" s="8">
        <v>1.475654642821</v>
      </c>
      <c r="AO12" s="8">
        <v>1.7474948930081999</v>
      </c>
      <c r="AP12" s="8">
        <v>-18.275040073189</v>
      </c>
      <c r="AQ12" s="8">
        <v>0.13519898651862</v>
      </c>
      <c r="AR12" s="8">
        <v>1.3344766133058E-2</v>
      </c>
      <c r="AS12" s="8">
        <v>4396050445.2171001</v>
      </c>
      <c r="AT12" s="8">
        <v>463334468.51393002</v>
      </c>
      <c r="AU12" s="8">
        <v>0</v>
      </c>
      <c r="AV12" s="8">
        <v>0</v>
      </c>
      <c r="AW12" s="8">
        <v>0</v>
      </c>
      <c r="AX12" s="8">
        <v>-64603261.722142003</v>
      </c>
      <c r="AY12" s="8">
        <v>3169975946.1321998</v>
      </c>
      <c r="AZ12" s="8">
        <v>0</v>
      </c>
      <c r="BA12" s="8">
        <v>0</v>
      </c>
      <c r="BB12" s="8">
        <v>0</v>
      </c>
      <c r="BC12" s="8">
        <v>183327388.78659001</v>
      </c>
      <c r="BD12" s="8">
        <v>29196543065.632</v>
      </c>
      <c r="BE12" s="8">
        <v>0</v>
      </c>
      <c r="BF12" s="8">
        <v>0</v>
      </c>
      <c r="BG12" s="8">
        <v>0</v>
      </c>
      <c r="BH12" s="121">
        <v>67012928553.578003</v>
      </c>
      <c r="BI12" s="8">
        <v>-1.6729146566778999E-5</v>
      </c>
      <c r="BJ12" s="8">
        <v>0</v>
      </c>
      <c r="BK12" s="121">
        <v>83014849460.414001</v>
      </c>
      <c r="BL12" s="8">
        <v>0</v>
      </c>
      <c r="BM12" s="23">
        <v>38377792142.102997</v>
      </c>
      <c r="BN12" s="161">
        <f t="shared" si="51"/>
        <v>-0.3157046807956001</v>
      </c>
      <c r="BO12" s="56">
        <f t="shared" si="52"/>
        <v>-0.30623889149874794</v>
      </c>
      <c r="BP12" s="54">
        <f t="shared" si="53"/>
        <v>-0.18706751797059795</v>
      </c>
      <c r="BQ12" s="13">
        <f t="shared" si="54"/>
        <v>1.4182574269289001E-2</v>
      </c>
      <c r="BR12" s="121">
        <f t="shared" si="55"/>
        <v>-0.106574208922814</v>
      </c>
      <c r="BS12" s="122">
        <f t="shared" si="56"/>
        <v>1.4192244484516812E-2</v>
      </c>
      <c r="BT12" s="54">
        <f t="shared" si="57"/>
        <v>-0.17103990498012794</v>
      </c>
      <c r="BU12" s="57">
        <f t="shared" si="58"/>
        <v>1.3344766133058E-2</v>
      </c>
      <c r="BW12" s="126">
        <f t="shared" si="59"/>
        <v>0.30623889149874794</v>
      </c>
      <c r="BX12" s="54">
        <f t="shared" si="59"/>
        <v>0.18706751797059795</v>
      </c>
      <c r="BY12" s="54">
        <f t="shared" si="60"/>
        <v>1.4182574269289001E-2</v>
      </c>
      <c r="BZ12" s="54">
        <f t="shared" si="61"/>
        <v>0.106574208922814</v>
      </c>
      <c r="CA12" s="54">
        <f t="shared" si="62"/>
        <v>1.4192244484516812E-2</v>
      </c>
      <c r="CB12" s="54">
        <f t="shared" si="63"/>
        <v>0.17103990498012794</v>
      </c>
      <c r="CC12" s="54">
        <f t="shared" si="64"/>
        <v>1.3344766133058E-2</v>
      </c>
      <c r="CE12" s="125">
        <f t="shared" si="65"/>
        <v>14.481236017666525</v>
      </c>
      <c r="CF12" s="125">
        <f t="shared" si="66"/>
        <v>0.25274524826667261</v>
      </c>
      <c r="CG12" s="13">
        <f t="shared" si="67"/>
        <v>0.17757776946132631</v>
      </c>
      <c r="CH12" s="13">
        <f t="shared" si="68"/>
        <v>6.0510639442365302E-2</v>
      </c>
      <c r="CI12" s="13">
        <f t="shared" si="69"/>
        <v>9.9639347985708643E-2</v>
      </c>
      <c r="CJ12" s="13">
        <f t="shared" si="70"/>
        <v>4.0391609822025679E-2</v>
      </c>
      <c r="CK12" s="13">
        <f t="shared" si="71"/>
        <v>0.16226886512369096</v>
      </c>
      <c r="CL12" s="57">
        <f t="shared" si="72"/>
        <v>5.5691536971308346E-2</v>
      </c>
      <c r="CM12" s="68"/>
      <c r="CN12" s="94">
        <f t="shared" si="73"/>
        <v>3903.5092165465999</v>
      </c>
      <c r="CO12" s="63">
        <f t="shared" si="74"/>
        <v>5474.1612031501154</v>
      </c>
      <c r="CP12" s="131">
        <f t="shared" si="75"/>
        <v>67012928553.578003</v>
      </c>
      <c r="CQ12" s="131">
        <f t="shared" si="76"/>
        <v>83014849460.414001</v>
      </c>
      <c r="CR12" s="131">
        <f t="shared" si="77"/>
        <v>-1.6729146566778999E-5</v>
      </c>
      <c r="CS12" s="72">
        <f t="shared" si="78"/>
        <v>38377792142.102997</v>
      </c>
      <c r="CT12" s="131">
        <f t="shared" si="79"/>
        <v>4396050445.2171001</v>
      </c>
      <c r="CU12" s="131">
        <f t="shared" si="80"/>
        <v>3169975946.1321998</v>
      </c>
      <c r="CV12" s="72">
        <f t="shared" si="81"/>
        <v>463334468.51393002</v>
      </c>
      <c r="CW12" s="131">
        <f t="shared" si="82"/>
        <v>0</v>
      </c>
      <c r="CX12" s="72">
        <f t="shared" si="83"/>
        <v>0</v>
      </c>
      <c r="CY12" s="131">
        <f t="shared" si="84"/>
        <v>-64603261.722142003</v>
      </c>
      <c r="CZ12" s="131">
        <f t="shared" si="85"/>
        <v>183327388.78659001</v>
      </c>
      <c r="DA12" s="101">
        <f t="shared" si="86"/>
        <v>4057.9540644864637</v>
      </c>
      <c r="DB12" s="131">
        <f t="shared" si="87"/>
        <v>5319.7163552102511</v>
      </c>
      <c r="DC12" s="72">
        <f t="shared" si="88"/>
        <v>-467.68140457180664</v>
      </c>
      <c r="DD12" s="131">
        <f t="shared" si="89"/>
        <v>68586424313.479828</v>
      </c>
      <c r="DE12" s="131">
        <f t="shared" si="90"/>
        <v>81441353700.512192</v>
      </c>
      <c r="DF12" s="72">
        <f t="shared" si="91"/>
        <v>-4764773424.9134817</v>
      </c>
      <c r="DG12" s="131">
        <f t="shared" si="92"/>
        <v>4551415823.7665758</v>
      </c>
      <c r="DH12" s="131">
        <f t="shared" si="93"/>
        <v>3014610567.582725</v>
      </c>
      <c r="DI12" s="113">
        <f t="shared" si="94"/>
        <v>7134436.2833400369</v>
      </c>
      <c r="DJ12" s="130">
        <f t="shared" si="95"/>
        <v>3857226.3791292459</v>
      </c>
      <c r="DK12" s="130">
        <f t="shared" si="96"/>
        <v>194338968.58095458</v>
      </c>
      <c r="DL12" s="171">
        <f t="shared" si="97"/>
        <v>0.19966468257593395</v>
      </c>
      <c r="DM12" s="171">
        <f t="shared" si="98"/>
        <v>1.4192244484516812E-2</v>
      </c>
      <c r="DN12" s="197">
        <f t="shared" si="99"/>
        <v>4058.2732974181708</v>
      </c>
      <c r="DO12" s="198">
        <f t="shared" si="100"/>
        <v>5372.1585241379553</v>
      </c>
      <c r="DP12" s="199">
        <f t="shared" si="101"/>
        <v>-471.77301395344097</v>
      </c>
      <c r="DQ12" s="200">
        <f t="shared" si="102"/>
        <v>68591623715.127197</v>
      </c>
      <c r="DR12" s="198">
        <f t="shared" si="103"/>
        <v>82295488322.702164</v>
      </c>
      <c r="DS12" s="237">
        <f t="shared" si="104"/>
        <v>-4831414170.4201937</v>
      </c>
      <c r="DT12" s="101">
        <f t="shared" si="3"/>
        <v>471.77301395344097</v>
      </c>
      <c r="DU12" s="131">
        <f t="shared" si="4"/>
        <v>4831414170.4201937</v>
      </c>
      <c r="DV12" s="113">
        <f t="shared" si="5"/>
        <v>-7134436.2833400369</v>
      </c>
      <c r="DW12" s="1">
        <f t="shared" si="6"/>
        <v>389621039.10461527</v>
      </c>
      <c r="DX12" s="1">
        <f t="shared" si="7"/>
        <v>4993773951.6939106</v>
      </c>
      <c r="DY12" s="173">
        <f t="shared" si="8"/>
        <v>64594806.121593729</v>
      </c>
      <c r="DZ12" s="174">
        <f t="shared" si="9"/>
        <v>321279736.45048422</v>
      </c>
      <c r="EB12" s="169">
        <f t="shared" si="10"/>
        <v>14.481236017666525</v>
      </c>
      <c r="EC12" s="106">
        <f t="shared" si="145"/>
        <v>0.25274524826667261</v>
      </c>
      <c r="ED12" s="243">
        <v>7</v>
      </c>
      <c r="EE12" s="258">
        <f t="shared" si="146"/>
        <v>8.7821089006269268</v>
      </c>
      <c r="EF12" s="258">
        <f t="shared" si="105"/>
        <v>8.7803509787839324</v>
      </c>
      <c r="EG12" s="258">
        <v>0</v>
      </c>
      <c r="EH12" s="262">
        <f t="shared" si="106"/>
        <v>0.17195433984077149</v>
      </c>
      <c r="EI12" s="189">
        <f t="shared" si="11"/>
        <v>1792.6097406368001</v>
      </c>
      <c r="EJ12" s="244">
        <f t="shared" si="12"/>
        <v>0.17757776946132631</v>
      </c>
      <c r="EK12" s="189">
        <f t="shared" si="13"/>
        <v>6.0510639442365302E-2</v>
      </c>
      <c r="EL12" s="1">
        <f t="shared" si="14"/>
        <v>4368.8822547509881</v>
      </c>
      <c r="EM12" s="1">
        <f t="shared" si="15"/>
        <v>5061.5495668051371</v>
      </c>
      <c r="EN12" s="34">
        <f t="shared" si="16"/>
        <v>730.88738711634562</v>
      </c>
      <c r="EO12" s="244">
        <f t="shared" si="17"/>
        <v>29196543065.632</v>
      </c>
      <c r="EP12" s="1">
        <f t="shared" si="107"/>
        <v>1626000357.5740409</v>
      </c>
      <c r="EQ12" s="34">
        <f t="shared" si="108"/>
        <v>4737689908.7950735</v>
      </c>
      <c r="ER12" s="1">
        <f t="shared" si="147"/>
        <v>71788094314.25853</v>
      </c>
      <c r="ES12" s="1">
        <f t="shared" si="18"/>
        <v>79099017723.570816</v>
      </c>
      <c r="ET12" s="34">
        <f t="shared" si="19"/>
        <v>7545140085.3540096</v>
      </c>
      <c r="EU12" s="34">
        <f t="shared" si="109"/>
        <v>38377792142.102997</v>
      </c>
      <c r="EV12" s="1">
        <f t="shared" si="20"/>
        <v>4458771890.0592613</v>
      </c>
      <c r="EW12" s="1">
        <f t="shared" si="21"/>
        <v>3107254501.2900395</v>
      </c>
      <c r="EX12" s="34">
        <f t="shared" si="22"/>
        <v>365846533.4033733</v>
      </c>
      <c r="EY12" s="1">
        <f t="shared" si="110"/>
        <v>142882754.26249</v>
      </c>
      <c r="EZ12" s="34">
        <f t="shared" si="111"/>
        <v>294919779.88250262</v>
      </c>
      <c r="FA12" s="107">
        <v>0</v>
      </c>
      <c r="FC12" s="185">
        <f t="shared" si="23"/>
        <v>389621039.10461527</v>
      </c>
      <c r="FD12" s="1">
        <f t="shared" si="24"/>
        <v>-4993773951.6939106</v>
      </c>
      <c r="FE12" s="1">
        <f t="shared" si="25"/>
        <v>64594806.121593729</v>
      </c>
      <c r="FF12" s="186">
        <f t="shared" si="26"/>
        <v>-321279736.45048422</v>
      </c>
      <c r="FH12" s="227">
        <f t="shared" si="27"/>
        <v>4368.8822547509881</v>
      </c>
      <c r="FI12" s="93">
        <f t="shared" si="28"/>
        <v>5061.5495668051371</v>
      </c>
      <c r="FJ12" s="233">
        <f t="shared" si="29"/>
        <v>-730.88738711634562</v>
      </c>
      <c r="FK12" s="66">
        <f t="shared" si="112"/>
        <v>730.88738711634562</v>
      </c>
      <c r="FL12" s="93">
        <f t="shared" si="113"/>
        <v>1626000357.5740409</v>
      </c>
      <c r="FM12" s="233">
        <f t="shared" si="114"/>
        <v>-4737689908.7950735</v>
      </c>
      <c r="FN12" s="66">
        <f t="shared" si="115"/>
        <v>4737689908.7950735</v>
      </c>
      <c r="FO12" s="93">
        <f t="shared" si="30"/>
        <v>71788094314.25853</v>
      </c>
      <c r="FP12" s="93">
        <f t="shared" si="31"/>
        <v>79099017723.570816</v>
      </c>
      <c r="FQ12" s="233">
        <f t="shared" si="32"/>
        <v>-7545140085.3540096</v>
      </c>
      <c r="FR12" s="66">
        <f t="shared" si="116"/>
        <v>7545140085.3540096</v>
      </c>
      <c r="FS12" s="93">
        <f t="shared" si="33"/>
        <v>4458771890.0592613</v>
      </c>
      <c r="FT12" s="93">
        <f t="shared" si="34"/>
        <v>3107254501.2900395</v>
      </c>
      <c r="FU12" s="233">
        <f t="shared" si="35"/>
        <v>-365846533.4033733</v>
      </c>
      <c r="FV12" s="66">
        <f t="shared" si="117"/>
        <v>365846533.4033733</v>
      </c>
      <c r="FW12" s="93">
        <f t="shared" si="118"/>
        <v>142882754.26249</v>
      </c>
      <c r="FX12" s="233">
        <f t="shared" si="119"/>
        <v>-294919779.88250262</v>
      </c>
      <c r="FY12" s="228">
        <f t="shared" si="120"/>
        <v>294919779.88250262</v>
      </c>
      <c r="FZ12" s="1"/>
      <c r="GA12" s="227">
        <f t="shared" si="36"/>
        <v>1626000357.5740409</v>
      </c>
      <c r="GB12" s="93">
        <f t="shared" si="37"/>
        <v>4737689908.7950735</v>
      </c>
      <c r="GC12" s="93">
        <f t="shared" si="38"/>
        <v>180096974.46868965</v>
      </c>
      <c r="GD12" s="228">
        <f t="shared" si="39"/>
        <v>309604812.53419781</v>
      </c>
      <c r="GF12" s="142">
        <v>7</v>
      </c>
      <c r="GG12" s="264">
        <f t="shared" si="121"/>
        <v>8.7803509787839324</v>
      </c>
      <c r="GH12" s="264">
        <f t="shared" si="122"/>
        <v>0</v>
      </c>
      <c r="GI12" s="264">
        <f t="shared" si="123"/>
        <v>0.17195433984077149</v>
      </c>
      <c r="GJ12" s="143">
        <f t="shared" si="124"/>
        <v>1792.6097406368001</v>
      </c>
      <c r="GK12" s="143">
        <f t="shared" si="125"/>
        <v>0.17757776946132631</v>
      </c>
      <c r="GL12" s="143">
        <f t="shared" si="126"/>
        <v>6.0510639442365302E-2</v>
      </c>
      <c r="GM12" s="143">
        <f t="shared" si="127"/>
        <v>4368.8822547509881</v>
      </c>
      <c r="GN12" s="143">
        <f t="shared" si="128"/>
        <v>5061.5495668051371</v>
      </c>
      <c r="GO12" s="143">
        <f t="shared" si="129"/>
        <v>730.88738711634562</v>
      </c>
      <c r="GP12" s="144">
        <f t="shared" si="130"/>
        <v>4458771890.0592613</v>
      </c>
      <c r="GQ12" s="145">
        <v>0</v>
      </c>
      <c r="GR12" s="144">
        <f t="shared" si="131"/>
        <v>365846533.4033733</v>
      </c>
      <c r="GS12" s="145">
        <v>0</v>
      </c>
      <c r="GT12" s="144">
        <f t="shared" si="132"/>
        <v>142882754.26249</v>
      </c>
      <c r="GU12" s="145">
        <v>0</v>
      </c>
      <c r="GV12" s="144">
        <f t="shared" si="133"/>
        <v>29196543065.632</v>
      </c>
      <c r="GW12" s="145">
        <v>0</v>
      </c>
      <c r="GX12" s="144">
        <f t="shared" si="134"/>
        <v>-1626000357.5740409</v>
      </c>
      <c r="GY12" s="145">
        <v>0</v>
      </c>
      <c r="GZ12" s="144">
        <f t="shared" si="135"/>
        <v>4737689908.7950735</v>
      </c>
      <c r="HA12" s="144">
        <f t="shared" si="136"/>
        <v>3107254501.2900395</v>
      </c>
      <c r="HB12" s="145">
        <v>0</v>
      </c>
      <c r="HC12" s="144">
        <f t="shared" si="137"/>
        <v>-294919779.88250262</v>
      </c>
      <c r="HD12" s="145">
        <v>0</v>
      </c>
      <c r="HE12" s="144">
        <f t="shared" si="138"/>
        <v>71788094314.25853</v>
      </c>
      <c r="HF12" s="145">
        <v>0</v>
      </c>
      <c r="HG12" s="144">
        <f t="shared" si="139"/>
        <v>-7545140085.3540096</v>
      </c>
      <c r="HH12" s="144">
        <f t="shared" si="140"/>
        <v>38377792142.102997</v>
      </c>
      <c r="HI12" s="145">
        <v>0</v>
      </c>
      <c r="HJ12" s="144">
        <f t="shared" si="141"/>
        <v>79099017723.570816</v>
      </c>
      <c r="HK12" s="146">
        <v>0</v>
      </c>
      <c r="HM12" s="46">
        <f t="shared" si="142"/>
        <v>6</v>
      </c>
      <c r="HN12" s="39">
        <f t="shared" si="143"/>
        <v>7</v>
      </c>
      <c r="HP12" s="142">
        <v>7</v>
      </c>
      <c r="HQ12" s="310">
        <v>8.7750000000000004</v>
      </c>
      <c r="HR12" s="264">
        <f t="shared" si="144"/>
        <v>0</v>
      </c>
      <c r="HS12" s="264">
        <f t="shared" si="41"/>
        <v>0.17183105148496819</v>
      </c>
      <c r="HT12" s="143">
        <f t="shared" si="41"/>
        <v>1793.359821376001</v>
      </c>
      <c r="HU12" s="143">
        <f t="shared" si="41"/>
        <v>0.17745431970649578</v>
      </c>
      <c r="HV12" s="143">
        <f t="shared" si="41"/>
        <v>6.0473661655174697E-2</v>
      </c>
      <c r="HW12" s="143">
        <f t="shared" si="41"/>
        <v>4372.0227824453596</v>
      </c>
      <c r="HX12" s="143">
        <f t="shared" si="41"/>
        <v>5064.4772637934711</v>
      </c>
      <c r="HY12" s="143">
        <f t="shared" si="41"/>
        <v>730.44264052418953</v>
      </c>
      <c r="HZ12" s="144">
        <f t="shared" si="41"/>
        <v>4459994196.1555643</v>
      </c>
      <c r="IA12" s="145">
        <f t="shared" si="41"/>
        <v>0</v>
      </c>
      <c r="IB12" s="144">
        <f t="shared" si="41"/>
        <v>365626611.42561179</v>
      </c>
      <c r="IC12" s="145">
        <f t="shared" si="41"/>
        <v>0</v>
      </c>
      <c r="ID12" s="144">
        <f t="shared" si="41"/>
        <v>142910920.96257001</v>
      </c>
      <c r="IE12" s="145">
        <f t="shared" si="41"/>
        <v>0</v>
      </c>
      <c r="IF12" s="144">
        <f t="shared" si="41"/>
        <v>29204842672.138828</v>
      </c>
      <c r="IG12" s="145">
        <f t="shared" si="41"/>
        <v>0</v>
      </c>
      <c r="IH12" s="144">
        <f t="shared" si="41"/>
        <v>-1625452387.4789581</v>
      </c>
      <c r="II12" s="145">
        <f t="shared" si="41"/>
        <v>0</v>
      </c>
      <c r="IJ12" s="144">
        <f t="shared" si="41"/>
        <v>4735525711.8513594</v>
      </c>
      <c r="IK12" s="144">
        <f t="shared" si="41"/>
        <v>3109459075.081953</v>
      </c>
      <c r="IL12" s="145">
        <f t="shared" si="41"/>
        <v>0</v>
      </c>
      <c r="IM12" s="144">
        <f t="shared" si="41"/>
        <v>-295080109.9352926</v>
      </c>
      <c r="IN12" s="145">
        <f t="shared" si="41"/>
        <v>0</v>
      </c>
      <c r="IO12" s="144">
        <f t="shared" si="41"/>
        <v>71828919983.047256</v>
      </c>
      <c r="IP12" s="145">
        <f t="shared" si="41"/>
        <v>0</v>
      </c>
      <c r="IQ12" s="144">
        <f t="shared" si="41"/>
        <v>-7540934336.8982849</v>
      </c>
      <c r="IR12" s="144">
        <f t="shared" si="41"/>
        <v>38406479224.735497</v>
      </c>
      <c r="IS12" s="145">
        <f t="shared" si="41"/>
        <v>0</v>
      </c>
      <c r="IT12" s="144">
        <f t="shared" si="41"/>
        <v>79137895795.749939</v>
      </c>
      <c r="IU12" s="146">
        <f t="shared" si="41"/>
        <v>0</v>
      </c>
    </row>
    <row r="13" spans="1:255" x14ac:dyDescent="0.3">
      <c r="A13" s="2">
        <v>0.16326530612244899</v>
      </c>
      <c r="B13">
        <v>5.6925311751493384</v>
      </c>
      <c r="C13">
        <v>0.1810076793282899</v>
      </c>
      <c r="D13">
        <f t="shared" si="0"/>
        <v>10.370976084968406</v>
      </c>
      <c r="E13">
        <v>0.36549205156991088</v>
      </c>
      <c r="F13">
        <v>19.102040816326529</v>
      </c>
      <c r="G13">
        <v>-0.22314347791028569</v>
      </c>
      <c r="H13">
        <v>0</v>
      </c>
      <c r="I13" s="4">
        <v>9</v>
      </c>
      <c r="K13" s="49">
        <v>43.955503050736397</v>
      </c>
      <c r="L13" s="34">
        <v>4.8353721049943896</v>
      </c>
      <c r="M13" s="8">
        <v>31.733687448964002</v>
      </c>
      <c r="N13" s="4">
        <v>9</v>
      </c>
      <c r="P13" s="6">
        <v>-0.3319667</v>
      </c>
      <c r="Q13" s="8">
        <v>0.1856661</v>
      </c>
      <c r="R13" s="34">
        <v>9.3658040000000007</v>
      </c>
      <c r="S13" s="8">
        <v>-14.31203</v>
      </c>
      <c r="T13" s="39">
        <v>9</v>
      </c>
      <c r="U13" s="42">
        <f t="shared" si="1"/>
        <v>9.3746371034720841</v>
      </c>
      <c r="W13" s="46">
        <f t="shared" si="42"/>
        <v>10</v>
      </c>
      <c r="X13" s="39">
        <f t="shared" si="43"/>
        <v>11</v>
      </c>
      <c r="Y13" s="60">
        <f t="shared" si="44"/>
        <v>-0.43732308592391533</v>
      </c>
      <c r="Z13" s="60">
        <f t="shared" si="2"/>
        <v>0.2384383714628999</v>
      </c>
      <c r="AA13" s="60">
        <f t="shared" si="2"/>
        <v>11.706147212292601</v>
      </c>
      <c r="AB13" s="60">
        <f t="shared" si="2"/>
        <v>-13.481027270045663</v>
      </c>
      <c r="AC13" s="46">
        <f t="shared" si="45"/>
        <v>3</v>
      </c>
      <c r="AD13" s="39">
        <f t="shared" si="46"/>
        <v>4</v>
      </c>
      <c r="AE13" s="23">
        <f t="shared" si="47"/>
        <v>5.4462289197022677</v>
      </c>
      <c r="AF13" s="46">
        <f t="shared" si="48"/>
        <v>5</v>
      </c>
      <c r="AG13" s="39">
        <f t="shared" si="49"/>
        <v>6</v>
      </c>
      <c r="AH13" s="51">
        <f t="shared" si="50"/>
        <v>0.41748090871246873</v>
      </c>
      <c r="AJ13" s="156">
        <v>11.717944874363001</v>
      </c>
      <c r="AK13" s="8">
        <v>1693.2123879916001</v>
      </c>
      <c r="AL13" s="8">
        <v>0.13808749315221999</v>
      </c>
      <c r="AM13" s="8">
        <v>2.1494918362575E-2</v>
      </c>
      <c r="AN13" s="8">
        <v>1.2790561917640999</v>
      </c>
      <c r="AO13" s="8">
        <v>1.6704355869822001</v>
      </c>
      <c r="AP13" s="8">
        <v>-16.870367779616998</v>
      </c>
      <c r="AQ13" s="8">
        <v>0.13663254552394999</v>
      </c>
      <c r="AR13" s="8">
        <v>2.0776810364578999E-2</v>
      </c>
      <c r="AS13" s="8">
        <v>3915354081.8017998</v>
      </c>
      <c r="AT13" s="8">
        <v>341133181.04522002</v>
      </c>
      <c r="AU13" s="8">
        <v>0</v>
      </c>
      <c r="AV13" s="8">
        <v>0</v>
      </c>
      <c r="AW13" s="8">
        <v>0</v>
      </c>
      <c r="AX13" s="8">
        <v>-192506876.56560001</v>
      </c>
      <c r="AY13" s="8">
        <v>2488792188.2690001</v>
      </c>
      <c r="AZ13" s="8">
        <v>0</v>
      </c>
      <c r="BA13" s="8">
        <v>0</v>
      </c>
      <c r="BB13" s="8">
        <v>0</v>
      </c>
      <c r="BC13" s="8">
        <v>466038257.01082999</v>
      </c>
      <c r="BD13" s="8">
        <v>27318853266.752998</v>
      </c>
      <c r="BE13" s="8">
        <v>0</v>
      </c>
      <c r="BF13" s="8">
        <v>0</v>
      </c>
      <c r="BG13" s="8">
        <v>0</v>
      </c>
      <c r="BH13" s="121">
        <v>50351348295.558998</v>
      </c>
      <c r="BI13" s="8">
        <v>-9.6213958231522001E-4</v>
      </c>
      <c r="BJ13" s="8">
        <v>0</v>
      </c>
      <c r="BK13" s="121">
        <v>71832653076.757996</v>
      </c>
      <c r="BL13" s="8">
        <v>0</v>
      </c>
      <c r="BM13" s="23">
        <v>25515778796.923</v>
      </c>
      <c r="BN13" s="161">
        <f t="shared" si="51"/>
        <v>-0.44941786139770423</v>
      </c>
      <c r="BO13" s="56">
        <f t="shared" si="52"/>
        <v>-0.43732308592391533</v>
      </c>
      <c r="BP13" s="54">
        <f t="shared" si="53"/>
        <v>-0.29923559277169531</v>
      </c>
      <c r="BQ13" s="13">
        <f t="shared" si="54"/>
        <v>2.1494918362575E-2</v>
      </c>
      <c r="BR13" s="121">
        <f t="shared" si="55"/>
        <v>-9.3268788228707211E-2</v>
      </c>
      <c r="BS13" s="122">
        <f t="shared" si="56"/>
        <v>3.3067465348530459E-2</v>
      </c>
      <c r="BT13" s="54">
        <f t="shared" si="57"/>
        <v>-0.30069054039996534</v>
      </c>
      <c r="BU13" s="57">
        <f t="shared" si="58"/>
        <v>2.0776810364578999E-2</v>
      </c>
      <c r="BW13" s="126">
        <f t="shared" si="59"/>
        <v>0.43732308592391533</v>
      </c>
      <c r="BX13" s="54">
        <f t="shared" si="59"/>
        <v>0.29923559277169531</v>
      </c>
      <c r="BY13" s="54">
        <f t="shared" si="60"/>
        <v>2.1494918362575E-2</v>
      </c>
      <c r="BZ13" s="54">
        <f t="shared" si="61"/>
        <v>9.3268788228707211E-2</v>
      </c>
      <c r="CA13" s="54">
        <f t="shared" si="62"/>
        <v>3.3067465348530459E-2</v>
      </c>
      <c r="CB13" s="54">
        <f t="shared" si="63"/>
        <v>0.30069054039996534</v>
      </c>
      <c r="CC13" s="54">
        <f t="shared" si="64"/>
        <v>2.0776810364578999E-2</v>
      </c>
      <c r="CE13" s="125">
        <f t="shared" si="65"/>
        <v>13.481027270045663</v>
      </c>
      <c r="CF13" s="125">
        <f t="shared" si="66"/>
        <v>0.23528831241343956</v>
      </c>
      <c r="CG13" s="13">
        <f t="shared" si="67"/>
        <v>0.28597983749878314</v>
      </c>
      <c r="CH13" s="13">
        <f t="shared" si="68"/>
        <v>9.0661480469994504E-2</v>
      </c>
      <c r="CI13" s="13">
        <f t="shared" si="69"/>
        <v>8.2990170351525352E-2</v>
      </c>
      <c r="CJ13" s="13">
        <f t="shared" si="70"/>
        <v>5.3899496725410112E-2</v>
      </c>
      <c r="CK13" s="13">
        <f t="shared" si="71"/>
        <v>0.2875621049535621</v>
      </c>
      <c r="CL13" s="57">
        <f t="shared" si="72"/>
        <v>9.0302340665264005E-2</v>
      </c>
      <c r="CM13" s="68"/>
      <c r="CN13" s="94">
        <f t="shared" si="73"/>
        <v>2770.0696311948846</v>
      </c>
      <c r="CO13" s="63">
        <f t="shared" si="74"/>
        <v>4724.6637379893436</v>
      </c>
      <c r="CP13" s="131">
        <f t="shared" si="75"/>
        <v>50351348295.558998</v>
      </c>
      <c r="CQ13" s="131">
        <f t="shared" si="76"/>
        <v>71832653076.757996</v>
      </c>
      <c r="CR13" s="131">
        <f t="shared" si="77"/>
        <v>-9.6213958231522001E-4</v>
      </c>
      <c r="CS13" s="72">
        <f t="shared" si="78"/>
        <v>25515778796.923</v>
      </c>
      <c r="CT13" s="131">
        <f t="shared" si="79"/>
        <v>3915354081.8017998</v>
      </c>
      <c r="CU13" s="131">
        <f t="shared" si="80"/>
        <v>2488792188.2690001</v>
      </c>
      <c r="CV13" s="72">
        <f t="shared" si="81"/>
        <v>341133181.04522002</v>
      </c>
      <c r="CW13" s="131">
        <f t="shared" si="82"/>
        <v>0</v>
      </c>
      <c r="CX13" s="72">
        <f t="shared" si="83"/>
        <v>0</v>
      </c>
      <c r="CY13" s="131">
        <f t="shared" si="84"/>
        <v>-192506876.56560001</v>
      </c>
      <c r="CZ13" s="131">
        <f t="shared" si="85"/>
        <v>466038257.01082999</v>
      </c>
      <c r="DA13" s="101">
        <f t="shared" si="86"/>
        <v>2934.6860996688356</v>
      </c>
      <c r="DB13" s="131">
        <f t="shared" si="87"/>
        <v>4560.0472695153931</v>
      </c>
      <c r="DC13" s="72">
        <f t="shared" si="88"/>
        <v>-542.82575239911489</v>
      </c>
      <c r="DD13" s="131">
        <f t="shared" si="89"/>
        <v>52160509859.589226</v>
      </c>
      <c r="DE13" s="131">
        <f t="shared" si="90"/>
        <v>70023491512.727768</v>
      </c>
      <c r="DF13" s="72">
        <f t="shared" si="91"/>
        <v>-5965742652.0593157</v>
      </c>
      <c r="DG13" s="131">
        <f t="shared" si="92"/>
        <v>3984686210.6025538</v>
      </c>
      <c r="DH13" s="131">
        <f t="shared" si="93"/>
        <v>2419460059.468246</v>
      </c>
      <c r="DI13" s="113">
        <f t="shared" si="94"/>
        <v>-112509244.8704682</v>
      </c>
      <c r="DJ13" s="130">
        <f t="shared" si="95"/>
        <v>48974403.433824927</v>
      </c>
      <c r="DK13" s="130">
        <f t="shared" si="96"/>
        <v>501848644.84327996</v>
      </c>
      <c r="DL13" s="171">
        <f t="shared" si="97"/>
        <v>0.34405429769520812</v>
      </c>
      <c r="DM13" s="171">
        <f t="shared" si="98"/>
        <v>3.3067465348530459E-2</v>
      </c>
      <c r="DN13" s="197">
        <f t="shared" si="99"/>
        <v>2935.4170185638332</v>
      </c>
      <c r="DO13" s="198">
        <f t="shared" si="100"/>
        <v>4713.1387307720443</v>
      </c>
      <c r="DP13" s="199">
        <f t="shared" si="101"/>
        <v>-553.40391110917881</v>
      </c>
      <c r="DQ13" s="200">
        <f t="shared" si="102"/>
        <v>52172302748.764824</v>
      </c>
      <c r="DR13" s="198">
        <f t="shared" si="103"/>
        <v>72493520196.739502</v>
      </c>
      <c r="DS13" s="237">
        <f t="shared" si="104"/>
        <v>-6136414191.9571772</v>
      </c>
      <c r="DT13" s="101">
        <f t="shared" si="3"/>
        <v>553.40391110917881</v>
      </c>
      <c r="DU13" s="131">
        <f t="shared" si="4"/>
        <v>6136414191.9571772</v>
      </c>
      <c r="DV13" s="113">
        <f t="shared" si="5"/>
        <v>112509244.8704682</v>
      </c>
      <c r="DW13" s="1">
        <f t="shared" si="6"/>
        <v>567598633.70108652</v>
      </c>
      <c r="DX13" s="1">
        <f t="shared" si="7"/>
        <v>8214520751.8873177</v>
      </c>
      <c r="DY13" s="173">
        <f t="shared" si="8"/>
        <v>131763473.19386709</v>
      </c>
      <c r="DZ13" s="174">
        <f t="shared" si="9"/>
        <v>225660107.91435918</v>
      </c>
      <c r="EB13" s="169">
        <f t="shared" si="10"/>
        <v>13.481027270045663</v>
      </c>
      <c r="EC13" s="106">
        <f t="shared" si="145"/>
        <v>0.23528831241343956</v>
      </c>
      <c r="ED13" s="243">
        <v>8</v>
      </c>
      <c r="EE13" s="258">
        <f t="shared" si="146"/>
        <v>11.70866040819932</v>
      </c>
      <c r="EF13" s="258">
        <f t="shared" si="105"/>
        <v>11.706147212292601</v>
      </c>
      <c r="EG13" s="258">
        <v>0</v>
      </c>
      <c r="EH13" s="262">
        <f t="shared" si="106"/>
        <v>0.2384383714628999</v>
      </c>
      <c r="EI13" s="189">
        <f t="shared" si="11"/>
        <v>1693.2123879916001</v>
      </c>
      <c r="EJ13" s="244">
        <f t="shared" si="12"/>
        <v>0.28597983749878314</v>
      </c>
      <c r="EK13" s="189">
        <f t="shared" si="13"/>
        <v>9.0661480469994504E-2</v>
      </c>
      <c r="EL13" s="1">
        <f t="shared" si="14"/>
        <v>3282.9434815857162</v>
      </c>
      <c r="EM13" s="1">
        <f t="shared" si="15"/>
        <v>4365.6122677501617</v>
      </c>
      <c r="EN13" s="34">
        <f t="shared" si="16"/>
        <v>896.26256488339459</v>
      </c>
      <c r="EO13" s="244">
        <f t="shared" si="17"/>
        <v>27318853266.752998</v>
      </c>
      <c r="EP13" s="1">
        <f t="shared" si="107"/>
        <v>2466956394.2786899</v>
      </c>
      <c r="EQ13" s="34">
        <f t="shared" si="108"/>
        <v>7855866950.3049889</v>
      </c>
      <c r="ER13" s="1">
        <f t="shared" si="147"/>
        <v>56058941948.358154</v>
      </c>
      <c r="ES13" s="1">
        <f t="shared" si="18"/>
        <v>68606880997.146179</v>
      </c>
      <c r="ET13" s="34">
        <f t="shared" si="19"/>
        <v>10076252040.525597</v>
      </c>
      <c r="EU13" s="34">
        <f t="shared" si="109"/>
        <v>25515778796.923</v>
      </c>
      <c r="EV13" s="1">
        <f t="shared" si="20"/>
        <v>3848609916.7303486</v>
      </c>
      <c r="EW13" s="1">
        <f t="shared" si="21"/>
        <v>2555536353.3404512</v>
      </c>
      <c r="EX13" s="34">
        <f t="shared" si="22"/>
        <v>455117288.33954537</v>
      </c>
      <c r="EY13" s="1">
        <f t="shared" si="110"/>
        <v>180739659.9662267</v>
      </c>
      <c r="EZ13" s="34">
        <f t="shared" si="111"/>
        <v>188725389.09040272</v>
      </c>
      <c r="FA13" s="107">
        <v>0</v>
      </c>
      <c r="FC13" s="185">
        <f t="shared" si="23"/>
        <v>567598633.70108652</v>
      </c>
      <c r="FD13" s="1">
        <f t="shared" si="24"/>
        <v>-8214520751.8873177</v>
      </c>
      <c r="FE13" s="1">
        <f t="shared" si="25"/>
        <v>131763473.19386709</v>
      </c>
      <c r="FF13" s="186">
        <f t="shared" si="26"/>
        <v>-225660107.91435918</v>
      </c>
      <c r="FH13" s="227">
        <f t="shared" si="27"/>
        <v>3282.9434815857162</v>
      </c>
      <c r="FI13" s="93">
        <f t="shared" si="28"/>
        <v>4365.6122677501617</v>
      </c>
      <c r="FJ13" s="233">
        <f t="shared" si="29"/>
        <v>-896.26256488339459</v>
      </c>
      <c r="FK13" s="66">
        <f t="shared" si="112"/>
        <v>896.26256488339459</v>
      </c>
      <c r="FL13" s="93">
        <f t="shared" si="113"/>
        <v>2466956394.2786899</v>
      </c>
      <c r="FM13" s="233">
        <f t="shared" si="114"/>
        <v>-7855866950.3049889</v>
      </c>
      <c r="FN13" s="66">
        <f t="shared" si="115"/>
        <v>7855866950.3049889</v>
      </c>
      <c r="FO13" s="93">
        <f t="shared" si="30"/>
        <v>56058941948.358154</v>
      </c>
      <c r="FP13" s="93">
        <f t="shared" si="31"/>
        <v>68606880997.146179</v>
      </c>
      <c r="FQ13" s="233">
        <f t="shared" si="32"/>
        <v>-10076252040.525597</v>
      </c>
      <c r="FR13" s="66">
        <f t="shared" si="116"/>
        <v>10076252040.525597</v>
      </c>
      <c r="FS13" s="93">
        <f t="shared" si="33"/>
        <v>3848609916.7303486</v>
      </c>
      <c r="FT13" s="93">
        <f t="shared" si="34"/>
        <v>2555536353.3404512</v>
      </c>
      <c r="FU13" s="233">
        <f t="shared" si="35"/>
        <v>-455117288.33954537</v>
      </c>
      <c r="FV13" s="66">
        <f t="shared" si="117"/>
        <v>455117288.33954537</v>
      </c>
      <c r="FW13" s="93">
        <f t="shared" si="118"/>
        <v>180739659.9662267</v>
      </c>
      <c r="FX13" s="233">
        <f t="shared" si="119"/>
        <v>-188725389.09040272</v>
      </c>
      <c r="FY13" s="228">
        <f t="shared" si="120"/>
        <v>188725389.09040272</v>
      </c>
      <c r="FZ13" s="1"/>
      <c r="GA13" s="227">
        <f t="shared" si="36"/>
        <v>2466956394.2786899</v>
      </c>
      <c r="GB13" s="93">
        <f t="shared" si="37"/>
        <v>7855866950.3049889</v>
      </c>
      <c r="GC13" s="93">
        <f t="shared" si="38"/>
        <v>207438137.60418829</v>
      </c>
      <c r="GD13" s="228">
        <f t="shared" si="39"/>
        <v>212084397.30323994</v>
      </c>
      <c r="GF13" s="142">
        <v>8</v>
      </c>
      <c r="GG13" s="264">
        <f t="shared" si="121"/>
        <v>11.706147212292601</v>
      </c>
      <c r="GH13" s="264">
        <f t="shared" si="122"/>
        <v>0</v>
      </c>
      <c r="GI13" s="264">
        <f t="shared" si="123"/>
        <v>0.2384383714628999</v>
      </c>
      <c r="GJ13" s="143">
        <f t="shared" si="124"/>
        <v>1693.2123879916001</v>
      </c>
      <c r="GK13" s="143">
        <f t="shared" si="125"/>
        <v>0.28597983749878314</v>
      </c>
      <c r="GL13" s="143">
        <f t="shared" si="126"/>
        <v>9.0661480469994504E-2</v>
      </c>
      <c r="GM13" s="143">
        <f t="shared" si="127"/>
        <v>3282.9434815857162</v>
      </c>
      <c r="GN13" s="143">
        <f t="shared" si="128"/>
        <v>4365.6122677501617</v>
      </c>
      <c r="GO13" s="143">
        <f t="shared" si="129"/>
        <v>896.26256488339459</v>
      </c>
      <c r="GP13" s="144">
        <f t="shared" si="130"/>
        <v>3848609916.7303486</v>
      </c>
      <c r="GQ13" s="145">
        <v>0</v>
      </c>
      <c r="GR13" s="144">
        <f t="shared" si="131"/>
        <v>455117288.33954537</v>
      </c>
      <c r="GS13" s="145">
        <v>0</v>
      </c>
      <c r="GT13" s="144">
        <f t="shared" si="132"/>
        <v>180739659.9662267</v>
      </c>
      <c r="GU13" s="145">
        <v>0</v>
      </c>
      <c r="GV13" s="144">
        <f t="shared" si="133"/>
        <v>27318853266.752998</v>
      </c>
      <c r="GW13" s="145">
        <v>0</v>
      </c>
      <c r="GX13" s="144">
        <f t="shared" si="134"/>
        <v>-2466956394.2786899</v>
      </c>
      <c r="GY13" s="145">
        <v>0</v>
      </c>
      <c r="GZ13" s="144">
        <f t="shared" si="135"/>
        <v>7855866950.3049889</v>
      </c>
      <c r="HA13" s="144">
        <f t="shared" si="136"/>
        <v>2555536353.3404512</v>
      </c>
      <c r="HB13" s="145">
        <v>0</v>
      </c>
      <c r="HC13" s="144">
        <f t="shared" si="137"/>
        <v>-188725389.09040272</v>
      </c>
      <c r="HD13" s="145">
        <v>0</v>
      </c>
      <c r="HE13" s="144">
        <f t="shared" si="138"/>
        <v>56058941948.358154</v>
      </c>
      <c r="HF13" s="145">
        <v>0</v>
      </c>
      <c r="HG13" s="144">
        <f t="shared" si="139"/>
        <v>-10076252040.525597</v>
      </c>
      <c r="HH13" s="144">
        <f t="shared" si="140"/>
        <v>25515778796.923</v>
      </c>
      <c r="HI13" s="145">
        <v>0</v>
      </c>
      <c r="HJ13" s="144">
        <f t="shared" si="141"/>
        <v>68606880997.146179</v>
      </c>
      <c r="HK13" s="146">
        <v>0</v>
      </c>
      <c r="HM13" s="46">
        <f t="shared" si="142"/>
        <v>7</v>
      </c>
      <c r="HN13" s="39">
        <f t="shared" si="143"/>
        <v>8</v>
      </c>
      <c r="HP13" s="142">
        <v>8</v>
      </c>
      <c r="HQ13" s="310">
        <v>11.7</v>
      </c>
      <c r="HR13" s="264">
        <f t="shared" si="144"/>
        <v>0</v>
      </c>
      <c r="HS13" s="264">
        <f t="shared" si="41"/>
        <v>0.23829868591276876</v>
      </c>
      <c r="HT13" s="143">
        <f t="shared" si="41"/>
        <v>1693.4212257161944</v>
      </c>
      <c r="HU13" s="143">
        <f t="shared" si="41"/>
        <v>0.28575208051504264</v>
      </c>
      <c r="HV13" s="143">
        <f t="shared" si="41"/>
        <v>9.0598132374021645E-2</v>
      </c>
      <c r="HW13" s="143">
        <f t="shared" si="41"/>
        <v>3285.2250814110766</v>
      </c>
      <c r="HX13" s="143">
        <f t="shared" si="41"/>
        <v>4367.0744592283772</v>
      </c>
      <c r="HY13" s="143">
        <f t="shared" si="41"/>
        <v>895.91510516832011</v>
      </c>
      <c r="HZ13" s="144">
        <f t="shared" si="41"/>
        <v>3849891890.8951821</v>
      </c>
      <c r="IA13" s="145">
        <f t="shared" si="41"/>
        <v>0</v>
      </c>
      <c r="IB13" s="144">
        <f t="shared" si="41"/>
        <v>454929726.99271315</v>
      </c>
      <c r="IC13" s="145">
        <f t="shared" si="41"/>
        <v>0</v>
      </c>
      <c r="ID13" s="144">
        <f t="shared" si="41"/>
        <v>180660121.1270428</v>
      </c>
      <c r="IE13" s="145">
        <f t="shared" si="41"/>
        <v>0</v>
      </c>
      <c r="IF13" s="144">
        <f t="shared" si="41"/>
        <v>27322798366.442841</v>
      </c>
      <c r="IG13" s="145">
        <f t="shared" si="41"/>
        <v>0</v>
      </c>
      <c r="IH13" s="144">
        <f t="shared" si="41"/>
        <v>-2465189512.7620749</v>
      </c>
      <c r="II13" s="145">
        <f t="shared" si="41"/>
        <v>0</v>
      </c>
      <c r="IJ13" s="144">
        <f t="shared" si="41"/>
        <v>7849315538.4122028</v>
      </c>
      <c r="IK13" s="144">
        <f t="shared" si="41"/>
        <v>2556695534.7428622</v>
      </c>
      <c r="IL13" s="145">
        <f t="shared" si="41"/>
        <v>0</v>
      </c>
      <c r="IM13" s="144">
        <f t="shared" si="41"/>
        <v>-188948507.65792501</v>
      </c>
      <c r="IN13" s="145">
        <f t="shared" si="41"/>
        <v>0</v>
      </c>
      <c r="IO13" s="144">
        <f t="shared" si="41"/>
        <v>56091989512.528374</v>
      </c>
      <c r="IP13" s="145">
        <f t="shared" si="41"/>
        <v>0</v>
      </c>
      <c r="IQ13" s="144">
        <f t="shared" si="41"/>
        <v>-10070934075.33493</v>
      </c>
      <c r="IR13" s="144">
        <f t="shared" si="41"/>
        <v>25542802389.898331</v>
      </c>
      <c r="IS13" s="145">
        <f t="shared" si="41"/>
        <v>0</v>
      </c>
      <c r="IT13" s="144">
        <f t="shared" si="41"/>
        <v>68628925386.677361</v>
      </c>
      <c r="IU13" s="146">
        <f t="shared" si="41"/>
        <v>0</v>
      </c>
    </row>
    <row r="14" spans="1:255" x14ac:dyDescent="0.3">
      <c r="A14" s="2">
        <v>0.18367346938775511</v>
      </c>
      <c r="B14">
        <v>5.7426108907269704</v>
      </c>
      <c r="C14">
        <v>0.16413076067279689</v>
      </c>
      <c r="D14">
        <f t="shared" si="0"/>
        <v>9.4039998748230538</v>
      </c>
      <c r="E14">
        <v>0.35160780834472832</v>
      </c>
      <c r="F14">
        <v>21.489795918367349</v>
      </c>
      <c r="G14">
        <v>-0.2405355856565585</v>
      </c>
      <c r="H14">
        <v>0</v>
      </c>
      <c r="I14" s="4">
        <v>10</v>
      </c>
      <c r="K14" s="49">
        <v>50.513008471374199</v>
      </c>
      <c r="L14" s="34">
        <v>4.5242178993276996</v>
      </c>
      <c r="M14" s="8">
        <v>30.313825693269401</v>
      </c>
      <c r="N14" s="4">
        <v>10</v>
      </c>
      <c r="P14" s="6">
        <v>-0.38454509999999997</v>
      </c>
      <c r="Q14" s="8">
        <v>0.2121439</v>
      </c>
      <c r="R14" s="34">
        <v>10.536149999999999</v>
      </c>
      <c r="S14" s="8">
        <v>-13.90311</v>
      </c>
      <c r="T14" s="39">
        <v>10</v>
      </c>
      <c r="U14" s="42">
        <f t="shared" si="1"/>
        <v>10.546462739714693</v>
      </c>
      <c r="W14" s="46">
        <f t="shared" si="42"/>
        <v>14</v>
      </c>
      <c r="X14" s="39">
        <f t="shared" si="43"/>
        <v>15</v>
      </c>
      <c r="Y14" s="60">
        <f t="shared" si="44"/>
        <v>-0.68977192150714206</v>
      </c>
      <c r="Z14" s="60">
        <f t="shared" si="2"/>
        <v>0.34116287706568638</v>
      </c>
      <c r="AA14" s="60">
        <f t="shared" si="2"/>
        <v>17.558755493764018</v>
      </c>
      <c r="AB14" s="60">
        <f t="shared" si="2"/>
        <v>-11.032839968556523</v>
      </c>
      <c r="AC14" s="46">
        <f t="shared" si="45"/>
        <v>4</v>
      </c>
      <c r="AD14" s="39">
        <f t="shared" si="46"/>
        <v>5</v>
      </c>
      <c r="AE14" s="23">
        <f t="shared" si="47"/>
        <v>5.6438272323069247</v>
      </c>
      <c r="AF14" s="46">
        <f t="shared" si="48"/>
        <v>8</v>
      </c>
      <c r="AG14" s="39">
        <f t="shared" si="49"/>
        <v>9</v>
      </c>
      <c r="AH14" s="51">
        <f t="shared" si="50"/>
        <v>0.37570899926442353</v>
      </c>
      <c r="AJ14" s="156">
        <v>17.576917311544001</v>
      </c>
      <c r="AK14" s="8">
        <v>1050.5802977673</v>
      </c>
      <c r="AL14" s="8">
        <v>0.11848603819704</v>
      </c>
      <c r="AM14" s="8">
        <v>2.2979524367633002E-2</v>
      </c>
      <c r="AN14" s="8">
        <v>0.95109579349446005</v>
      </c>
      <c r="AO14" s="8">
        <v>1.682273542094</v>
      </c>
      <c r="AP14" s="8">
        <v>-12.148812486237</v>
      </c>
      <c r="AQ14" s="8">
        <v>0.22787448935851001</v>
      </c>
      <c r="AR14" s="8">
        <v>1.0923025522319999E-2</v>
      </c>
      <c r="AS14" s="8">
        <v>2286720299.1329002</v>
      </c>
      <c r="AT14" s="8">
        <v>208900378.04317001</v>
      </c>
      <c r="AU14" s="8">
        <v>0</v>
      </c>
      <c r="AV14" s="8">
        <v>0</v>
      </c>
      <c r="AW14" s="8">
        <v>0</v>
      </c>
      <c r="AX14" s="8">
        <v>-232216148.35784</v>
      </c>
      <c r="AY14" s="8">
        <v>963440154.19000006</v>
      </c>
      <c r="AZ14" s="8">
        <v>0</v>
      </c>
      <c r="BA14" s="8">
        <v>0</v>
      </c>
      <c r="BB14" s="8">
        <v>0</v>
      </c>
      <c r="BC14" s="8">
        <v>509166232.71083999</v>
      </c>
      <c r="BD14" s="8">
        <v>22658899871.013</v>
      </c>
      <c r="BE14" s="8">
        <v>2.2983706701654999E-7</v>
      </c>
      <c r="BF14" s="8">
        <v>-9.2604416893464001E-7</v>
      </c>
      <c r="BG14" s="8">
        <v>0</v>
      </c>
      <c r="BH14" s="121">
        <v>26890673424.265999</v>
      </c>
      <c r="BI14" s="8">
        <v>0.24626657311828001</v>
      </c>
      <c r="BJ14" s="8">
        <v>0</v>
      </c>
      <c r="BK14" s="121">
        <v>50181438271.623001</v>
      </c>
      <c r="BL14" s="8">
        <v>0</v>
      </c>
      <c r="BM14" s="23">
        <v>8396818416.5444002</v>
      </c>
      <c r="BN14" s="161">
        <f t="shared" si="51"/>
        <v>-0.70147693468212635</v>
      </c>
      <c r="BO14" s="56">
        <f t="shared" si="52"/>
        <v>-0.68977192150714206</v>
      </c>
      <c r="BP14" s="54">
        <f t="shared" si="53"/>
        <v>-0.5712858833101021</v>
      </c>
      <c r="BQ14" s="13">
        <f t="shared" si="54"/>
        <v>2.2979524367633002E-2</v>
      </c>
      <c r="BR14" s="121">
        <f t="shared" si="55"/>
        <v>0.12205614313271096</v>
      </c>
      <c r="BS14" s="122">
        <f t="shared" si="56"/>
        <v>6.2719516483474416E-2</v>
      </c>
      <c r="BT14" s="54">
        <f t="shared" si="57"/>
        <v>-0.46189743214863205</v>
      </c>
      <c r="BU14" s="57">
        <f t="shared" si="58"/>
        <v>1.0923025522319999E-2</v>
      </c>
      <c r="BW14" s="126">
        <f t="shared" si="59"/>
        <v>0.68977192150714206</v>
      </c>
      <c r="BX14" s="54">
        <f t="shared" si="59"/>
        <v>0.5712858833101021</v>
      </c>
      <c r="BY14" s="54">
        <f t="shared" si="60"/>
        <v>2.2979524367633002E-2</v>
      </c>
      <c r="BZ14" s="54">
        <f t="shared" si="61"/>
        <v>-0.12205614313271096</v>
      </c>
      <c r="CA14" s="54">
        <f t="shared" si="62"/>
        <v>6.2719516483474416E-2</v>
      </c>
      <c r="CB14" s="54">
        <f t="shared" si="63"/>
        <v>0.46189743214863205</v>
      </c>
      <c r="CC14" s="54">
        <f t="shared" si="64"/>
        <v>1.0923025522319999E-2</v>
      </c>
      <c r="CE14" s="125">
        <f t="shared" si="65"/>
        <v>11.032839968556523</v>
      </c>
      <c r="CF14" s="125">
        <f t="shared" si="66"/>
        <v>0.19255938329693897</v>
      </c>
      <c r="CG14" s="13">
        <f t="shared" si="67"/>
        <v>0.5563295533798035</v>
      </c>
      <c r="CH14" s="13">
        <f t="shared" si="68"/>
        <v>0.13188270184445972</v>
      </c>
      <c r="CI14" s="13">
        <f t="shared" si="69"/>
        <v>-0.13180299379052909</v>
      </c>
      <c r="CJ14" s="13">
        <f t="shared" si="70"/>
        <v>3.8202233602335267E-2</v>
      </c>
      <c r="CK14" s="13">
        <f t="shared" si="71"/>
        <v>0.45127012854726867</v>
      </c>
      <c r="CL14" s="57">
        <f t="shared" si="72"/>
        <v>9.9115192543792335E-2</v>
      </c>
      <c r="CM14" s="68"/>
      <c r="CN14" s="94">
        <f t="shared" si="73"/>
        <v>950.33729643917263</v>
      </c>
      <c r="CO14" s="63">
        <f t="shared" si="74"/>
        <v>2973.1887523224582</v>
      </c>
      <c r="CP14" s="131">
        <f t="shared" si="75"/>
        <v>26890673424.265999</v>
      </c>
      <c r="CQ14" s="131">
        <f t="shared" si="76"/>
        <v>50181438271.623001</v>
      </c>
      <c r="CR14" s="131">
        <f t="shared" si="77"/>
        <v>0.24626657311828001</v>
      </c>
      <c r="CS14" s="72">
        <f t="shared" si="78"/>
        <v>8396818416.5444002</v>
      </c>
      <c r="CT14" s="131">
        <f t="shared" si="79"/>
        <v>2286720299.1329002</v>
      </c>
      <c r="CU14" s="131">
        <f t="shared" si="80"/>
        <v>963440154.19000006</v>
      </c>
      <c r="CV14" s="72">
        <f t="shared" si="81"/>
        <v>208900378.04317001</v>
      </c>
      <c r="CW14" s="131">
        <f t="shared" si="82"/>
        <v>2.2983706701654999E-7</v>
      </c>
      <c r="CX14" s="72">
        <f t="shared" si="83"/>
        <v>9.2604416893464001E-7</v>
      </c>
      <c r="CY14" s="131">
        <f t="shared" si="84"/>
        <v>-232216148.35784</v>
      </c>
      <c r="CZ14" s="131">
        <f t="shared" si="85"/>
        <v>509166232.71083999</v>
      </c>
      <c r="DA14" s="101">
        <f t="shared" si="86"/>
        <v>1039.9290496381827</v>
      </c>
      <c r="DB14" s="131">
        <f t="shared" si="87"/>
        <v>2883.5969991234479</v>
      </c>
      <c r="DC14" s="72">
        <f t="shared" si="88"/>
        <v>-416.17799816002002</v>
      </c>
      <c r="DD14" s="131">
        <f t="shared" si="89"/>
        <v>27922217510.292046</v>
      </c>
      <c r="DE14" s="131">
        <f t="shared" si="90"/>
        <v>49149894185.596962</v>
      </c>
      <c r="DF14" s="72">
        <f t="shared" si="91"/>
        <v>-4791802117.7735491</v>
      </c>
      <c r="DG14" s="131">
        <f t="shared" si="92"/>
        <v>2314070055.3287764</v>
      </c>
      <c r="DH14" s="131">
        <f t="shared" si="93"/>
        <v>936090397.99412394</v>
      </c>
      <c r="DI14" s="113">
        <f t="shared" si="94"/>
        <v>-81853341.040995806</v>
      </c>
      <c r="DJ14" s="130">
        <f t="shared" si="95"/>
        <v>119860708.70431508</v>
      </c>
      <c r="DK14" s="130">
        <f t="shared" si="96"/>
        <v>546633334.69520402</v>
      </c>
      <c r="DL14" s="171">
        <f t="shared" si="97"/>
        <v>0.81182806463985302</v>
      </c>
      <c r="DM14" s="171">
        <f t="shared" si="98"/>
        <v>6.2719516483474416E-2</v>
      </c>
      <c r="DN14" s="197">
        <f t="shared" si="99"/>
        <v>1040.0543969858415</v>
      </c>
      <c r="DO14" s="198">
        <f t="shared" si="100"/>
        <v>3107.7375049265884</v>
      </c>
      <c r="DP14" s="199">
        <f t="shared" si="101"/>
        <v>-421.47850925852208</v>
      </c>
      <c r="DQ14" s="200">
        <f t="shared" si="102"/>
        <v>27924920999.978397</v>
      </c>
      <c r="DR14" s="198">
        <f t="shared" si="103"/>
        <v>53984153203.041908</v>
      </c>
      <c r="DS14" s="237">
        <f t="shared" si="104"/>
        <v>-4906123460.4651985</v>
      </c>
      <c r="DT14" s="101">
        <f t="shared" si="3"/>
        <v>421.47850925852208</v>
      </c>
      <c r="DU14" s="131">
        <f t="shared" si="4"/>
        <v>4906123460.4651985</v>
      </c>
      <c r="DV14" s="113">
        <f t="shared" si="5"/>
        <v>81853341.040995806</v>
      </c>
      <c r="DW14" s="1">
        <f t="shared" si="6"/>
        <v>247503741.59876835</v>
      </c>
      <c r="DX14" s="1">
        <f t="shared" si="7"/>
        <v>10466087665.733875</v>
      </c>
      <c r="DY14" s="173">
        <f t="shared" si="8"/>
        <v>145137354.97910774</v>
      </c>
      <c r="DZ14" s="174">
        <f t="shared" si="9"/>
        <v>-114255583.60272716</v>
      </c>
      <c r="EB14" s="169">
        <f t="shared" si="10"/>
        <v>11.032839968556523</v>
      </c>
      <c r="EC14" s="106">
        <f t="shared" si="145"/>
        <v>0.19255938329693897</v>
      </c>
      <c r="ED14" s="243">
        <v>9</v>
      </c>
      <c r="EE14" s="258">
        <f t="shared" si="146"/>
        <v>17.562170126342714</v>
      </c>
      <c r="EF14" s="258">
        <f t="shared" si="105"/>
        <v>17.558755493764018</v>
      </c>
      <c r="EG14" s="258">
        <v>0</v>
      </c>
      <c r="EH14" s="262">
        <f t="shared" si="106"/>
        <v>0.34116287706568638</v>
      </c>
      <c r="EI14" s="189">
        <f t="shared" si="11"/>
        <v>1050.5802977673</v>
      </c>
      <c r="EJ14" s="244">
        <f t="shared" si="12"/>
        <v>0.5563295533798035</v>
      </c>
      <c r="EK14" s="189">
        <f t="shared" si="13"/>
        <v>0.13188270184445972</v>
      </c>
      <c r="EL14" s="1">
        <f t="shared" si="14"/>
        <v>1274.1158364585501</v>
      </c>
      <c r="EM14" s="1">
        <f t="shared" si="15"/>
        <v>2873.6760654538803</v>
      </c>
      <c r="EN14" s="34">
        <f t="shared" si="16"/>
        <v>778.98925598288213</v>
      </c>
      <c r="EO14" s="244">
        <f t="shared" si="17"/>
        <v>22658899871.013</v>
      </c>
      <c r="EP14" s="1">
        <f t="shared" si="107"/>
        <v>2245841223.5459647</v>
      </c>
      <c r="EQ14" s="34">
        <f t="shared" si="108"/>
        <v>10225284657.531727</v>
      </c>
      <c r="ER14" s="1">
        <f t="shared" si="147"/>
        <v>30722370085.684341</v>
      </c>
      <c r="ES14" s="1">
        <f t="shared" si="18"/>
        <v>51186704117.335968</v>
      </c>
      <c r="ET14" s="34">
        <f t="shared" si="19"/>
        <v>9441594215.1137199</v>
      </c>
      <c r="EU14" s="34">
        <f t="shared" si="109"/>
        <v>8396818416.5444002</v>
      </c>
      <c r="EV14" s="1">
        <f t="shared" si="20"/>
        <v>2232854404.1732125</v>
      </c>
      <c r="EW14" s="1">
        <f t="shared" si="21"/>
        <v>1017306049.1496879</v>
      </c>
      <c r="EX14" s="34">
        <f t="shared" si="22"/>
        <v>334690159.09719539</v>
      </c>
      <c r="EY14" s="1">
        <f t="shared" si="110"/>
        <v>120589602.89254518</v>
      </c>
      <c r="EZ14" s="34">
        <f t="shared" si="111"/>
        <v>-139919040.40890777</v>
      </c>
      <c r="FA14" s="107">
        <v>0</v>
      </c>
      <c r="FC14" s="185">
        <f t="shared" si="23"/>
        <v>247503741.59876835</v>
      </c>
      <c r="FD14" s="1">
        <f t="shared" si="24"/>
        <v>-10466087665.733875</v>
      </c>
      <c r="FE14" s="1">
        <f t="shared" si="25"/>
        <v>145137354.97910774</v>
      </c>
      <c r="FF14" s="186">
        <f t="shared" si="26"/>
        <v>114255583.60272716</v>
      </c>
      <c r="FH14" s="227">
        <f t="shared" si="27"/>
        <v>1274.1158364585501</v>
      </c>
      <c r="FI14" s="93">
        <f t="shared" si="28"/>
        <v>2873.6760654538803</v>
      </c>
      <c r="FJ14" s="233">
        <f t="shared" si="29"/>
        <v>-778.98925598288213</v>
      </c>
      <c r="FK14" s="66">
        <f t="shared" si="112"/>
        <v>778.98925598288213</v>
      </c>
      <c r="FL14" s="93">
        <f t="shared" si="113"/>
        <v>2245841223.5459647</v>
      </c>
      <c r="FM14" s="233">
        <f t="shared" si="114"/>
        <v>-10225284657.531727</v>
      </c>
      <c r="FN14" s="66">
        <f t="shared" si="115"/>
        <v>10225284657.531727</v>
      </c>
      <c r="FO14" s="93">
        <f t="shared" si="30"/>
        <v>30722370085.684341</v>
      </c>
      <c r="FP14" s="93">
        <f t="shared" si="31"/>
        <v>51186704117.335968</v>
      </c>
      <c r="FQ14" s="233">
        <f t="shared" si="32"/>
        <v>-9441594215.1137199</v>
      </c>
      <c r="FR14" s="66">
        <f t="shared" si="116"/>
        <v>9441594215.1137199</v>
      </c>
      <c r="FS14" s="93">
        <f t="shared" si="33"/>
        <v>2232854404.1732125</v>
      </c>
      <c r="FT14" s="93">
        <f t="shared" si="34"/>
        <v>1017306049.1496879</v>
      </c>
      <c r="FU14" s="233">
        <f t="shared" si="35"/>
        <v>-334690159.09719539</v>
      </c>
      <c r="FV14" s="66">
        <f t="shared" si="117"/>
        <v>334690159.09719539</v>
      </c>
      <c r="FW14" s="93">
        <f t="shared" si="118"/>
        <v>120589602.89254518</v>
      </c>
      <c r="FX14" s="233">
        <f t="shared" si="119"/>
        <v>139919040.40890777</v>
      </c>
      <c r="FY14" s="228">
        <f t="shared" si="120"/>
        <v>-139919040.40890777</v>
      </c>
      <c r="FZ14" s="1"/>
      <c r="GA14" s="227">
        <f t="shared" si="36"/>
        <v>2245841223.5459647</v>
      </c>
      <c r="GB14" s="93">
        <f t="shared" si="37"/>
        <v>10225284657.531727</v>
      </c>
      <c r="GC14" s="93">
        <f t="shared" si="38"/>
        <v>85300025.548228189</v>
      </c>
      <c r="GD14" s="228">
        <f t="shared" si="39"/>
        <v>-134083982.879144</v>
      </c>
      <c r="GF14" s="142">
        <v>9</v>
      </c>
      <c r="GG14" s="264">
        <f t="shared" si="121"/>
        <v>17.558755493764018</v>
      </c>
      <c r="GH14" s="264">
        <f t="shared" si="122"/>
        <v>0</v>
      </c>
      <c r="GI14" s="264">
        <f t="shared" si="123"/>
        <v>0.34116287706568638</v>
      </c>
      <c r="GJ14" s="143">
        <f t="shared" si="124"/>
        <v>1050.5802977673</v>
      </c>
      <c r="GK14" s="143">
        <f t="shared" si="125"/>
        <v>0.5563295533798035</v>
      </c>
      <c r="GL14" s="143">
        <f t="shared" si="126"/>
        <v>0.13188270184445972</v>
      </c>
      <c r="GM14" s="143">
        <f t="shared" si="127"/>
        <v>1274.1158364585501</v>
      </c>
      <c r="GN14" s="143">
        <f t="shared" si="128"/>
        <v>2873.6760654538803</v>
      </c>
      <c r="GO14" s="143">
        <f t="shared" si="129"/>
        <v>778.98925598288213</v>
      </c>
      <c r="GP14" s="144">
        <f t="shared" si="130"/>
        <v>2232854404.1732125</v>
      </c>
      <c r="GQ14" s="145">
        <v>0</v>
      </c>
      <c r="GR14" s="144">
        <f t="shared" si="131"/>
        <v>334690159.09719539</v>
      </c>
      <c r="GS14" s="145">
        <v>0</v>
      </c>
      <c r="GT14" s="144">
        <f t="shared" si="132"/>
        <v>120589602.89254518</v>
      </c>
      <c r="GU14" s="145">
        <v>0</v>
      </c>
      <c r="GV14" s="144">
        <f t="shared" si="133"/>
        <v>22658899871.013</v>
      </c>
      <c r="GW14" s="145">
        <v>0</v>
      </c>
      <c r="GX14" s="144">
        <f t="shared" si="134"/>
        <v>-2245841223.5459647</v>
      </c>
      <c r="GY14" s="145">
        <v>0</v>
      </c>
      <c r="GZ14" s="144">
        <f t="shared" si="135"/>
        <v>10225284657.531727</v>
      </c>
      <c r="HA14" s="144">
        <f t="shared" si="136"/>
        <v>1017306049.1496879</v>
      </c>
      <c r="HB14" s="145">
        <v>0</v>
      </c>
      <c r="HC14" s="144">
        <f t="shared" si="137"/>
        <v>139919040.40890777</v>
      </c>
      <c r="HD14" s="145">
        <v>0</v>
      </c>
      <c r="HE14" s="144">
        <f t="shared" si="138"/>
        <v>30722370085.684341</v>
      </c>
      <c r="HF14" s="145">
        <v>0</v>
      </c>
      <c r="HG14" s="144">
        <f t="shared" si="139"/>
        <v>-9441594215.1137199</v>
      </c>
      <c r="HH14" s="144">
        <f t="shared" si="140"/>
        <v>8396818416.5444002</v>
      </c>
      <c r="HI14" s="145">
        <v>0</v>
      </c>
      <c r="HJ14" s="144">
        <f t="shared" si="141"/>
        <v>51186704117.335968</v>
      </c>
      <c r="HK14" s="146">
        <v>0</v>
      </c>
      <c r="HM14" s="46">
        <f t="shared" si="142"/>
        <v>8</v>
      </c>
      <c r="HN14" s="39">
        <f t="shared" si="143"/>
        <v>9</v>
      </c>
      <c r="HP14" s="142">
        <v>9</v>
      </c>
      <c r="HQ14" s="310">
        <v>17.55</v>
      </c>
      <c r="HR14" s="264">
        <f t="shared" si="144"/>
        <v>0</v>
      </c>
      <c r="HS14" s="264">
        <f t="shared" si="41"/>
        <v>0.34100920134967028</v>
      </c>
      <c r="HT14" s="143">
        <f t="shared" si="41"/>
        <v>1051.5416744711415</v>
      </c>
      <c r="HU14" s="143">
        <f t="shared" si="41"/>
        <v>0.55592511058478622</v>
      </c>
      <c r="HV14" s="143">
        <f t="shared" si="41"/>
        <v>0.13182103495521447</v>
      </c>
      <c r="HW14" s="143">
        <f t="shared" si="41"/>
        <v>1277.1210397925197</v>
      </c>
      <c r="HX14" s="143">
        <f t="shared" si="41"/>
        <v>2875.9079999157971</v>
      </c>
      <c r="HY14" s="143">
        <f t="shared" si="41"/>
        <v>779.16469668818524</v>
      </c>
      <c r="HZ14" s="144">
        <f t="shared" si="41"/>
        <v>2235271572.1492682</v>
      </c>
      <c r="IA14" s="145">
        <f t="shared" si="41"/>
        <v>0</v>
      </c>
      <c r="IB14" s="144">
        <f t="shared" si="41"/>
        <v>334870317.91329759</v>
      </c>
      <c r="IC14" s="145">
        <f t="shared" si="41"/>
        <v>0</v>
      </c>
      <c r="ID14" s="144">
        <f t="shared" si="41"/>
        <v>120679587.29339448</v>
      </c>
      <c r="IE14" s="145">
        <f t="shared" si="41"/>
        <v>0</v>
      </c>
      <c r="IF14" s="144">
        <f t="shared" si="41"/>
        <v>22665871154.74408</v>
      </c>
      <c r="IG14" s="145">
        <f t="shared" si="41"/>
        <v>0</v>
      </c>
      <c r="IH14" s="144">
        <f t="shared" si="41"/>
        <v>-2246172011.530633</v>
      </c>
      <c r="II14" s="145">
        <f t="shared" si="41"/>
        <v>0</v>
      </c>
      <c r="IJ14" s="144">
        <f t="shared" si="41"/>
        <v>10221740011.971619</v>
      </c>
      <c r="IK14" s="144">
        <f t="shared" si="41"/>
        <v>1019607239.5229785</v>
      </c>
      <c r="IL14" s="145">
        <f t="shared" si="41"/>
        <v>0</v>
      </c>
      <c r="IM14" s="144">
        <f t="shared" si="41"/>
        <v>139427388.80424297</v>
      </c>
      <c r="IN14" s="145">
        <f t="shared" si="41"/>
        <v>0</v>
      </c>
      <c r="IO14" s="144">
        <f t="shared" si="41"/>
        <v>30760273561.58371</v>
      </c>
      <c r="IP14" s="145">
        <f t="shared" ref="IP14:IP30" si="148">_xlfn.LET(
    _xlpm.r, $HQ14,
    _xlpm.rp, _xlfn.XLOOKUP($HM14, $GF$6:$GF$200, $GG$6:$GG$200, , -1),
    _xlpm.rn, _xlfn.XLOOKUP($HN14, $GF$6:$GF$200, $GG$6:$GG$200, , -1),
    _xlpm.xp, _xlfn.XLOOKUP($HM14, $GF$6:$GF$200, HF$6:HF$200, , -1),
    _xlpm.xn, _xlfn.XLOOKUP($HN14, $GF$6:$GF$200, HF$6:HF$200, , -1),
    (_xlpm.r - _xlpm.rp)/(_xlpm.rn - _xlpm.rp)*(_xlpm.xn - _xlpm.xp) + _xlpm.xp
)</f>
        <v>0</v>
      </c>
      <c r="IQ14" s="144">
        <f t="shared" ref="IQ14:IQ30" si="149">_xlfn.LET(
    _xlpm.r, $HQ14,
    _xlpm.rp, _xlfn.XLOOKUP($HM14, $GF$6:$GF$200, $GG$6:$GG$200, , -1),
    _xlpm.rn, _xlfn.XLOOKUP($HN14, $GF$6:$GF$200, $GG$6:$GG$200, , -1),
    _xlpm.xp, _xlfn.XLOOKUP($HM14, $GF$6:$GF$200, HG$6:HG$200, , -1),
    _xlpm.xn, _xlfn.XLOOKUP($HN14, $GF$6:$GF$200, HG$6:HG$200, , -1),
    (_xlpm.r - _xlpm.rp)/(_xlpm.rn - _xlpm.rp)*(_xlpm.xn - _xlpm.xp) + _xlpm.xp
)</f>
        <v>-9442543662.3286095</v>
      </c>
      <c r="IR14" s="144">
        <f t="shared" ref="IR14:IR30" si="150">_xlfn.LET(
    _xlpm.r, $HQ14,
    _xlpm.rp, _xlfn.XLOOKUP($HM14, $GF$6:$GF$200, $GG$6:$GG$200, , -1),
    _xlpm.rn, _xlfn.XLOOKUP($HN14, $GF$6:$GF$200, $GG$6:$GG$200, , -1),
    _xlpm.xp, _xlfn.XLOOKUP($HM14, $GF$6:$GF$200, HH$6:HH$200, , -1),
    _xlpm.xn, _xlfn.XLOOKUP($HN14, $GF$6:$GF$200, HH$6:HH$200, , -1),
    (_xlpm.r - _xlpm.rp)/(_xlpm.rn - _xlpm.rp)*(_xlpm.xn - _xlpm.xp) + _xlpm.xp
)</f>
        <v>8422428357.2150173</v>
      </c>
      <c r="IS14" s="145">
        <f t="shared" ref="IS14:IS30" si="151">_xlfn.LET(
    _xlpm.r, $HQ14,
    _xlpm.rp, _xlfn.XLOOKUP($HM14, $GF$6:$GF$200, $GG$6:$GG$200, , -1),
    _xlpm.rn, _xlfn.XLOOKUP($HN14, $GF$6:$GF$200, $GG$6:$GG$200, , -1),
    _xlpm.xp, _xlfn.XLOOKUP($HM14, $GF$6:$GF$200, HI$6:HI$200, , -1),
    _xlpm.xn, _xlfn.XLOOKUP($HN14, $GF$6:$GF$200, HI$6:HI$200, , -1),
    (_xlpm.r - _xlpm.rp)/(_xlpm.rn - _xlpm.rp)*(_xlpm.xn - _xlpm.xp) + _xlpm.xp
)</f>
        <v>0</v>
      </c>
      <c r="IT14" s="144">
        <f t="shared" ref="IT14:IT30" si="152">_xlfn.LET(
    _xlpm.r, $HQ14,
    _xlpm.rp, _xlfn.XLOOKUP($HM14, $GF$6:$GF$200, $GG$6:$GG$200, , -1),
    _xlpm.rn, _xlfn.XLOOKUP($HN14, $GF$6:$GF$200, $GG$6:$GG$200, , -1),
    _xlpm.xp, _xlfn.XLOOKUP($HM14, $GF$6:$GF$200, HJ$6:HJ$200, , -1),
    _xlpm.xn, _xlfn.XLOOKUP($HN14, $GF$6:$GF$200, HJ$6:HJ$200, , -1),
    (_xlpm.r - _xlpm.rp)/(_xlpm.rn - _xlpm.rp)*(_xlpm.xn - _xlpm.xp) + _xlpm.xp
)</f>
        <v>51212764677.466415</v>
      </c>
      <c r="IU14" s="146">
        <f t="shared" ref="IU14:IU30" si="153">_xlfn.LET(
    _xlpm.r, $HQ14,
    _xlpm.rp, _xlfn.XLOOKUP($HM14, $GF$6:$GF$200, $GG$6:$GG$200, , -1),
    _xlpm.rn, _xlfn.XLOOKUP($HN14, $GF$6:$GF$200, $GG$6:$GG$200, , -1),
    _xlpm.xp, _xlfn.XLOOKUP($HM14, $GF$6:$GF$200, HK$6:HK$200, , -1),
    _xlpm.xn, _xlfn.XLOOKUP($HN14, $GF$6:$GF$200, HK$6:HK$200, , -1),
    (_xlpm.r - _xlpm.rp)/(_xlpm.rn - _xlpm.rp)*(_xlpm.xn - _xlpm.xp) + _xlpm.xp
)</f>
        <v>0</v>
      </c>
    </row>
    <row r="15" spans="1:255" x14ac:dyDescent="0.3">
      <c r="A15" s="2">
        <v>0.2040816326530612</v>
      </c>
      <c r="B15">
        <v>5.764836827022541</v>
      </c>
      <c r="C15">
        <v>0.1492522184680202</v>
      </c>
      <c r="D15">
        <f t="shared" si="0"/>
        <v>8.5515222011820793</v>
      </c>
      <c r="E15">
        <v>0.34008443128769122</v>
      </c>
      <c r="F15">
        <v>23.87755102040817</v>
      </c>
      <c r="G15">
        <v>-0.2488659880324553</v>
      </c>
      <c r="H15">
        <v>0</v>
      </c>
      <c r="I15" s="4">
        <v>11</v>
      </c>
      <c r="K15" s="49">
        <v>57.016010541186802</v>
      </c>
      <c r="L15" s="34">
        <v>4.2216324492952602</v>
      </c>
      <c r="M15" s="8">
        <v>28.608502097984498</v>
      </c>
      <c r="N15" s="4">
        <v>11</v>
      </c>
      <c r="P15" s="6">
        <v>-0.43733899999999998</v>
      </c>
      <c r="Q15" s="8">
        <v>0.2384463</v>
      </c>
      <c r="R15" s="34">
        <v>11.7065</v>
      </c>
      <c r="S15" s="8">
        <v>-13.4809</v>
      </c>
      <c r="T15" s="39">
        <v>11</v>
      </c>
      <c r="U15" s="42">
        <f t="shared" si="1"/>
        <v>11.718298109817068</v>
      </c>
      <c r="W15" s="46">
        <f t="shared" si="42"/>
        <v>16</v>
      </c>
      <c r="X15" s="39">
        <f t="shared" si="43"/>
        <v>17</v>
      </c>
      <c r="Y15" s="60">
        <f t="shared" si="44"/>
        <v>-0.89874327686300293</v>
      </c>
      <c r="Z15" s="60">
        <f t="shared" si="2"/>
        <v>0.38515865168476204</v>
      </c>
      <c r="AA15" s="60">
        <f t="shared" si="2"/>
        <v>23.413742342573173</v>
      </c>
      <c r="AB15" s="60">
        <f t="shared" si="2"/>
        <v>-8.7171287322725419</v>
      </c>
      <c r="AC15" s="46">
        <f t="shared" si="45"/>
        <v>5</v>
      </c>
      <c r="AD15" s="39">
        <f t="shared" si="46"/>
        <v>6</v>
      </c>
      <c r="AE15" s="23">
        <f t="shared" si="47"/>
        <v>5.7481475626269427</v>
      </c>
      <c r="AF15" s="46">
        <f t="shared" si="48"/>
        <v>10</v>
      </c>
      <c r="AG15" s="39">
        <f t="shared" si="49"/>
        <v>11</v>
      </c>
      <c r="AH15" s="51">
        <f t="shared" si="50"/>
        <v>0.34232278574558789</v>
      </c>
      <c r="AJ15" s="156">
        <v>23.435889748725</v>
      </c>
      <c r="AK15" s="8">
        <v>668.16759314398996</v>
      </c>
      <c r="AL15" s="8">
        <v>0.13252069544806</v>
      </c>
      <c r="AM15" s="8">
        <v>2.9877098214073E-2</v>
      </c>
      <c r="AN15" s="8">
        <v>0.84089545466766003</v>
      </c>
      <c r="AO15" s="8">
        <v>1.6630133016719</v>
      </c>
      <c r="AP15" s="8">
        <v>-13.153610229614999</v>
      </c>
      <c r="AQ15" s="8">
        <v>0.45997932987378998</v>
      </c>
      <c r="AR15" s="8">
        <v>1.5249504175299E-2</v>
      </c>
      <c r="AS15" s="8">
        <v>959227031.09658003</v>
      </c>
      <c r="AT15" s="8">
        <v>66013024.632294998</v>
      </c>
      <c r="AU15" s="8">
        <v>0</v>
      </c>
      <c r="AV15" s="8">
        <v>0</v>
      </c>
      <c r="AW15" s="8">
        <v>0</v>
      </c>
      <c r="AX15" s="8">
        <v>-126348976.23006</v>
      </c>
      <c r="AY15" s="8">
        <v>462625146.88195997</v>
      </c>
      <c r="AZ15" s="8">
        <v>0</v>
      </c>
      <c r="BA15" s="8">
        <v>0</v>
      </c>
      <c r="BB15" s="8">
        <v>0</v>
      </c>
      <c r="BC15" s="8">
        <v>225812728.85479999</v>
      </c>
      <c r="BD15" s="8">
        <v>20430790087.723</v>
      </c>
      <c r="BE15" s="8">
        <v>0</v>
      </c>
      <c r="BF15" s="8">
        <v>0</v>
      </c>
      <c r="BG15" s="8">
        <v>0</v>
      </c>
      <c r="BH15" s="121">
        <v>21008867695.283001</v>
      </c>
      <c r="BI15" s="8">
        <v>-7.8043474127334998E-4</v>
      </c>
      <c r="BJ15" s="8">
        <v>0</v>
      </c>
      <c r="BK15" s="121">
        <v>35725661870.664001</v>
      </c>
      <c r="BL15" s="8">
        <v>0</v>
      </c>
      <c r="BM15" s="23">
        <v>2895729606.3357</v>
      </c>
      <c r="BN15" s="161">
        <f t="shared" si="51"/>
        <v>-0.90635189479830514</v>
      </c>
      <c r="BO15" s="56">
        <f t="shared" si="52"/>
        <v>-0.89874327686300293</v>
      </c>
      <c r="BP15" s="54">
        <f t="shared" si="53"/>
        <v>-0.76622258141494293</v>
      </c>
      <c r="BQ15" s="13">
        <f t="shared" si="54"/>
        <v>2.9877098214073E-2</v>
      </c>
      <c r="BR15" s="121">
        <f t="shared" si="55"/>
        <v>0.10283543636473025</v>
      </c>
      <c r="BS15" s="122">
        <f t="shared" si="56"/>
        <v>8.9667855052474765E-2</v>
      </c>
      <c r="BT15" s="54">
        <f t="shared" si="57"/>
        <v>-0.43876394698921295</v>
      </c>
      <c r="BU15" s="57">
        <f t="shared" si="58"/>
        <v>1.5249504175299E-2</v>
      </c>
      <c r="BW15" s="126">
        <f t="shared" si="59"/>
        <v>0.89874327686300293</v>
      </c>
      <c r="BX15" s="54">
        <f t="shared" si="59"/>
        <v>0.76622258141494293</v>
      </c>
      <c r="BY15" s="54">
        <f t="shared" si="60"/>
        <v>2.9877098214073E-2</v>
      </c>
      <c r="BZ15" s="54">
        <f t="shared" si="61"/>
        <v>-0.10283543636473025</v>
      </c>
      <c r="CA15" s="54">
        <f t="shared" si="62"/>
        <v>8.9667855052474765E-2</v>
      </c>
      <c r="CB15" s="54">
        <f t="shared" si="63"/>
        <v>0.43876394698921295</v>
      </c>
      <c r="CC15" s="54">
        <f t="shared" si="64"/>
        <v>1.5249504175299E-2</v>
      </c>
      <c r="CE15" s="125">
        <f t="shared" si="65"/>
        <v>8.7171287322725419</v>
      </c>
      <c r="CF15" s="125">
        <f t="shared" si="66"/>
        <v>0.15214259769835514</v>
      </c>
      <c r="CG15" s="13">
        <f t="shared" si="67"/>
        <v>0.75284359210316187</v>
      </c>
      <c r="CH15" s="13">
        <f t="shared" si="68"/>
        <v>0.14565785628341582</v>
      </c>
      <c r="CI15" s="13">
        <f t="shared" si="69"/>
        <v>-0.1152372761638088</v>
      </c>
      <c r="CJ15" s="13">
        <f t="shared" si="70"/>
        <v>7.3046706868839559E-2</v>
      </c>
      <c r="CK15" s="13">
        <f t="shared" si="71"/>
        <v>0.43138446030031885</v>
      </c>
      <c r="CL15" s="57">
        <f t="shared" si="72"/>
        <v>8.1570803395258587E-2</v>
      </c>
      <c r="CM15" s="68"/>
      <c r="CN15" s="94">
        <f t="shared" si="73"/>
        <v>472.46475665257606</v>
      </c>
      <c r="CO15" s="63">
        <f t="shared" si="74"/>
        <v>1847.8931431653757</v>
      </c>
      <c r="CP15" s="131">
        <f t="shared" si="75"/>
        <v>21008867695.283001</v>
      </c>
      <c r="CQ15" s="131">
        <f t="shared" si="76"/>
        <v>35725661870.664001</v>
      </c>
      <c r="CR15" s="131">
        <f t="shared" si="77"/>
        <v>-7.8043474127334998E-4</v>
      </c>
      <c r="CS15" s="72">
        <f t="shared" si="78"/>
        <v>2895729606.3357</v>
      </c>
      <c r="CT15" s="131">
        <f t="shared" si="79"/>
        <v>959227031.09658003</v>
      </c>
      <c r="CU15" s="131">
        <f t="shared" si="80"/>
        <v>462625146.88195997</v>
      </c>
      <c r="CV15" s="72">
        <f t="shared" si="81"/>
        <v>66013024.632294998</v>
      </c>
      <c r="CW15" s="131">
        <f t="shared" si="82"/>
        <v>0</v>
      </c>
      <c r="CX15" s="72">
        <f t="shared" si="83"/>
        <v>0</v>
      </c>
      <c r="CY15" s="131">
        <f t="shared" si="84"/>
        <v>-126348976.23006</v>
      </c>
      <c r="CZ15" s="131">
        <f t="shared" si="85"/>
        <v>225812728.85479999</v>
      </c>
      <c r="DA15" s="101">
        <f t="shared" si="86"/>
        <v>543.69091190163635</v>
      </c>
      <c r="DB15" s="131">
        <f t="shared" si="87"/>
        <v>1776.6669879163155</v>
      </c>
      <c r="DC15" s="72">
        <f t="shared" si="88"/>
        <v>-304.78403928054013</v>
      </c>
      <c r="DD15" s="131">
        <f t="shared" si="89"/>
        <v>21770972561.652153</v>
      </c>
      <c r="DE15" s="131">
        <f t="shared" si="90"/>
        <v>34963557004.294846</v>
      </c>
      <c r="DF15" s="72">
        <f t="shared" si="91"/>
        <v>-3261125056.0301304</v>
      </c>
      <c r="DG15" s="131">
        <f t="shared" si="92"/>
        <v>962766575.38024139</v>
      </c>
      <c r="DH15" s="131">
        <f t="shared" si="93"/>
        <v>459085602.59829861</v>
      </c>
      <c r="DI15" s="113">
        <f t="shared" si="94"/>
        <v>-50866950.830973327</v>
      </c>
      <c r="DJ15" s="130">
        <f t="shared" si="95"/>
        <v>71647500.8194637</v>
      </c>
      <c r="DK15" s="130">
        <f t="shared" si="96"/>
        <v>248640479.27391195</v>
      </c>
      <c r="DL15" s="171">
        <f t="shared" si="97"/>
        <v>1.0015787132277332</v>
      </c>
      <c r="DM15" s="171">
        <f t="shared" si="98"/>
        <v>8.9667855052474765E-2</v>
      </c>
      <c r="DN15" s="197">
        <f t="shared" si="99"/>
        <v>543.84629252321429</v>
      </c>
      <c r="DO15" s="198">
        <f t="shared" si="100"/>
        <v>1905.2984710961216</v>
      </c>
      <c r="DP15" s="199">
        <f t="shared" si="101"/>
        <v>-309.25470363955498</v>
      </c>
      <c r="DQ15" s="200">
        <f t="shared" si="102"/>
        <v>21775723688.309196</v>
      </c>
      <c r="DR15" s="198">
        <f t="shared" si="103"/>
        <v>38896766065.143066</v>
      </c>
      <c r="DS15" s="237">
        <f t="shared" si="104"/>
        <v>-3397826096.3213997</v>
      </c>
      <c r="DT15" s="101">
        <f t="shared" si="3"/>
        <v>309.25470363955498</v>
      </c>
      <c r="DU15" s="131">
        <f t="shared" si="4"/>
        <v>3397826096.3213997</v>
      </c>
      <c r="DV15" s="113">
        <f t="shared" si="5"/>
        <v>50866950.830973327</v>
      </c>
      <c r="DW15" s="1">
        <f t="shared" si="6"/>
        <v>311559418.74738932</v>
      </c>
      <c r="DX15" s="1">
        <f t="shared" si="7"/>
        <v>8964294098.9974308</v>
      </c>
      <c r="DY15" s="173">
        <f t="shared" si="8"/>
        <v>86329213.730563</v>
      </c>
      <c r="DZ15" s="174">
        <f t="shared" si="9"/>
        <v>-47210268.271961175</v>
      </c>
      <c r="EB15" s="169">
        <f t="shared" si="10"/>
        <v>8.7171287322725419</v>
      </c>
      <c r="EC15" s="106">
        <f t="shared" si="145"/>
        <v>0.15214259769835514</v>
      </c>
      <c r="ED15" s="243">
        <v>10</v>
      </c>
      <c r="EE15" s="258">
        <f t="shared" si="146"/>
        <v>23.417322270216729</v>
      </c>
      <c r="EF15" s="258">
        <f t="shared" si="105"/>
        <v>23.413742342573173</v>
      </c>
      <c r="EG15" s="258">
        <v>0</v>
      </c>
      <c r="EH15" s="262">
        <f t="shared" si="106"/>
        <v>0.38515865168476204</v>
      </c>
      <c r="EI15" s="189">
        <f t="shared" si="11"/>
        <v>668.16759314398996</v>
      </c>
      <c r="EJ15" s="244">
        <f t="shared" si="12"/>
        <v>0.75284359210316187</v>
      </c>
      <c r="EK15" s="189">
        <f t="shared" si="13"/>
        <v>0.14565785628341582</v>
      </c>
      <c r="EL15" s="1">
        <f t="shared" si="14"/>
        <v>667.77412235710517</v>
      </c>
      <c r="EM15" s="1">
        <f t="shared" si="15"/>
        <v>1781.3706412622309</v>
      </c>
      <c r="EN15" s="34">
        <f t="shared" si="16"/>
        <v>499.00118098959865</v>
      </c>
      <c r="EO15" s="244">
        <f t="shared" si="17"/>
        <v>20430790087.723</v>
      </c>
      <c r="EP15" s="1">
        <f t="shared" si="107"/>
        <v>1666555961.4554508</v>
      </c>
      <c r="EQ15" s="34">
        <f t="shared" si="108"/>
        <v>8813525355.5014896</v>
      </c>
      <c r="ER15" s="1">
        <f t="shared" si="147"/>
        <v>23187009431.754322</v>
      </c>
      <c r="ES15" s="1">
        <f t="shared" si="18"/>
        <v>37485480321.697945</v>
      </c>
      <c r="ET15" s="34">
        <f t="shared" si="19"/>
        <v>5806563333.8952503</v>
      </c>
      <c r="EU15" s="34">
        <f t="shared" si="109"/>
        <v>2895729606.3357</v>
      </c>
      <c r="EV15" s="1">
        <f t="shared" si="20"/>
        <v>935957053.42117679</v>
      </c>
      <c r="EW15" s="1">
        <f t="shared" si="21"/>
        <v>485895124.55736315</v>
      </c>
      <c r="EX15" s="34">
        <f t="shared" si="22"/>
        <v>123984443.86021814</v>
      </c>
      <c r="EY15" s="1">
        <f t="shared" si="110"/>
        <v>78176977.58782205</v>
      </c>
      <c r="EZ15" s="34">
        <f t="shared" si="111"/>
        <v>-59748663.155596539</v>
      </c>
      <c r="FA15" s="107">
        <v>0</v>
      </c>
      <c r="FC15" s="185">
        <f t="shared" si="23"/>
        <v>311559418.74738932</v>
      </c>
      <c r="FD15" s="1">
        <f t="shared" si="24"/>
        <v>-8964294098.9974308</v>
      </c>
      <c r="FE15" s="1">
        <f t="shared" si="25"/>
        <v>86329213.730563</v>
      </c>
      <c r="FF15" s="186">
        <f t="shared" si="26"/>
        <v>47210268.271961175</v>
      </c>
      <c r="FH15" s="227">
        <f t="shared" si="27"/>
        <v>667.77412235710517</v>
      </c>
      <c r="FI15" s="93">
        <f t="shared" si="28"/>
        <v>1781.3706412622309</v>
      </c>
      <c r="FJ15" s="233">
        <f t="shared" si="29"/>
        <v>-499.00118098959865</v>
      </c>
      <c r="FK15" s="66">
        <f t="shared" si="112"/>
        <v>499.00118098959865</v>
      </c>
      <c r="FL15" s="93">
        <f t="shared" si="113"/>
        <v>1666555961.4554508</v>
      </c>
      <c r="FM15" s="233">
        <f t="shared" si="114"/>
        <v>-8813525355.5014896</v>
      </c>
      <c r="FN15" s="66">
        <f t="shared" si="115"/>
        <v>8813525355.5014896</v>
      </c>
      <c r="FO15" s="93">
        <f t="shared" si="30"/>
        <v>23187009431.754322</v>
      </c>
      <c r="FP15" s="93">
        <f t="shared" si="31"/>
        <v>37485480321.697945</v>
      </c>
      <c r="FQ15" s="233">
        <f t="shared" si="32"/>
        <v>-5806563333.8952503</v>
      </c>
      <c r="FR15" s="66">
        <f t="shared" si="116"/>
        <v>5806563333.8952503</v>
      </c>
      <c r="FS15" s="93">
        <f t="shared" si="33"/>
        <v>935957053.42117679</v>
      </c>
      <c r="FT15" s="93">
        <f t="shared" si="34"/>
        <v>485895124.55736315</v>
      </c>
      <c r="FU15" s="233">
        <f t="shared" si="35"/>
        <v>-123984443.86021814</v>
      </c>
      <c r="FV15" s="66">
        <f t="shared" si="117"/>
        <v>123984443.86021814</v>
      </c>
      <c r="FW15" s="93">
        <f t="shared" si="118"/>
        <v>78176977.58782205</v>
      </c>
      <c r="FX15" s="233">
        <f t="shared" si="119"/>
        <v>59748663.155596539</v>
      </c>
      <c r="FY15" s="228">
        <f t="shared" si="120"/>
        <v>-59748663.155596539</v>
      </c>
      <c r="FZ15" s="1"/>
      <c r="GA15" s="227">
        <f t="shared" si="36"/>
        <v>1666555961.4554508</v>
      </c>
      <c r="GB15" s="93">
        <f t="shared" si="37"/>
        <v>8813525355.5014896</v>
      </c>
      <c r="GC15" s="93">
        <f t="shared" si="38"/>
        <v>68368580.523079515</v>
      </c>
      <c r="GD15" s="228">
        <f t="shared" si="39"/>
        <v>-55993230.65526513</v>
      </c>
      <c r="GF15" s="142">
        <v>10</v>
      </c>
      <c r="GG15" s="264">
        <f t="shared" si="121"/>
        <v>23.413742342573173</v>
      </c>
      <c r="GH15" s="264">
        <f t="shared" si="122"/>
        <v>0</v>
      </c>
      <c r="GI15" s="264">
        <f t="shared" si="123"/>
        <v>0.38515865168476204</v>
      </c>
      <c r="GJ15" s="143">
        <f t="shared" si="124"/>
        <v>668.16759314398996</v>
      </c>
      <c r="GK15" s="143">
        <f t="shared" si="125"/>
        <v>0.75284359210316187</v>
      </c>
      <c r="GL15" s="143">
        <f t="shared" si="126"/>
        <v>0.14565785628341582</v>
      </c>
      <c r="GM15" s="143">
        <f t="shared" si="127"/>
        <v>667.77412235710517</v>
      </c>
      <c r="GN15" s="143">
        <f t="shared" si="128"/>
        <v>1781.3706412622309</v>
      </c>
      <c r="GO15" s="143">
        <f t="shared" si="129"/>
        <v>499.00118098959865</v>
      </c>
      <c r="GP15" s="144">
        <f t="shared" si="130"/>
        <v>935957053.42117679</v>
      </c>
      <c r="GQ15" s="145">
        <v>0</v>
      </c>
      <c r="GR15" s="144">
        <f t="shared" si="131"/>
        <v>123984443.86021814</v>
      </c>
      <c r="GS15" s="145">
        <v>0</v>
      </c>
      <c r="GT15" s="144">
        <f t="shared" si="132"/>
        <v>78176977.58782205</v>
      </c>
      <c r="GU15" s="145">
        <v>0</v>
      </c>
      <c r="GV15" s="144">
        <f t="shared" si="133"/>
        <v>20430790087.723</v>
      </c>
      <c r="GW15" s="145">
        <v>0</v>
      </c>
      <c r="GX15" s="144">
        <f t="shared" si="134"/>
        <v>-1666555961.4554508</v>
      </c>
      <c r="GY15" s="145">
        <v>0</v>
      </c>
      <c r="GZ15" s="144">
        <f t="shared" si="135"/>
        <v>8813525355.5014896</v>
      </c>
      <c r="HA15" s="144">
        <f t="shared" si="136"/>
        <v>485895124.55736315</v>
      </c>
      <c r="HB15" s="145">
        <v>0</v>
      </c>
      <c r="HC15" s="144">
        <f t="shared" si="137"/>
        <v>59748663.155596539</v>
      </c>
      <c r="HD15" s="145">
        <v>0</v>
      </c>
      <c r="HE15" s="144">
        <f t="shared" si="138"/>
        <v>23187009431.754322</v>
      </c>
      <c r="HF15" s="145">
        <v>0</v>
      </c>
      <c r="HG15" s="144">
        <f t="shared" si="139"/>
        <v>-5806563333.8952503</v>
      </c>
      <c r="HH15" s="144">
        <f t="shared" si="140"/>
        <v>2895729606.3357</v>
      </c>
      <c r="HI15" s="145">
        <v>0</v>
      </c>
      <c r="HJ15" s="144">
        <f t="shared" si="141"/>
        <v>37485480321.697945</v>
      </c>
      <c r="HK15" s="146">
        <v>0</v>
      </c>
      <c r="HM15" s="46">
        <f t="shared" si="142"/>
        <v>9</v>
      </c>
      <c r="HN15" s="39">
        <f t="shared" si="143"/>
        <v>10</v>
      </c>
      <c r="HP15" s="142">
        <v>10</v>
      </c>
      <c r="HQ15" s="310">
        <v>23.4</v>
      </c>
      <c r="HR15" s="264">
        <f t="shared" si="144"/>
        <v>0</v>
      </c>
      <c r="HS15" s="264">
        <f t="shared" ref="HS15:HS30" si="154">_xlfn.LET(
    _xlpm.r, $HQ15,
    _xlpm.rp, _xlfn.XLOOKUP($HM15, $GF$6:$GF$200, $GG$6:$GG$200, , -1),
    _xlpm.rn, _xlfn.XLOOKUP($HN15, $GF$6:$GF$200, $GG$6:$GG$200, , -1),
    _xlpm.xp, _xlfn.XLOOKUP($HM15, $GF$6:$GF$200, GI$6:GI$200, , -1),
    _xlpm.xn, _xlfn.XLOOKUP($HN15, $GF$6:$GF$200, GI$6:GI$200, , -1),
    (_xlpm.r - _xlpm.rp)/(_xlpm.rn - _xlpm.rp)*(_xlpm.xn - _xlpm.xp) + _xlpm.xp
)</f>
        <v>0.38505538842863529</v>
      </c>
      <c r="HT15" s="143">
        <f t="shared" ref="HT15:HT30" si="155">_xlfn.LET(
    _xlpm.r, $HQ15,
    _xlpm.rp, _xlfn.XLOOKUP($HM15, $GF$6:$GF$200, $GG$6:$GG$200, , -1),
    _xlpm.rn, _xlfn.XLOOKUP($HN15, $GF$6:$GF$200, $GG$6:$GG$200, , -1),
    _xlpm.xp, _xlfn.XLOOKUP($HM15, $GF$6:$GF$200, GJ$6:GJ$200, , -1),
    _xlpm.xn, _xlfn.XLOOKUP($HN15, $GF$6:$GF$200, GJ$6:GJ$200, , -1),
    (_xlpm.r - _xlpm.rp)/(_xlpm.rn - _xlpm.rp)*(_xlpm.xn - _xlpm.xp) + _xlpm.xp
)</f>
        <v>669.06516072645786</v>
      </c>
      <c r="HU15" s="143">
        <f t="shared" ref="HU15:HU30" si="156">_xlfn.LET(
    _xlpm.r, $HQ15,
    _xlpm.rp, _xlfn.XLOOKUP($HM15, $GF$6:$GF$200, $GG$6:$GG$200, , -1),
    _xlpm.rn, _xlfn.XLOOKUP($HN15, $GF$6:$GF$200, $GG$6:$GG$200, , -1),
    _xlpm.xp, _xlfn.XLOOKUP($HM15, $GF$6:$GF$200, GK$6:GK$200, , -1),
    _xlpm.xn, _xlfn.XLOOKUP($HN15, $GF$6:$GF$200, GK$6:GK$200, , -1),
    (_xlpm.r - _xlpm.rp)/(_xlpm.rn - _xlpm.rp)*(_xlpm.xn - _xlpm.xp) + _xlpm.xp
)</f>
        <v>0.75238235054783309</v>
      </c>
      <c r="HV15" s="143">
        <f t="shared" ref="HV15:HV30" si="157">_xlfn.LET(
    _xlpm.r, $HQ15,
    _xlpm.rp, _xlfn.XLOOKUP($HM15, $GF$6:$GF$200, $GG$6:$GG$200, , -1),
    _xlpm.rn, _xlfn.XLOOKUP($HN15, $GF$6:$GF$200, $GG$6:$GG$200, , -1),
    _xlpm.xp, _xlfn.XLOOKUP($HM15, $GF$6:$GF$200, GL$6:GL$200, , -1),
    _xlpm.xn, _xlfn.XLOOKUP($HN15, $GF$6:$GF$200, GL$6:GL$200, , -1),
    (_xlpm.r - _xlpm.rp)/(_xlpm.rn - _xlpm.rp)*(_xlpm.xn - _xlpm.xp) + _xlpm.xp
)</f>
        <v>0.14562552437624218</v>
      </c>
      <c r="HW15" s="143">
        <f t="shared" ref="HW15:HW30" si="158">_xlfn.LET(
    _xlpm.r, $HQ15,
    _xlpm.rp, _xlfn.XLOOKUP($HM15, $GF$6:$GF$200, $GG$6:$GG$200, , -1),
    _xlpm.rn, _xlfn.XLOOKUP($HN15, $GF$6:$GF$200, $GG$6:$GG$200, , -1),
    _xlpm.xp, _xlfn.XLOOKUP($HM15, $GF$6:$GF$200, GM$6:GM$200, , -1),
    _xlpm.xn, _xlfn.XLOOKUP($HN15, $GF$6:$GF$200, GM$6:GM$200, , -1),
    (_xlpm.r - _xlpm.rp)/(_xlpm.rn - _xlpm.rp)*(_xlpm.xn - _xlpm.xp) + _xlpm.xp
)</f>
        <v>669.19727765476091</v>
      </c>
      <c r="HX15" s="143">
        <f t="shared" ref="HX15:HX30" si="159">_xlfn.LET(
    _xlpm.r, $HQ15,
    _xlpm.rp, _xlfn.XLOOKUP($HM15, $GF$6:$GF$200, $GG$6:$GG$200, , -1),
    _xlpm.rn, _xlfn.XLOOKUP($HN15, $GF$6:$GF$200, $GG$6:$GG$200, , -1),
    _xlpm.xp, _xlfn.XLOOKUP($HM15, $GF$6:$GF$200, GN$6:GN$200, , -1),
    _xlpm.xn, _xlfn.XLOOKUP($HN15, $GF$6:$GF$200, GN$6:GN$200, , -1),
    (_xlpm.r - _xlpm.rp)/(_xlpm.rn - _xlpm.rp)*(_xlpm.xn - _xlpm.xp) + _xlpm.xp
)</f>
        <v>1783.9344105278835</v>
      </c>
      <c r="HY15" s="143">
        <f t="shared" ref="HY15:HY30" si="160">_xlfn.LET(
    _xlpm.r, $HQ15,
    _xlpm.rp, _xlfn.XLOOKUP($HM15, $GF$6:$GF$200, $GG$6:$GG$200, , -1),
    _xlpm.rn, _xlfn.XLOOKUP($HN15, $GF$6:$GF$200, $GG$6:$GG$200, , -1),
    _xlpm.xp, _xlfn.XLOOKUP($HM15, $GF$6:$GF$200, GO$6:GO$200, , -1),
    _xlpm.xn, _xlfn.XLOOKUP($HN15, $GF$6:$GF$200, GO$6:GO$200, , -1),
    (_xlpm.r - _xlpm.rp)/(_xlpm.rn - _xlpm.rp)*(_xlpm.xn - _xlpm.xp) + _xlpm.xp
)</f>
        <v>499.65834592306794</v>
      </c>
      <c r="HZ15" s="144">
        <f t="shared" ref="HZ15:HZ30" si="161">_xlfn.LET(
    _xlpm.r, $HQ15,
    _xlpm.rp, _xlfn.XLOOKUP($HM15, $GF$6:$GF$200, $GG$6:$GG$200, , -1),
    _xlpm.rn, _xlfn.XLOOKUP($HN15, $GF$6:$GF$200, $GG$6:$GG$200, , -1),
    _xlpm.xp, _xlfn.XLOOKUP($HM15, $GF$6:$GF$200, GP$6:GP$200, , -1),
    _xlpm.xn, _xlfn.XLOOKUP($HN15, $GF$6:$GF$200, GP$6:GP$200, , -1),
    (_xlpm.r - _xlpm.rp)/(_xlpm.rn - _xlpm.rp)*(_xlpm.xn - _xlpm.xp) + _xlpm.xp
)</f>
        <v>939001023.99472332</v>
      </c>
      <c r="IA15" s="145">
        <f t="shared" ref="IA15:IA30" si="162">_xlfn.LET(
    _xlpm.r, $HQ15,
    _xlpm.rp, _xlfn.XLOOKUP($HM15, $GF$6:$GF$200, $GG$6:$GG$200, , -1),
    _xlpm.rn, _xlfn.XLOOKUP($HN15, $GF$6:$GF$200, $GG$6:$GG$200, , -1),
    _xlpm.xp, _xlfn.XLOOKUP($HM15, $GF$6:$GF$200, GQ$6:GQ$200, , -1),
    _xlpm.xn, _xlfn.XLOOKUP($HN15, $GF$6:$GF$200, GQ$6:GQ$200, , -1),
    (_xlpm.r - _xlpm.rp)/(_xlpm.rn - _xlpm.rp)*(_xlpm.xn - _xlpm.xp) + _xlpm.xp
)</f>
        <v>0</v>
      </c>
      <c r="IB15" s="144">
        <f t="shared" ref="IB15:IB30" si="163">_xlfn.LET(
    _xlpm.r, $HQ15,
    _xlpm.rp, _xlfn.XLOOKUP($HM15, $GF$6:$GF$200, $GG$6:$GG$200, , -1),
    _xlpm.rn, _xlfn.XLOOKUP($HN15, $GF$6:$GF$200, $GG$6:$GG$200, , -1),
    _xlpm.xp, _xlfn.XLOOKUP($HM15, $GF$6:$GF$200, GR$6:GR$200, , -1),
    _xlpm.xn, _xlfn.XLOOKUP($HN15, $GF$6:$GF$200, GR$6:GR$200, , -1),
    (_xlpm.r - _xlpm.rp)/(_xlpm.rn - _xlpm.rp)*(_xlpm.xn - _xlpm.xp) + _xlpm.xp
)</f>
        <v>124478994.94900513</v>
      </c>
      <c r="IC15" s="145">
        <f t="shared" ref="IC15:IC30" si="164">_xlfn.LET(
    _xlpm.r, $HQ15,
    _xlpm.rp, _xlfn.XLOOKUP($HM15, $GF$6:$GF$200, $GG$6:$GG$200, , -1),
    _xlpm.rn, _xlfn.XLOOKUP($HN15, $GF$6:$GF$200, $GG$6:$GG$200, , -1),
    _xlpm.xp, _xlfn.XLOOKUP($HM15, $GF$6:$GF$200, GS$6:GS$200, , -1),
    _xlpm.xn, _xlfn.XLOOKUP($HN15, $GF$6:$GF$200, GS$6:GS$200, , -1),
    (_xlpm.r - _xlpm.rp)/(_xlpm.rn - _xlpm.rp)*(_xlpm.xn - _xlpm.xp) + _xlpm.xp
)</f>
        <v>0</v>
      </c>
      <c r="ID15" s="144">
        <f t="shared" ref="ID15:ID30" si="165">_xlfn.LET(
    _xlpm.r, $HQ15,
    _xlpm.rp, _xlfn.XLOOKUP($HM15, $GF$6:$GF$200, $GG$6:$GG$200, , -1),
    _xlpm.rn, _xlfn.XLOOKUP($HN15, $GF$6:$GF$200, $GG$6:$GG$200, , -1),
    _xlpm.xp, _xlfn.XLOOKUP($HM15, $GF$6:$GF$200, GT$6:GT$200, , -1),
    _xlpm.xn, _xlfn.XLOOKUP($HN15, $GF$6:$GF$200, GT$6:GT$200, , -1),
    (_xlpm.r - _xlpm.rp)/(_xlpm.rn - _xlpm.rp)*(_xlpm.xn - _xlpm.xp) + _xlpm.xp
)</f>
        <v>78276525.006358728</v>
      </c>
      <c r="IE15" s="145">
        <f t="shared" ref="IE15:IE30" si="166">_xlfn.LET(
    _xlpm.r, $HQ15,
    _xlpm.rp, _xlfn.XLOOKUP($HM15, $GF$6:$GF$200, $GG$6:$GG$200, , -1),
    _xlpm.rn, _xlfn.XLOOKUP($HN15, $GF$6:$GF$200, $GG$6:$GG$200, , -1),
    _xlpm.xp, _xlfn.XLOOKUP($HM15, $GF$6:$GF$200, GU$6:GU$200, , -1),
    _xlpm.xn, _xlfn.XLOOKUP($HN15, $GF$6:$GF$200, GU$6:GU$200, , -1),
    (_xlpm.r - _xlpm.rp)/(_xlpm.rn - _xlpm.rp)*(_xlpm.xn - _xlpm.xp) + _xlpm.xp
)</f>
        <v>0</v>
      </c>
      <c r="IF15" s="144">
        <f t="shared" ref="IF15:IF30" si="167">_xlfn.LET(
    _xlpm.r, $HQ15,
    _xlpm.rp, _xlfn.XLOOKUP($HM15, $GF$6:$GF$200, $GG$6:$GG$200, , -1),
    _xlpm.rn, _xlfn.XLOOKUP($HN15, $GF$6:$GF$200, $GG$6:$GG$200, , -1),
    _xlpm.xp, _xlfn.XLOOKUP($HM15, $GF$6:$GF$200, GV$6:GV$200, , -1),
    _xlpm.xn, _xlfn.XLOOKUP($HN15, $GF$6:$GF$200, GV$6:GV$200, , -1),
    (_xlpm.r - _xlpm.rp)/(_xlpm.rn - _xlpm.rp)*(_xlpm.xn - _xlpm.xp) + _xlpm.xp
)</f>
        <v>20436019723.369209</v>
      </c>
      <c r="IG15" s="145">
        <f t="shared" ref="IG15:IG30" si="168">_xlfn.LET(
    _xlpm.r, $HQ15,
    _xlpm.rp, _xlfn.XLOOKUP($HM15, $GF$6:$GF$200, $GG$6:$GG$200, , -1),
    _xlpm.rn, _xlfn.XLOOKUP($HN15, $GF$6:$GF$200, $GG$6:$GG$200, , -1),
    _xlpm.xp, _xlfn.XLOOKUP($HM15, $GF$6:$GF$200, GW$6:GW$200, , -1),
    _xlpm.xn, _xlfn.XLOOKUP($HN15, $GF$6:$GF$200, GW$6:GW$200, , -1),
    (_xlpm.r - _xlpm.rp)/(_xlpm.rn - _xlpm.rp)*(_xlpm.xn - _xlpm.xp) + _xlpm.xp
)</f>
        <v>0</v>
      </c>
      <c r="IH15" s="144">
        <f t="shared" ref="IH15:IH30" si="169">_xlfn.LET(
    _xlpm.r, $HQ15,
    _xlpm.rp, _xlfn.XLOOKUP($HM15, $GF$6:$GF$200, $GG$6:$GG$200, , -1),
    _xlpm.rn, _xlfn.XLOOKUP($HN15, $GF$6:$GF$200, $GG$6:$GG$200, , -1),
    _xlpm.xp, _xlfn.XLOOKUP($HM15, $GF$6:$GF$200, GX$6:GX$200, , -1),
    _xlpm.xn, _xlfn.XLOOKUP($HN15, $GF$6:$GF$200, GX$6:GX$200, , -1),
    (_xlpm.r - _xlpm.rp)/(_xlpm.rn - _xlpm.rp)*(_xlpm.xn - _xlpm.xp) + _xlpm.xp
)</f>
        <v>-1667915612.0788946</v>
      </c>
      <c r="II15" s="145">
        <f t="shared" ref="II15:II30" si="170">_xlfn.LET(
    _xlpm.r, $HQ15,
    _xlpm.rp, _xlfn.XLOOKUP($HM15, $GF$6:$GF$200, $GG$6:$GG$200, , -1),
    _xlpm.rn, _xlfn.XLOOKUP($HN15, $GF$6:$GF$200, $GG$6:$GG$200, , -1),
    _xlpm.xp, _xlfn.XLOOKUP($HM15, $GF$6:$GF$200, GY$6:GY$200, , -1),
    _xlpm.xn, _xlfn.XLOOKUP($HN15, $GF$6:$GF$200, GY$6:GY$200, , -1),
    (_xlpm.r - _xlpm.rp)/(_xlpm.rn - _xlpm.rp)*(_xlpm.xn - _xlpm.xp) + _xlpm.xp
)</f>
        <v>0</v>
      </c>
      <c r="IJ15" s="144">
        <f t="shared" ref="IJ15:IJ30" si="171">_xlfn.LET(
    _xlpm.r, $HQ15,
    _xlpm.rp, _xlfn.XLOOKUP($HM15, $GF$6:$GF$200, $GG$6:$GG$200, , -1),
    _xlpm.rn, _xlfn.XLOOKUP($HN15, $GF$6:$GF$200, $GG$6:$GG$200, , -1),
    _xlpm.xp, _xlfn.XLOOKUP($HM15, $GF$6:$GF$200, GZ$6:GZ$200, , -1),
    _xlpm.xn, _xlfn.XLOOKUP($HN15, $GF$6:$GF$200, GZ$6:GZ$200, , -1),
    (_xlpm.r - _xlpm.rp)/(_xlpm.rn - _xlpm.rp)*(_xlpm.xn - _xlpm.xp) + _xlpm.xp
)</f>
        <v>8816838920.5803432</v>
      </c>
      <c r="IK15" s="144">
        <f t="shared" ref="IK15:IK30" si="172">_xlfn.LET(
    _xlpm.r, $HQ15,
    _xlpm.rp, _xlfn.XLOOKUP($HM15, $GF$6:$GF$200, $GG$6:$GG$200, , -1),
    _xlpm.rn, _xlfn.XLOOKUP($HN15, $GF$6:$GF$200, $GG$6:$GG$200, , -1),
    _xlpm.xp, _xlfn.XLOOKUP($HM15, $GF$6:$GF$200, HA$6:HA$200, , -1),
    _xlpm.xn, _xlfn.XLOOKUP($HN15, $GF$6:$GF$200, HA$6:HA$200, , -1),
    (_xlpm.r - _xlpm.rp)/(_xlpm.rn - _xlpm.rp)*(_xlpm.xn - _xlpm.xp) + _xlpm.xp
)</f>
        <v>487142408.48155504</v>
      </c>
      <c r="IL15" s="145">
        <f t="shared" ref="IL15:IL30" si="173">_xlfn.LET(
    _xlpm.r, $HQ15,
    _xlpm.rp, _xlfn.XLOOKUP($HM15, $GF$6:$GF$200, $GG$6:$GG$200, , -1),
    _xlpm.rn, _xlfn.XLOOKUP($HN15, $GF$6:$GF$200, $GG$6:$GG$200, , -1),
    _xlpm.xp, _xlfn.XLOOKUP($HM15, $GF$6:$GF$200, HB$6:HB$200, , -1),
    _xlpm.xn, _xlfn.XLOOKUP($HN15, $GF$6:$GF$200, HB$6:HB$200, , -1),
    (_xlpm.r - _xlpm.rp)/(_xlpm.rn - _xlpm.rp)*(_xlpm.xn - _xlpm.xp) + _xlpm.xp
)</f>
        <v>0</v>
      </c>
      <c r="IM15" s="144">
        <f t="shared" ref="IM15:IM30" si="174">_xlfn.LET(
    _xlpm.r, $HQ15,
    _xlpm.rp, _xlfn.XLOOKUP($HM15, $GF$6:$GF$200, $GG$6:$GG$200, , -1),
    _xlpm.rn, _xlfn.XLOOKUP($HN15, $GF$6:$GF$200, $GG$6:$GG$200, , -1),
    _xlpm.xp, _xlfn.XLOOKUP($HM15, $GF$6:$GF$200, HC$6:HC$200, , -1),
    _xlpm.xn, _xlfn.XLOOKUP($HN15, $GF$6:$GF$200, HC$6:HC$200, , -1),
    (_xlpm.r - _xlpm.rp)/(_xlpm.rn - _xlpm.rp)*(_xlpm.xn - _xlpm.xp) + _xlpm.xp
)</f>
        <v>59936832.457575366</v>
      </c>
      <c r="IN15" s="145">
        <f t="shared" ref="IN15:IN30" si="175">_xlfn.LET(
    _xlpm.r, $HQ15,
    _xlpm.rp, _xlfn.XLOOKUP($HM15, $GF$6:$GF$200, $GG$6:$GG$200, , -1),
    _xlpm.rn, _xlfn.XLOOKUP($HN15, $GF$6:$GF$200, $GG$6:$GG$200, , -1),
    _xlpm.xp, _xlfn.XLOOKUP($HM15, $GF$6:$GF$200, HD$6:HD$200, , -1),
    _xlpm.xn, _xlfn.XLOOKUP($HN15, $GF$6:$GF$200, HD$6:HD$200, , -1),
    (_xlpm.r - _xlpm.rp)/(_xlpm.rn - _xlpm.rp)*(_xlpm.xn - _xlpm.xp) + _xlpm.xp
)</f>
        <v>0</v>
      </c>
      <c r="IO15" s="144">
        <f t="shared" ref="IO15:IO30" si="176">_xlfn.LET(
    _xlpm.r, $HQ15,
    _xlpm.rp, _xlfn.XLOOKUP($HM15, $GF$6:$GF$200, $GG$6:$GG$200, , -1),
    _xlpm.rn, _xlfn.XLOOKUP($HN15, $GF$6:$GF$200, $GG$6:$GG$200, , -1),
    _xlpm.xp, _xlfn.XLOOKUP($HM15, $GF$6:$GF$200, HE$6:HE$200, , -1),
    _xlpm.xn, _xlfn.XLOOKUP($HN15, $GF$6:$GF$200, HE$6:HE$200, , -1),
    (_xlpm.r - _xlpm.rp)/(_xlpm.rn - _xlpm.rp)*(_xlpm.xn - _xlpm.xp) + _xlpm.xp
)</f>
        <v>23204695809.22924</v>
      </c>
      <c r="IP15" s="145">
        <f t="shared" si="148"/>
        <v>0</v>
      </c>
      <c r="IQ15" s="144">
        <f t="shared" si="149"/>
        <v>-5815095178.7864017</v>
      </c>
      <c r="IR15" s="144">
        <f t="shared" si="150"/>
        <v>2908641308.6003628</v>
      </c>
      <c r="IS15" s="145">
        <f t="shared" si="151"/>
        <v>0</v>
      </c>
      <c r="IT15" s="144">
        <f t="shared" si="152"/>
        <v>37517638704.958817</v>
      </c>
      <c r="IU15" s="146">
        <f t="shared" si="153"/>
        <v>0</v>
      </c>
    </row>
    <row r="16" spans="1:255" x14ac:dyDescent="0.3">
      <c r="A16" s="2">
        <v>0.22448979591836729</v>
      </c>
      <c r="B16">
        <v>5.7561195298525281</v>
      </c>
      <c r="C16">
        <v>0.13671431135409731</v>
      </c>
      <c r="D16">
        <f t="shared" si="0"/>
        <v>7.8331530396272475</v>
      </c>
      <c r="E16">
        <v>0.33106706759655991</v>
      </c>
      <c r="F16">
        <v>26.26530612244898</v>
      </c>
      <c r="G16">
        <v>-0.25024703724876951</v>
      </c>
      <c r="H16">
        <v>0</v>
      </c>
      <c r="I16" s="4">
        <v>12</v>
      </c>
      <c r="K16" s="49">
        <v>63.365242682814703</v>
      </c>
      <c r="L16" s="34">
        <v>3.9455283531388901</v>
      </c>
      <c r="M16" s="8">
        <v>26.888084050878899</v>
      </c>
      <c r="N16" s="4">
        <v>12</v>
      </c>
      <c r="P16" s="6">
        <v>-0.48899740000000003</v>
      </c>
      <c r="Q16" s="8">
        <v>0.2624051</v>
      </c>
      <c r="R16" s="34">
        <v>12.876939999999999</v>
      </c>
      <c r="S16" s="8">
        <v>-13.01398</v>
      </c>
      <c r="T16" s="39">
        <v>12</v>
      </c>
      <c r="U16" s="42">
        <f t="shared" si="1"/>
        <v>12.890122502799224</v>
      </c>
      <c r="W16" s="46">
        <f t="shared" si="42"/>
        <v>18</v>
      </c>
      <c r="X16" s="39">
        <f t="shared" si="43"/>
        <v>19</v>
      </c>
      <c r="Y16" s="60">
        <f t="shared" si="44"/>
        <v>-0.99874331909098668</v>
      </c>
      <c r="Z16" s="60">
        <f t="shared" si="2"/>
        <v>0.3719884949059184</v>
      </c>
      <c r="AA16" s="60">
        <f t="shared" si="2"/>
        <v>29.271752806866747</v>
      </c>
      <c r="AB16" s="60">
        <f t="shared" si="2"/>
        <v>-7.0256001845245777</v>
      </c>
      <c r="AC16" s="46">
        <f t="shared" si="45"/>
        <v>6</v>
      </c>
      <c r="AD16" s="39">
        <f t="shared" si="46"/>
        <v>7</v>
      </c>
      <c r="AE16" s="23">
        <f t="shared" si="47"/>
        <v>5.6515687339799427</v>
      </c>
      <c r="AF16" s="46">
        <f t="shared" si="48"/>
        <v>13</v>
      </c>
      <c r="AG16" s="39">
        <f t="shared" si="49"/>
        <v>14</v>
      </c>
      <c r="AH16" s="51">
        <f t="shared" si="50"/>
        <v>0.32274129253054323</v>
      </c>
      <c r="AJ16" s="156">
        <v>29.294862185907</v>
      </c>
      <c r="AK16" s="8">
        <v>530.99549681406995</v>
      </c>
      <c r="AL16" s="8">
        <v>0.12241834581948</v>
      </c>
      <c r="AM16" s="8">
        <v>3.4538376825966999E-2</v>
      </c>
      <c r="AN16" s="8">
        <v>0.70879915681829997</v>
      </c>
      <c r="AO16" s="8">
        <v>1.6437340653453001</v>
      </c>
      <c r="AP16" s="8">
        <v>-4.9095480195548999</v>
      </c>
      <c r="AQ16" s="8">
        <v>0.56604333159358999</v>
      </c>
      <c r="AR16" s="8">
        <v>1.7980335672748E-2</v>
      </c>
      <c r="AS16" s="8">
        <v>481856239.92690998</v>
      </c>
      <c r="AT16" s="8">
        <v>-1830605.3521224</v>
      </c>
      <c r="AU16" s="8">
        <v>0</v>
      </c>
      <c r="AV16" s="8">
        <v>0</v>
      </c>
      <c r="AW16" s="8">
        <v>0</v>
      </c>
      <c r="AX16" s="8">
        <v>-49258531.385297999</v>
      </c>
      <c r="AY16" s="8">
        <v>279490575.54315001</v>
      </c>
      <c r="AZ16" s="8">
        <v>0</v>
      </c>
      <c r="BA16" s="8">
        <v>0</v>
      </c>
      <c r="BB16" s="8">
        <v>0</v>
      </c>
      <c r="BC16" s="8">
        <v>159482327.99043</v>
      </c>
      <c r="BD16" s="8">
        <v>20472143497.801998</v>
      </c>
      <c r="BE16" s="8">
        <v>5.9385958201080003E-8</v>
      </c>
      <c r="BF16" s="8">
        <v>5.1011417682768999E-9</v>
      </c>
      <c r="BG16" s="8">
        <v>0</v>
      </c>
      <c r="BH16" s="121">
        <v>15484888580.601</v>
      </c>
      <c r="BI16" s="8">
        <v>2.7511444987077002E-3</v>
      </c>
      <c r="BJ16" s="8">
        <v>0</v>
      </c>
      <c r="BK16" s="121">
        <v>31444995360.569</v>
      </c>
      <c r="BL16" s="8">
        <v>0</v>
      </c>
      <c r="BM16" s="23">
        <v>1113705030.322</v>
      </c>
      <c r="BN16" s="161">
        <f t="shared" si="51"/>
        <v>-1.0017897689600788</v>
      </c>
      <c r="BO16" s="56">
        <f t="shared" si="52"/>
        <v>-0.99874331909098668</v>
      </c>
      <c r="BP16" s="54">
        <f t="shared" si="53"/>
        <v>-0.87632497327150671</v>
      </c>
      <c r="BQ16" s="13">
        <f t="shared" si="54"/>
        <v>3.4538376825966999E-2</v>
      </c>
      <c r="BR16" s="121">
        <f t="shared" si="55"/>
        <v>0.14718481991305721</v>
      </c>
      <c r="BS16" s="122">
        <f t="shared" si="56"/>
        <v>9.178090100719366E-2</v>
      </c>
      <c r="BT16" s="54">
        <f t="shared" si="57"/>
        <v>-0.43269998749739669</v>
      </c>
      <c r="BU16" s="57">
        <f t="shared" si="58"/>
        <v>1.7980335672748E-2</v>
      </c>
      <c r="BW16" s="126">
        <f t="shared" si="59"/>
        <v>0.99874331909098668</v>
      </c>
      <c r="BX16" s="54">
        <f t="shared" si="59"/>
        <v>0.87632497327150671</v>
      </c>
      <c r="BY16" s="54">
        <f t="shared" si="60"/>
        <v>3.4538376825966999E-2</v>
      </c>
      <c r="BZ16" s="54">
        <f t="shared" si="61"/>
        <v>-0.14718481991305721</v>
      </c>
      <c r="CA16" s="54">
        <f t="shared" si="62"/>
        <v>9.178090100719366E-2</v>
      </c>
      <c r="CB16" s="54">
        <f t="shared" si="63"/>
        <v>0.43269998749739669</v>
      </c>
      <c r="CC16" s="54">
        <f t="shared" si="64"/>
        <v>1.7980335672748E-2</v>
      </c>
      <c r="CE16" s="125">
        <f t="shared" si="65"/>
        <v>7.0256001845245777</v>
      </c>
      <c r="CF16" s="125">
        <f t="shared" si="66"/>
        <v>0.12261985514867504</v>
      </c>
      <c r="CG16" s="13">
        <f t="shared" si="67"/>
        <v>0.86552068935615123</v>
      </c>
      <c r="CH16" s="13">
        <f t="shared" si="68"/>
        <v>0.14146481735587957</v>
      </c>
      <c r="CI16" s="13">
        <f t="shared" si="69"/>
        <v>-0.15730567722507266</v>
      </c>
      <c r="CJ16" s="13">
        <f t="shared" si="70"/>
        <v>7.3089184667039675E-2</v>
      </c>
      <c r="CK16" s="13">
        <f t="shared" si="71"/>
        <v>0.42725187774743928</v>
      </c>
      <c r="CL16" s="57">
        <f t="shared" si="72"/>
        <v>7.0770082749980978E-2</v>
      </c>
      <c r="CM16" s="68"/>
      <c r="CN16" s="94">
        <f t="shared" si="73"/>
        <v>266.77014355536238</v>
      </c>
      <c r="CO16" s="63">
        <f t="shared" si="74"/>
        <v>1434.6763838076765</v>
      </c>
      <c r="CP16" s="131">
        <f t="shared" si="75"/>
        <v>15484888580.601</v>
      </c>
      <c r="CQ16" s="131">
        <f t="shared" si="76"/>
        <v>31444995360.569</v>
      </c>
      <c r="CR16" s="131">
        <f t="shared" si="77"/>
        <v>2.7511444987077002E-3</v>
      </c>
      <c r="CS16" s="72">
        <f t="shared" si="78"/>
        <v>1113705030.322</v>
      </c>
      <c r="CT16" s="131">
        <f t="shared" si="79"/>
        <v>481856239.92690998</v>
      </c>
      <c r="CU16" s="131">
        <f t="shared" si="80"/>
        <v>279490575.54315001</v>
      </c>
      <c r="CV16" s="72">
        <f t="shared" si="81"/>
        <v>-1830605.3521224</v>
      </c>
      <c r="CW16" s="131">
        <f t="shared" si="82"/>
        <v>5.9385958201080003E-8</v>
      </c>
      <c r="CX16" s="72">
        <f t="shared" si="83"/>
        <v>-5.1011417682768999E-9</v>
      </c>
      <c r="CY16" s="131">
        <f t="shared" si="84"/>
        <v>-49258531.385297999</v>
      </c>
      <c r="CZ16" s="131">
        <f t="shared" si="85"/>
        <v>159482327.99043</v>
      </c>
      <c r="DA16" s="101">
        <f t="shared" si="86"/>
        <v>275.32440574976511</v>
      </c>
      <c r="DB16" s="131">
        <f t="shared" si="87"/>
        <v>1426.122121613274</v>
      </c>
      <c r="DC16" s="72">
        <f t="shared" si="88"/>
        <v>-99.586147610532478</v>
      </c>
      <c r="DD16" s="131">
        <f t="shared" si="89"/>
        <v>15601787466.266308</v>
      </c>
      <c r="DE16" s="131">
        <f t="shared" si="90"/>
        <v>31328096474.90369</v>
      </c>
      <c r="DF16" s="72">
        <f t="shared" si="91"/>
        <v>-1360901667.354346</v>
      </c>
      <c r="DG16" s="131">
        <f t="shared" si="92"/>
        <v>480061836.61808223</v>
      </c>
      <c r="DH16" s="131">
        <f t="shared" si="93"/>
        <v>281284978.85197777</v>
      </c>
      <c r="DI16" s="113">
        <f t="shared" si="94"/>
        <v>-19059298.268400073</v>
      </c>
      <c r="DJ16" s="130">
        <f t="shared" si="95"/>
        <v>35428834.937906757</v>
      </c>
      <c r="DK16" s="130">
        <f xml:space="preserve">  - $CY16*SIN(-$AP16*PI()/180) + $CZ16*COS(-$AP16*PI()/180)</f>
        <v>163112885.78903276</v>
      </c>
      <c r="DL16" s="171">
        <f t="shared" si="97"/>
        <v>1.1459281390040439</v>
      </c>
      <c r="DM16" s="171">
        <f t="shared" si="98"/>
        <v>9.178090100719366E-2</v>
      </c>
      <c r="DN16" s="197">
        <f t="shared" si="99"/>
        <v>275.49607259596939</v>
      </c>
      <c r="DO16" s="198">
        <f t="shared" si="100"/>
        <v>1525.5400257297297</v>
      </c>
      <c r="DP16" s="199">
        <f t="shared" si="101"/>
        <v>-103.7173409073793</v>
      </c>
      <c r="DQ16" s="200">
        <f t="shared" si="102"/>
        <v>15608405956.122427</v>
      </c>
      <c r="DR16" s="198">
        <f t="shared" si="103"/>
        <v>35161081145.271744</v>
      </c>
      <c r="DS16" s="237">
        <f t="shared" si="104"/>
        <v>-1520176807.1580641</v>
      </c>
      <c r="DT16" s="101">
        <f t="shared" si="3"/>
        <v>103.7173409073793</v>
      </c>
      <c r="DU16" s="131">
        <f t="shared" si="4"/>
        <v>1520176807.1580641</v>
      </c>
      <c r="DV16" s="113">
        <f t="shared" si="5"/>
        <v>19059298.268400073</v>
      </c>
      <c r="DW16" s="1">
        <f t="shared" si="6"/>
        <v>368096012.03114527</v>
      </c>
      <c r="DX16" s="1">
        <f t="shared" si="7"/>
        <v>8858296235.5438347</v>
      </c>
      <c r="DY16" s="173">
        <f t="shared" si="8"/>
        <v>44060507.903975785</v>
      </c>
      <c r="DZ16" s="174">
        <f t="shared" si="9"/>
        <v>-41400878.956576452</v>
      </c>
      <c r="EB16" s="169">
        <f t="shared" si="10"/>
        <v>7.0256001845245777</v>
      </c>
      <c r="EC16" s="106">
        <f t="shared" si="145"/>
        <v>0.12261985514867504</v>
      </c>
      <c r="ED16" s="243">
        <v>11</v>
      </c>
      <c r="EE16" s="258">
        <f t="shared" si="146"/>
        <v>29.275347539264533</v>
      </c>
      <c r="EF16" s="258">
        <f t="shared" si="105"/>
        <v>29.271752806866747</v>
      </c>
      <c r="EG16" s="258">
        <v>0</v>
      </c>
      <c r="EH16" s="262">
        <f t="shared" si="106"/>
        <v>0.3719884949059184</v>
      </c>
      <c r="EI16" s="189">
        <f t="shared" si="11"/>
        <v>530.99549681406995</v>
      </c>
      <c r="EJ16" s="244">
        <f t="shared" si="12"/>
        <v>0.86552068935615123</v>
      </c>
      <c r="EK16" s="189">
        <f t="shared" si="13"/>
        <v>0.14146481735587957</v>
      </c>
      <c r="EL16" s="1">
        <f t="shared" si="14"/>
        <v>319.37867496570624</v>
      </c>
      <c r="EM16" s="1">
        <f t="shared" si="15"/>
        <v>1481.6574233599929</v>
      </c>
      <c r="EN16" s="34">
        <f t="shared" si="16"/>
        <v>252.36240955066935</v>
      </c>
      <c r="EO16" s="244">
        <f t="shared" si="17"/>
        <v>20472143497.801998</v>
      </c>
      <c r="EP16" s="1">
        <f t="shared" si="107"/>
        <v>1448815289.4089324</v>
      </c>
      <c r="EQ16" s="34">
        <f t="shared" si="108"/>
        <v>8746761750.9509315</v>
      </c>
      <c r="ER16" s="1">
        <f t="shared" si="147"/>
        <v>16270004257.972363</v>
      </c>
      <c r="ES16" s="1">
        <f t="shared" si="18"/>
        <v>34499482843.421806</v>
      </c>
      <c r="ET16" s="34">
        <f t="shared" si="19"/>
        <v>3848277785.4223433</v>
      </c>
      <c r="EU16" s="34">
        <f t="shared" si="109"/>
        <v>1113705030.322</v>
      </c>
      <c r="EV16" s="1">
        <f t="shared" si="20"/>
        <v>472460665.24425042</v>
      </c>
      <c r="EW16" s="1">
        <f t="shared" si="21"/>
        <v>288886150.22580957</v>
      </c>
      <c r="EX16" s="34">
        <f t="shared" si="22"/>
        <v>42619432.249402672</v>
      </c>
      <c r="EY16" s="1">
        <f t="shared" si="110"/>
        <v>38665826.234181188</v>
      </c>
      <c r="EZ16" s="34">
        <f t="shared" si="111"/>
        <v>-46479189.071685761</v>
      </c>
      <c r="FA16" s="107">
        <v>0</v>
      </c>
      <c r="FC16" s="185">
        <f t="shared" si="23"/>
        <v>368096012.03114527</v>
      </c>
      <c r="FD16" s="1">
        <f t="shared" si="24"/>
        <v>-8858296235.5438347</v>
      </c>
      <c r="FE16" s="1">
        <f t="shared" si="25"/>
        <v>44060507.903975785</v>
      </c>
      <c r="FF16" s="186">
        <f t="shared" si="26"/>
        <v>41400878.956576452</v>
      </c>
      <c r="FH16" s="227">
        <f t="shared" si="27"/>
        <v>319.37867496570624</v>
      </c>
      <c r="FI16" s="93">
        <f t="shared" si="28"/>
        <v>1481.6574233599929</v>
      </c>
      <c r="FJ16" s="233">
        <f t="shared" si="29"/>
        <v>-252.36240955066935</v>
      </c>
      <c r="FK16" s="66">
        <f t="shared" si="112"/>
        <v>252.36240955066935</v>
      </c>
      <c r="FL16" s="93">
        <f t="shared" si="113"/>
        <v>1448815289.4089324</v>
      </c>
      <c r="FM16" s="233">
        <f t="shared" si="114"/>
        <v>-8746761750.9509315</v>
      </c>
      <c r="FN16" s="66">
        <f t="shared" si="115"/>
        <v>8746761750.9509315</v>
      </c>
      <c r="FO16" s="93">
        <f t="shared" si="30"/>
        <v>16270004257.972363</v>
      </c>
      <c r="FP16" s="93">
        <f t="shared" si="31"/>
        <v>34499482843.421806</v>
      </c>
      <c r="FQ16" s="233">
        <f t="shared" si="32"/>
        <v>-3848277785.4223433</v>
      </c>
      <c r="FR16" s="66">
        <f t="shared" si="116"/>
        <v>3848277785.4223433</v>
      </c>
      <c r="FS16" s="93">
        <f t="shared" si="33"/>
        <v>472460665.24425042</v>
      </c>
      <c r="FT16" s="93">
        <f t="shared" si="34"/>
        <v>288886150.22580957</v>
      </c>
      <c r="FU16" s="233">
        <f t="shared" si="35"/>
        <v>-42619432.249402672</v>
      </c>
      <c r="FV16" s="66">
        <f t="shared" si="117"/>
        <v>42619432.249402672</v>
      </c>
      <c r="FW16" s="93">
        <f t="shared" si="118"/>
        <v>38665826.234181188</v>
      </c>
      <c r="FX16" s="233">
        <f t="shared" si="119"/>
        <v>46479189.071685761</v>
      </c>
      <c r="FY16" s="228">
        <f t="shared" si="120"/>
        <v>-46479189.071685761</v>
      </c>
      <c r="FZ16" s="1"/>
      <c r="GA16" s="227">
        <f t="shared" si="36"/>
        <v>1448815289.4089324</v>
      </c>
      <c r="GB16" s="93">
        <f t="shared" si="37"/>
        <v>8746761750.9509335</v>
      </c>
      <c r="GC16" s="93">
        <f t="shared" si="38"/>
        <v>34531764.809949435</v>
      </c>
      <c r="GD16" s="228">
        <f t="shared" si="39"/>
        <v>-45443431.50221505</v>
      </c>
      <c r="GF16" s="142">
        <v>11</v>
      </c>
      <c r="GG16" s="264">
        <f t="shared" si="121"/>
        <v>29.271752806866747</v>
      </c>
      <c r="GH16" s="264">
        <f t="shared" si="122"/>
        <v>0</v>
      </c>
      <c r="GI16" s="264">
        <f t="shared" si="123"/>
        <v>0.3719884949059184</v>
      </c>
      <c r="GJ16" s="143">
        <f t="shared" si="124"/>
        <v>530.99549681406995</v>
      </c>
      <c r="GK16" s="143">
        <f t="shared" si="125"/>
        <v>0.86552068935615123</v>
      </c>
      <c r="GL16" s="143">
        <f t="shared" si="126"/>
        <v>0.14146481735587957</v>
      </c>
      <c r="GM16" s="143">
        <f t="shared" si="127"/>
        <v>319.37867496570624</v>
      </c>
      <c r="GN16" s="143">
        <f t="shared" si="128"/>
        <v>1481.6574233599929</v>
      </c>
      <c r="GO16" s="143">
        <f t="shared" si="129"/>
        <v>252.36240955066935</v>
      </c>
      <c r="GP16" s="144">
        <f t="shared" si="130"/>
        <v>472460665.24425042</v>
      </c>
      <c r="GQ16" s="145">
        <v>0</v>
      </c>
      <c r="GR16" s="144">
        <f t="shared" si="131"/>
        <v>42619432.249402672</v>
      </c>
      <c r="GS16" s="145">
        <v>0</v>
      </c>
      <c r="GT16" s="144">
        <f t="shared" si="132"/>
        <v>38665826.234181188</v>
      </c>
      <c r="GU16" s="145">
        <v>0</v>
      </c>
      <c r="GV16" s="144">
        <f t="shared" si="133"/>
        <v>20472143497.801998</v>
      </c>
      <c r="GW16" s="145">
        <v>0</v>
      </c>
      <c r="GX16" s="144">
        <f t="shared" si="134"/>
        <v>-1448815289.4089324</v>
      </c>
      <c r="GY16" s="145">
        <v>0</v>
      </c>
      <c r="GZ16" s="144">
        <f t="shared" si="135"/>
        <v>8746761750.9509315</v>
      </c>
      <c r="HA16" s="144">
        <f t="shared" si="136"/>
        <v>288886150.22580957</v>
      </c>
      <c r="HB16" s="145">
        <v>0</v>
      </c>
      <c r="HC16" s="144">
        <f t="shared" si="137"/>
        <v>46479189.071685761</v>
      </c>
      <c r="HD16" s="145">
        <v>0</v>
      </c>
      <c r="HE16" s="144">
        <f t="shared" si="138"/>
        <v>16270004257.972363</v>
      </c>
      <c r="HF16" s="145">
        <v>0</v>
      </c>
      <c r="HG16" s="144">
        <f t="shared" si="139"/>
        <v>-3848277785.4223433</v>
      </c>
      <c r="HH16" s="144">
        <f t="shared" si="140"/>
        <v>1113705030.322</v>
      </c>
      <c r="HI16" s="145">
        <v>0</v>
      </c>
      <c r="HJ16" s="144">
        <f t="shared" si="141"/>
        <v>34499482843.421806</v>
      </c>
      <c r="HK16" s="146">
        <v>0</v>
      </c>
      <c r="HM16" s="46">
        <f t="shared" si="142"/>
        <v>10</v>
      </c>
      <c r="HN16" s="39">
        <f t="shared" si="143"/>
        <v>11</v>
      </c>
      <c r="HP16" s="142">
        <v>11</v>
      </c>
      <c r="HQ16" s="310">
        <v>29.25</v>
      </c>
      <c r="HR16" s="264">
        <f t="shared" si="144"/>
        <v>0</v>
      </c>
      <c r="HS16" s="264">
        <f t="shared" si="154"/>
        <v>0.37203740022600296</v>
      </c>
      <c r="HT16" s="143">
        <f t="shared" si="155"/>
        <v>531.50486396818474</v>
      </c>
      <c r="HU16" s="143">
        <f t="shared" si="156"/>
        <v>0.86510228055511029</v>
      </c>
      <c r="HV16" s="143">
        <f t="shared" si="157"/>
        <v>0.14148038755100492</v>
      </c>
      <c r="HW16" s="143">
        <f t="shared" si="158"/>
        <v>320.67238704193977</v>
      </c>
      <c r="HX16" s="143">
        <f t="shared" si="159"/>
        <v>1482.7703615809432</v>
      </c>
      <c r="HY16" s="143">
        <f t="shared" si="160"/>
        <v>253.27826410464544</v>
      </c>
      <c r="HZ16" s="144">
        <f t="shared" si="161"/>
        <v>474181786.6858905</v>
      </c>
      <c r="IA16" s="145">
        <f t="shared" si="162"/>
        <v>0</v>
      </c>
      <c r="IB16" s="144">
        <f t="shared" si="163"/>
        <v>42921568.511205018</v>
      </c>
      <c r="IC16" s="145">
        <f t="shared" si="164"/>
        <v>0</v>
      </c>
      <c r="ID16" s="144">
        <f t="shared" si="165"/>
        <v>38812544.723285526</v>
      </c>
      <c r="IE16" s="145">
        <f t="shared" si="166"/>
        <v>0</v>
      </c>
      <c r="IF16" s="144">
        <f t="shared" si="167"/>
        <v>20471989938.372868</v>
      </c>
      <c r="IG16" s="145">
        <f t="shared" si="168"/>
        <v>0</v>
      </c>
      <c r="IH16" s="144">
        <f t="shared" si="169"/>
        <v>-1449623835.3845558</v>
      </c>
      <c r="II16" s="145">
        <f t="shared" si="170"/>
        <v>0</v>
      </c>
      <c r="IJ16" s="144">
        <f t="shared" si="171"/>
        <v>8747009667.1682835</v>
      </c>
      <c r="IK16" s="144">
        <f t="shared" si="172"/>
        <v>289617712.28015751</v>
      </c>
      <c r="IL16" s="145">
        <f t="shared" si="173"/>
        <v>0</v>
      </c>
      <c r="IM16" s="144">
        <f t="shared" si="174"/>
        <v>46528463.191069812</v>
      </c>
      <c r="IN16" s="145">
        <f t="shared" si="175"/>
        <v>0</v>
      </c>
      <c r="IO16" s="144">
        <f t="shared" si="176"/>
        <v>16295689476.283031</v>
      </c>
      <c r="IP16" s="145">
        <f t="shared" si="148"/>
        <v>0</v>
      </c>
      <c r="IQ16" s="144">
        <f t="shared" si="149"/>
        <v>-3855549572.9320316</v>
      </c>
      <c r="IR16" s="144">
        <f t="shared" si="150"/>
        <v>1120322300.2415576</v>
      </c>
      <c r="IS16" s="145">
        <f t="shared" si="151"/>
        <v>0</v>
      </c>
      <c r="IT16" s="144">
        <f t="shared" si="152"/>
        <v>34510570878.659271</v>
      </c>
      <c r="IU16" s="146">
        <f t="shared" si="153"/>
        <v>0</v>
      </c>
    </row>
    <row r="17" spans="1:255" x14ac:dyDescent="0.3">
      <c r="A17" s="2">
        <v>0.24489795918367349</v>
      </c>
      <c r="B17">
        <v>5.7030985127506497</v>
      </c>
      <c r="C17">
        <v>0.1255128219427489</v>
      </c>
      <c r="D17">
        <f t="shared" si="0"/>
        <v>7.1913549720965024</v>
      </c>
      <c r="E17">
        <v>0.32410313421637471</v>
      </c>
      <c r="F17">
        <v>28.6530612244898</v>
      </c>
      <c r="G17">
        <v>-0.2494125774476143</v>
      </c>
      <c r="H17">
        <v>0</v>
      </c>
      <c r="I17" s="4">
        <v>13</v>
      </c>
      <c r="K17" s="49">
        <v>69.470694003621901</v>
      </c>
      <c r="L17" s="34">
        <v>3.7017135984181402</v>
      </c>
      <c r="M17" s="8">
        <v>25.328932654722401</v>
      </c>
      <c r="N17" s="4">
        <v>13</v>
      </c>
      <c r="P17" s="6">
        <v>-0.54037460000000004</v>
      </c>
      <c r="Q17" s="8">
        <v>0.28578360000000003</v>
      </c>
      <c r="R17" s="34">
        <v>14.047409999999999</v>
      </c>
      <c r="S17" s="8">
        <v>-12.535970000000001</v>
      </c>
      <c r="T17" s="39">
        <v>13</v>
      </c>
      <c r="U17" s="42">
        <f t="shared" si="1"/>
        <v>14.061952777131685</v>
      </c>
      <c r="W17" s="46">
        <f t="shared" si="42"/>
        <v>19</v>
      </c>
      <c r="X17" s="39">
        <f t="shared" si="43"/>
        <v>20</v>
      </c>
      <c r="Y17" s="60">
        <f t="shared" si="44"/>
        <v>-1.0018524930599906</v>
      </c>
      <c r="Z17" s="60">
        <f t="shared" si="2"/>
        <v>0.33907398269526706</v>
      </c>
      <c r="AA17" s="60">
        <f t="shared" si="2"/>
        <v>35.130631912652873</v>
      </c>
      <c r="AB17" s="60">
        <f t="shared" si="2"/>
        <v>-5.5149290346906659</v>
      </c>
      <c r="AC17" s="46">
        <f t="shared" si="45"/>
        <v>7</v>
      </c>
      <c r="AD17" s="39">
        <f t="shared" si="46"/>
        <v>8</v>
      </c>
      <c r="AE17" s="23">
        <f t="shared" si="47"/>
        <v>5.3563735393546335</v>
      </c>
      <c r="AF17" s="46">
        <f t="shared" si="48"/>
        <v>15</v>
      </c>
      <c r="AG17" s="39">
        <f t="shared" si="49"/>
        <v>16</v>
      </c>
      <c r="AH17" s="51">
        <f t="shared" si="50"/>
        <v>0.31240804077644257</v>
      </c>
      <c r="AJ17" s="156">
        <v>35.153834623088002</v>
      </c>
      <c r="AK17" s="8">
        <v>483.98492624652999</v>
      </c>
      <c r="AL17" s="8">
        <v>0.11952283065642</v>
      </c>
      <c r="AM17" s="8">
        <v>3.1485917349188E-2</v>
      </c>
      <c r="AN17" s="8">
        <v>0.64792493319389999</v>
      </c>
      <c r="AO17" s="8">
        <v>1.5640175675432</v>
      </c>
      <c r="AP17" s="8">
        <v>-1.8974686849561</v>
      </c>
      <c r="AQ17" s="8">
        <v>0.61827406910921001</v>
      </c>
      <c r="AR17" s="8">
        <v>1.6299095397233E-2</v>
      </c>
      <c r="AS17" s="8">
        <v>347040917.62948</v>
      </c>
      <c r="AT17" s="8">
        <v>-112440.27749196001</v>
      </c>
      <c r="AU17" s="8">
        <v>0</v>
      </c>
      <c r="AV17" s="8">
        <v>0</v>
      </c>
      <c r="AW17" s="8">
        <v>0</v>
      </c>
      <c r="AX17" s="8">
        <v>-26495915.757043</v>
      </c>
      <c r="AY17" s="8">
        <v>224516299.76309001</v>
      </c>
      <c r="AZ17" s="8">
        <v>0</v>
      </c>
      <c r="BA17" s="8">
        <v>0</v>
      </c>
      <c r="BB17" s="8">
        <v>0</v>
      </c>
      <c r="BC17" s="8">
        <v>109271057.68071</v>
      </c>
      <c r="BD17" s="8">
        <v>21366358754.346001</v>
      </c>
      <c r="BE17" s="8">
        <v>0</v>
      </c>
      <c r="BF17" s="8">
        <v>0</v>
      </c>
      <c r="BG17" s="8">
        <v>0</v>
      </c>
      <c r="BH17" s="121">
        <v>13342686603.791</v>
      </c>
      <c r="BI17" s="8">
        <v>3.7919804025086999E-4</v>
      </c>
      <c r="BJ17" s="8">
        <v>0</v>
      </c>
      <c r="BK17" s="121">
        <v>27836786547.743999</v>
      </c>
      <c r="BL17" s="8">
        <v>0</v>
      </c>
      <c r="BM17" s="23">
        <v>677957551.57221997</v>
      </c>
      <c r="BN17" s="161">
        <f t="shared" si="51"/>
        <v>-1.0048126065807563</v>
      </c>
      <c r="BO17" s="56">
        <f t="shared" si="52"/>
        <v>-1.0018524930599906</v>
      </c>
      <c r="BP17" s="54">
        <f t="shared" si="53"/>
        <v>-0.88232966240357058</v>
      </c>
      <c r="BQ17" s="13">
        <f t="shared" si="54"/>
        <v>3.1485917349188E-2</v>
      </c>
      <c r="BR17" s="121">
        <f t="shared" si="55"/>
        <v>0.1064482590917315</v>
      </c>
      <c r="BS17" s="122">
        <f t="shared" si="56"/>
        <v>8.2206755344175875E-2</v>
      </c>
      <c r="BT17" s="54">
        <f t="shared" si="57"/>
        <v>-0.38357842395078057</v>
      </c>
      <c r="BU17" s="57">
        <f t="shared" si="58"/>
        <v>1.6299095397233E-2</v>
      </c>
      <c r="BW17" s="126">
        <f t="shared" si="59"/>
        <v>1.0018524930599906</v>
      </c>
      <c r="BX17" s="54">
        <f t="shared" si="59"/>
        <v>0.88232966240357058</v>
      </c>
      <c r="BY17" s="54">
        <f t="shared" si="60"/>
        <v>3.1485917349188E-2</v>
      </c>
      <c r="BZ17" s="54">
        <f t="shared" si="61"/>
        <v>-0.1064482590917315</v>
      </c>
      <c r="CA17" s="54">
        <f t="shared" si="62"/>
        <v>8.2206755344175875E-2</v>
      </c>
      <c r="CB17" s="54">
        <f t="shared" si="63"/>
        <v>0.38357842395078057</v>
      </c>
      <c r="CC17" s="54">
        <f t="shared" si="64"/>
        <v>1.6299095397233E-2</v>
      </c>
      <c r="CE17" s="125">
        <f t="shared" si="65"/>
        <v>5.5149290346906659</v>
      </c>
      <c r="CF17" s="125">
        <f t="shared" si="66"/>
        <v>9.6253669669184694E-2</v>
      </c>
      <c r="CG17" s="13">
        <f t="shared" si="67"/>
        <v>0.87521956929418077</v>
      </c>
      <c r="CH17" s="13">
        <f t="shared" si="68"/>
        <v>0.11613656475472049</v>
      </c>
      <c r="CI17" s="13">
        <f t="shared" si="69"/>
        <v>-0.1138560197310982</v>
      </c>
      <c r="CJ17" s="13">
        <f t="shared" si="70"/>
        <v>7.159601426664311E-2</v>
      </c>
      <c r="CK17" s="13">
        <f t="shared" si="71"/>
        <v>0.38023648629904139</v>
      </c>
      <c r="CL17" s="57">
        <f t="shared" si="72"/>
        <v>5.3087496816969372E-2</v>
      </c>
      <c r="CM17" s="68"/>
      <c r="CN17" s="94">
        <f t="shared" si="73"/>
        <v>203.18012395930268</v>
      </c>
      <c r="CO17" s="63">
        <f t="shared" si="74"/>
        <v>1183.9001878901395</v>
      </c>
      <c r="CP17" s="131">
        <f t="shared" si="75"/>
        <v>13342686603.791</v>
      </c>
      <c r="CQ17" s="131">
        <f t="shared" si="76"/>
        <v>27836786547.743999</v>
      </c>
      <c r="CR17" s="131">
        <f t="shared" si="77"/>
        <v>3.7919804025086999E-4</v>
      </c>
      <c r="CS17" s="72">
        <f t="shared" si="78"/>
        <v>677957551.57221997</v>
      </c>
      <c r="CT17" s="131">
        <f t="shared" si="79"/>
        <v>347040917.62948</v>
      </c>
      <c r="CU17" s="131">
        <f t="shared" si="80"/>
        <v>224516299.76309001</v>
      </c>
      <c r="CV17" s="72">
        <f t="shared" si="81"/>
        <v>-112440.27749196001</v>
      </c>
      <c r="CW17" s="131">
        <f t="shared" si="82"/>
        <v>0</v>
      </c>
      <c r="CX17" s="72">
        <f t="shared" si="83"/>
        <v>0</v>
      </c>
      <c r="CY17" s="131">
        <f t="shared" si="84"/>
        <v>-26495915.757043</v>
      </c>
      <c r="CZ17" s="131">
        <f t="shared" si="85"/>
        <v>109271057.68071</v>
      </c>
      <c r="DA17" s="101">
        <f t="shared" si="86"/>
        <v>204.25532643244628</v>
      </c>
      <c r="DB17" s="131">
        <f t="shared" si="87"/>
        <v>1182.8249854169958</v>
      </c>
      <c r="DC17" s="72">
        <f t="shared" si="88"/>
        <v>-32.454839051238686</v>
      </c>
      <c r="DD17" s="131">
        <f t="shared" si="89"/>
        <v>13358577062.933126</v>
      </c>
      <c r="DE17" s="131">
        <f t="shared" si="90"/>
        <v>27820896088.601875</v>
      </c>
      <c r="DF17" s="72">
        <f t="shared" si="91"/>
        <v>-479651327.80959147</v>
      </c>
      <c r="DG17" s="131">
        <f t="shared" si="92"/>
        <v>346899147.06774461</v>
      </c>
      <c r="DH17" s="131">
        <f t="shared" si="93"/>
        <v>224658070.32482544</v>
      </c>
      <c r="DI17" s="113">
        <f t="shared" si="94"/>
        <v>-4166884.6666502394</v>
      </c>
      <c r="DJ17" s="130">
        <f t="shared" si="95"/>
        <v>22863311.020825438</v>
      </c>
      <c r="DK17" s="130">
        <f t="shared" si="96"/>
        <v>110088449.02000561</v>
      </c>
      <c r="DL17" s="171">
        <f t="shared" si="97"/>
        <v>1.1083007521517221</v>
      </c>
      <c r="DM17" s="171">
        <f t="shared" si="98"/>
        <v>8.2206755344175875E-2</v>
      </c>
      <c r="DN17" s="197">
        <f t="shared" si="99"/>
        <v>204.38390211515699</v>
      </c>
      <c r="DO17" s="198">
        <f t="shared" si="100"/>
        <v>1254.0348527225137</v>
      </c>
      <c r="DP17" s="199">
        <f t="shared" si="101"/>
        <v>-35.480703771371829</v>
      </c>
      <c r="DQ17" s="200">
        <f t="shared" si="102"/>
        <v>13364253260.71306</v>
      </c>
      <c r="DR17" s="198">
        <f t="shared" si="103"/>
        <v>30964579887.803627</v>
      </c>
      <c r="DS17" s="237">
        <f t="shared" si="104"/>
        <v>-613233403.70992947</v>
      </c>
      <c r="DT17" s="101">
        <f t="shared" si="3"/>
        <v>35.480703771371829</v>
      </c>
      <c r="DU17" s="131">
        <f t="shared" si="4"/>
        <v>613233403.70992947</v>
      </c>
      <c r="DV17" s="113">
        <f t="shared" si="5"/>
        <v>4166884.6666502394</v>
      </c>
      <c r="DW17" s="1">
        <f t="shared" si="6"/>
        <v>348252319.62858993</v>
      </c>
      <c r="DX17" s="1">
        <f t="shared" si="7"/>
        <v>8195674216.5590019</v>
      </c>
      <c r="DY17" s="173">
        <f t="shared" si="8"/>
        <v>28517453.312101368</v>
      </c>
      <c r="DZ17" s="174">
        <f t="shared" si="9"/>
        <v>-23914460.476985455</v>
      </c>
      <c r="EB17" s="169">
        <f t="shared" si="10"/>
        <v>5.5149290346906659</v>
      </c>
      <c r="EC17" s="106">
        <f t="shared" si="145"/>
        <v>9.6253669669184694E-2</v>
      </c>
      <c r="ED17" s="243">
        <v>12</v>
      </c>
      <c r="EE17" s="258">
        <f t="shared" si="146"/>
        <v>35.134319099302296</v>
      </c>
      <c r="EF17" s="258">
        <f t="shared" si="105"/>
        <v>35.130631912652873</v>
      </c>
      <c r="EG17" s="258">
        <v>0</v>
      </c>
      <c r="EH17" s="262">
        <f t="shared" si="106"/>
        <v>0.33907398269526706</v>
      </c>
      <c r="EI17" s="189">
        <f t="shared" si="11"/>
        <v>483.98492624652999</v>
      </c>
      <c r="EJ17" s="244">
        <f t="shared" si="12"/>
        <v>0.87521956929418077</v>
      </c>
      <c r="EK17" s="189">
        <f t="shared" si="13"/>
        <v>0.11613656475472049</v>
      </c>
      <c r="EL17" s="1">
        <f t="shared" si="14"/>
        <v>220.86686668045166</v>
      </c>
      <c r="EM17" s="1">
        <f t="shared" si="15"/>
        <v>1237.5518881572191</v>
      </c>
      <c r="EN17" s="34">
        <f t="shared" si="16"/>
        <v>135.23517162350873</v>
      </c>
      <c r="EO17" s="244">
        <f t="shared" si="17"/>
        <v>21366358754.346001</v>
      </c>
      <c r="EP17" s="1">
        <f t="shared" si="107"/>
        <v>1134286502.3615689</v>
      </c>
      <c r="EQ17" s="34">
        <f t="shared" si="108"/>
        <v>8124269177.757287</v>
      </c>
      <c r="ER17" s="1">
        <f t="shared" si="147"/>
        <v>13644137392.952864</v>
      </c>
      <c r="ES17" s="1">
        <f t="shared" si="18"/>
        <v>30684695755.563824</v>
      </c>
      <c r="ET17" s="34">
        <f t="shared" si="19"/>
        <v>2285557311.7089863</v>
      </c>
      <c r="EU17" s="34">
        <f t="shared" si="109"/>
        <v>677957551.57221997</v>
      </c>
      <c r="EV17" s="1">
        <f t="shared" si="20"/>
        <v>344972894.45329171</v>
      </c>
      <c r="EW17" s="1">
        <f t="shared" si="21"/>
        <v>226584322.9392783</v>
      </c>
      <c r="EX17" s="34">
        <f t="shared" si="22"/>
        <v>15783525.346387655</v>
      </c>
      <c r="EY17" s="1">
        <f t="shared" si="110"/>
        <v>26087149.598824374</v>
      </c>
      <c r="EZ17" s="34">
        <f t="shared" si="111"/>
        <v>-26544438.007268824</v>
      </c>
      <c r="FA17" s="107">
        <v>0</v>
      </c>
      <c r="FC17" s="185">
        <f t="shared" si="23"/>
        <v>348252319.62858993</v>
      </c>
      <c r="FD17" s="1">
        <f t="shared" si="24"/>
        <v>-8195674216.5590019</v>
      </c>
      <c r="FE17" s="1">
        <f t="shared" si="25"/>
        <v>28517453.312101368</v>
      </c>
      <c r="FF17" s="186">
        <f t="shared" si="26"/>
        <v>23914460.476985455</v>
      </c>
      <c r="FH17" s="227">
        <f t="shared" si="27"/>
        <v>220.86686668045166</v>
      </c>
      <c r="FI17" s="93">
        <f t="shared" si="28"/>
        <v>1237.5518881572191</v>
      </c>
      <c r="FJ17" s="233">
        <f t="shared" si="29"/>
        <v>-135.23517162350873</v>
      </c>
      <c r="FK17" s="66">
        <f t="shared" si="112"/>
        <v>135.23517162350873</v>
      </c>
      <c r="FL17" s="93">
        <f t="shared" si="113"/>
        <v>1134286502.3615689</v>
      </c>
      <c r="FM17" s="233">
        <f t="shared" si="114"/>
        <v>-8124269177.757287</v>
      </c>
      <c r="FN17" s="66">
        <f t="shared" si="115"/>
        <v>8124269177.757287</v>
      </c>
      <c r="FO17" s="93">
        <f t="shared" si="30"/>
        <v>13644137392.952864</v>
      </c>
      <c r="FP17" s="93">
        <f t="shared" si="31"/>
        <v>30684695755.563824</v>
      </c>
      <c r="FQ17" s="233">
        <f t="shared" si="32"/>
        <v>-2285557311.7089863</v>
      </c>
      <c r="FR17" s="66">
        <f t="shared" si="116"/>
        <v>2285557311.7089863</v>
      </c>
      <c r="FS17" s="93">
        <f t="shared" si="33"/>
        <v>344972894.45329171</v>
      </c>
      <c r="FT17" s="93">
        <f t="shared" si="34"/>
        <v>226584322.9392783</v>
      </c>
      <c r="FU17" s="233">
        <f t="shared" si="35"/>
        <v>-15783525.346387655</v>
      </c>
      <c r="FV17" s="66">
        <f t="shared" si="117"/>
        <v>15783525.346387655</v>
      </c>
      <c r="FW17" s="93">
        <f t="shared" si="118"/>
        <v>26087149.598824374</v>
      </c>
      <c r="FX17" s="233">
        <f t="shared" si="119"/>
        <v>26544438.007268824</v>
      </c>
      <c r="FY17" s="228">
        <f t="shared" si="120"/>
        <v>-26544438.007268824</v>
      </c>
      <c r="FZ17" s="1"/>
      <c r="GA17" s="227">
        <f t="shared" si="36"/>
        <v>1134286502.3615689</v>
      </c>
      <c r="GB17" s="93">
        <f t="shared" si="37"/>
        <v>8124269177.7572861</v>
      </c>
      <c r="GC17" s="93">
        <f t="shared" si="38"/>
        <v>24698684.272883043</v>
      </c>
      <c r="GD17" s="228">
        <f t="shared" si="39"/>
        <v>-25797989.143331997</v>
      </c>
      <c r="GF17" s="142">
        <v>12</v>
      </c>
      <c r="GG17" s="264">
        <f t="shared" si="121"/>
        <v>35.130631912652873</v>
      </c>
      <c r="GH17" s="264">
        <f t="shared" si="122"/>
        <v>0</v>
      </c>
      <c r="GI17" s="264">
        <f t="shared" si="123"/>
        <v>0.33907398269526706</v>
      </c>
      <c r="GJ17" s="143">
        <f t="shared" si="124"/>
        <v>483.98492624652999</v>
      </c>
      <c r="GK17" s="143">
        <f t="shared" si="125"/>
        <v>0.87521956929418077</v>
      </c>
      <c r="GL17" s="143">
        <f t="shared" si="126"/>
        <v>0.11613656475472049</v>
      </c>
      <c r="GM17" s="143">
        <f t="shared" si="127"/>
        <v>220.86686668045166</v>
      </c>
      <c r="GN17" s="143">
        <f t="shared" si="128"/>
        <v>1237.5518881572191</v>
      </c>
      <c r="GO17" s="143">
        <f t="shared" si="129"/>
        <v>135.23517162350873</v>
      </c>
      <c r="GP17" s="144">
        <f t="shared" si="130"/>
        <v>344972894.45329171</v>
      </c>
      <c r="GQ17" s="145">
        <v>0</v>
      </c>
      <c r="GR17" s="144">
        <f t="shared" si="131"/>
        <v>15783525.346387655</v>
      </c>
      <c r="GS17" s="145">
        <v>0</v>
      </c>
      <c r="GT17" s="144">
        <f t="shared" si="132"/>
        <v>26087149.598824374</v>
      </c>
      <c r="GU17" s="145">
        <v>0</v>
      </c>
      <c r="GV17" s="144">
        <f t="shared" si="133"/>
        <v>21366358754.346001</v>
      </c>
      <c r="GW17" s="145">
        <v>0</v>
      </c>
      <c r="GX17" s="144">
        <f t="shared" si="134"/>
        <v>-1134286502.3615689</v>
      </c>
      <c r="GY17" s="145">
        <v>0</v>
      </c>
      <c r="GZ17" s="144">
        <f t="shared" si="135"/>
        <v>8124269177.757287</v>
      </c>
      <c r="HA17" s="144">
        <f t="shared" si="136"/>
        <v>226584322.9392783</v>
      </c>
      <c r="HB17" s="145">
        <v>0</v>
      </c>
      <c r="HC17" s="144">
        <f t="shared" si="137"/>
        <v>26544438.007268824</v>
      </c>
      <c r="HD17" s="145">
        <v>0</v>
      </c>
      <c r="HE17" s="144">
        <f t="shared" si="138"/>
        <v>13644137392.952864</v>
      </c>
      <c r="HF17" s="145">
        <v>0</v>
      </c>
      <c r="HG17" s="144">
        <f t="shared" si="139"/>
        <v>-2285557311.7089863</v>
      </c>
      <c r="HH17" s="144">
        <f t="shared" si="140"/>
        <v>677957551.57221997</v>
      </c>
      <c r="HI17" s="145">
        <v>0</v>
      </c>
      <c r="HJ17" s="144">
        <f t="shared" si="141"/>
        <v>30684695755.563824</v>
      </c>
      <c r="HK17" s="146">
        <v>0</v>
      </c>
      <c r="HM17" s="46">
        <f t="shared" si="142"/>
        <v>11</v>
      </c>
      <c r="HN17" s="39">
        <f t="shared" si="143"/>
        <v>12</v>
      </c>
      <c r="HP17" s="142">
        <v>12</v>
      </c>
      <c r="HQ17" s="310">
        <v>35.1</v>
      </c>
      <c r="HR17" s="264">
        <f t="shared" si="144"/>
        <v>0</v>
      </c>
      <c r="HS17" s="264">
        <f t="shared" si="154"/>
        <v>0.33924606927443079</v>
      </c>
      <c r="HT17" s="143">
        <f t="shared" si="155"/>
        <v>484.23071109127352</v>
      </c>
      <c r="HU17" s="143">
        <f t="shared" si="156"/>
        <v>0.8751688607477629</v>
      </c>
      <c r="HV17" s="143">
        <f t="shared" si="157"/>
        <v>0.11626898817690075</v>
      </c>
      <c r="HW17" s="143">
        <f t="shared" si="158"/>
        <v>221.38191487519771</v>
      </c>
      <c r="HX17" s="143">
        <f t="shared" si="159"/>
        <v>1238.8281424197503</v>
      </c>
      <c r="HY17" s="143">
        <f t="shared" si="160"/>
        <v>135.84754666260343</v>
      </c>
      <c r="HZ17" s="144">
        <f t="shared" si="161"/>
        <v>345639437.35145825</v>
      </c>
      <c r="IA17" s="145">
        <f t="shared" si="162"/>
        <v>0</v>
      </c>
      <c r="IB17" s="144">
        <f t="shared" si="163"/>
        <v>15923831.220834173</v>
      </c>
      <c r="IC17" s="145">
        <f t="shared" si="164"/>
        <v>0</v>
      </c>
      <c r="ID17" s="144">
        <f t="shared" si="165"/>
        <v>26152914.554377466</v>
      </c>
      <c r="IE17" s="145">
        <f t="shared" si="166"/>
        <v>0</v>
      </c>
      <c r="IF17" s="144">
        <f t="shared" si="167"/>
        <v>21361683538.637203</v>
      </c>
      <c r="IG17" s="145">
        <f t="shared" si="168"/>
        <v>0</v>
      </c>
      <c r="IH17" s="144">
        <f t="shared" si="169"/>
        <v>-1135930949.7307138</v>
      </c>
      <c r="II17" s="145">
        <f t="shared" si="170"/>
        <v>0</v>
      </c>
      <c r="IJ17" s="144">
        <f t="shared" si="171"/>
        <v>8127523748.7741728</v>
      </c>
      <c r="IK17" s="144">
        <f t="shared" si="172"/>
        <v>226910054.89194322</v>
      </c>
      <c r="IL17" s="145">
        <f t="shared" si="173"/>
        <v>0</v>
      </c>
      <c r="IM17" s="144">
        <f t="shared" si="174"/>
        <v>26648662.645179328</v>
      </c>
      <c r="IN17" s="145">
        <f t="shared" si="175"/>
        <v>0</v>
      </c>
      <c r="IO17" s="144">
        <f t="shared" si="176"/>
        <v>13657866183.56196</v>
      </c>
      <c r="IP17" s="145">
        <f t="shared" si="148"/>
        <v>0</v>
      </c>
      <c r="IQ17" s="144">
        <f t="shared" si="149"/>
        <v>-2293727665.8308811</v>
      </c>
      <c r="IR17" s="144">
        <f t="shared" si="150"/>
        <v>680235765.28285789</v>
      </c>
      <c r="IS17" s="145">
        <f t="shared" si="151"/>
        <v>0</v>
      </c>
      <c r="IT17" s="144">
        <f t="shared" si="152"/>
        <v>30704640564.588669</v>
      </c>
      <c r="IU17" s="146">
        <f t="shared" si="153"/>
        <v>0</v>
      </c>
    </row>
    <row r="18" spans="1:255" x14ac:dyDescent="0.3">
      <c r="A18" s="2">
        <v>0.26530612244897961</v>
      </c>
      <c r="B18">
        <v>5.6046760216021623</v>
      </c>
      <c r="C18">
        <v>0.1143474984823309</v>
      </c>
      <c r="D18">
        <f t="shared" si="0"/>
        <v>6.5516290609161469</v>
      </c>
      <c r="E18">
        <v>0.31884729346123941</v>
      </c>
      <c r="F18">
        <v>31.04081632653061</v>
      </c>
      <c r="G18">
        <v>-0.24756615214432301</v>
      </c>
      <c r="H18">
        <v>0</v>
      </c>
      <c r="I18" s="4">
        <v>14</v>
      </c>
      <c r="K18" s="49">
        <v>75.256509427299505</v>
      </c>
      <c r="L18" s="34">
        <v>3.4799449379740901</v>
      </c>
      <c r="M18" s="8">
        <v>23.976105281093901</v>
      </c>
      <c r="N18" s="4">
        <v>14</v>
      </c>
      <c r="P18" s="6">
        <v>-0.64096050000000004</v>
      </c>
      <c r="Q18" s="8">
        <v>0.32560610000000001</v>
      </c>
      <c r="R18" s="34">
        <v>16.388570000000001</v>
      </c>
      <c r="S18" s="8">
        <v>-11.534750000000001</v>
      </c>
      <c r="T18" s="39">
        <v>14</v>
      </c>
      <c r="U18" s="42">
        <f t="shared" si="1"/>
        <v>16.40561092208053</v>
      </c>
      <c r="W18" s="46">
        <f t="shared" si="42"/>
        <v>20</v>
      </c>
      <c r="X18" s="39">
        <f t="shared" si="43"/>
        <v>21</v>
      </c>
      <c r="Y18" s="60">
        <f t="shared" si="44"/>
        <v>-0.96553601847061332</v>
      </c>
      <c r="Z18" s="60">
        <f t="shared" si="2"/>
        <v>0.30255315682449557</v>
      </c>
      <c r="AA18" s="60">
        <f t="shared" si="2"/>
        <v>40.989377947972521</v>
      </c>
      <c r="AB18" s="60">
        <f t="shared" si="2"/>
        <v>-4.2217608646256348</v>
      </c>
      <c r="AC18" s="46">
        <f t="shared" si="45"/>
        <v>8</v>
      </c>
      <c r="AD18" s="39">
        <f t="shared" si="46"/>
        <v>9</v>
      </c>
      <c r="AE18" s="23">
        <f t="shared" si="47"/>
        <v>5.007861832952182</v>
      </c>
      <c r="AF18" s="46">
        <f t="shared" si="48"/>
        <v>18</v>
      </c>
      <c r="AG18" s="39">
        <f t="shared" si="49"/>
        <v>19</v>
      </c>
      <c r="AH18" s="51">
        <f t="shared" si="50"/>
        <v>0.30623178433182929</v>
      </c>
      <c r="AJ18" s="156">
        <v>41.012807060269999</v>
      </c>
      <c r="AK18" s="8">
        <v>458.07338592515998</v>
      </c>
      <c r="AL18" s="8">
        <v>0.12205296837672</v>
      </c>
      <c r="AM18" s="8">
        <v>2.7378521555491E-2</v>
      </c>
      <c r="AN18" s="8">
        <v>0.58025101853327998</v>
      </c>
      <c r="AO18" s="8">
        <v>1.4462981024196999</v>
      </c>
      <c r="AP18" s="8">
        <v>4.5397635877846003E-2</v>
      </c>
      <c r="AQ18" s="8">
        <v>0.60703829823569</v>
      </c>
      <c r="AR18" s="8">
        <v>1.2927486739588E-2</v>
      </c>
      <c r="AS18" s="8">
        <v>324075299.41096002</v>
      </c>
      <c r="AT18" s="8">
        <v>2878814.9596473998</v>
      </c>
      <c r="AU18" s="8">
        <v>0</v>
      </c>
      <c r="AV18" s="8">
        <v>0</v>
      </c>
      <c r="AW18" s="8">
        <v>0</v>
      </c>
      <c r="AX18" s="8">
        <v>-17599129.933897</v>
      </c>
      <c r="AY18" s="8">
        <v>187688936.06522</v>
      </c>
      <c r="AZ18" s="8">
        <v>0</v>
      </c>
      <c r="BA18" s="8">
        <v>0</v>
      </c>
      <c r="BB18" s="8">
        <v>0</v>
      </c>
      <c r="BC18" s="8">
        <v>82804479.010646001</v>
      </c>
      <c r="BD18" s="8">
        <v>21784935457.766998</v>
      </c>
      <c r="BE18" s="8">
        <v>0</v>
      </c>
      <c r="BF18" s="8">
        <v>0</v>
      </c>
      <c r="BG18" s="8">
        <v>0</v>
      </c>
      <c r="BH18" s="121">
        <v>10661691586.462999</v>
      </c>
      <c r="BI18" s="8">
        <v>1.5792836427879999E-4</v>
      </c>
      <c r="BJ18" s="8">
        <v>0</v>
      </c>
      <c r="BK18" s="121">
        <v>23230901350.879002</v>
      </c>
      <c r="BL18" s="8">
        <v>0</v>
      </c>
      <c r="BM18" s="23">
        <v>496080767.57770997</v>
      </c>
      <c r="BN18" s="161">
        <f t="shared" si="51"/>
        <v>-0.97036445168387897</v>
      </c>
      <c r="BO18" s="56">
        <f t="shared" si="52"/>
        <v>-0.96553601847061332</v>
      </c>
      <c r="BP18" s="54">
        <f t="shared" si="53"/>
        <v>-0.84348305009389335</v>
      </c>
      <c r="BQ18" s="13">
        <f t="shared" si="54"/>
        <v>2.7378521555491E-2</v>
      </c>
      <c r="BR18" s="121">
        <f t="shared" si="55"/>
        <v>8.2596252903001433E-2</v>
      </c>
      <c r="BS18" s="122">
        <f t="shared" si="56"/>
        <v>6.7436383049658044E-2</v>
      </c>
      <c r="BT18" s="54">
        <f t="shared" si="57"/>
        <v>-0.35849772023492332</v>
      </c>
      <c r="BU18" s="57">
        <f t="shared" si="58"/>
        <v>1.2927486739588E-2</v>
      </c>
      <c r="BW18" s="126">
        <f t="shared" si="59"/>
        <v>0.96553601847061332</v>
      </c>
      <c r="BX18" s="54">
        <f t="shared" si="59"/>
        <v>0.84348305009389335</v>
      </c>
      <c r="BY18" s="54">
        <f t="shared" si="60"/>
        <v>2.7378521555491E-2</v>
      </c>
      <c r="BZ18" s="54">
        <f t="shared" si="61"/>
        <v>-8.2596252903001433E-2</v>
      </c>
      <c r="CA18" s="54">
        <f t="shared" si="62"/>
        <v>6.7436383049658044E-2</v>
      </c>
      <c r="CB18" s="54">
        <f t="shared" si="63"/>
        <v>0.35849772023492332</v>
      </c>
      <c r="CC18" s="54">
        <f t="shared" si="64"/>
        <v>1.2927486739588E-2</v>
      </c>
      <c r="CE18" s="125">
        <f t="shared" si="65"/>
        <v>4.2217608646256348</v>
      </c>
      <c r="CF18" s="125">
        <f t="shared" si="66"/>
        <v>7.3683627319559936E-2</v>
      </c>
      <c r="CG18" s="13">
        <f t="shared" si="67"/>
        <v>0.8391788105297644</v>
      </c>
      <c r="CH18" s="13">
        <f t="shared" si="68"/>
        <v>8.9398899300336024E-2</v>
      </c>
      <c r="CI18" s="13">
        <f t="shared" si="69"/>
        <v>-8.7336597594094054E-2</v>
      </c>
      <c r="CJ18" s="13">
        <f t="shared" si="70"/>
        <v>6.1172914538413677E-2</v>
      </c>
      <c r="CK18" s="13">
        <f t="shared" si="71"/>
        <v>0.35657328635257468</v>
      </c>
      <c r="CL18" s="57">
        <f t="shared" si="72"/>
        <v>3.9283925297306184E-2</v>
      </c>
      <c r="CM18" s="68"/>
      <c r="CN18" s="94">
        <f t="shared" si="73"/>
        <v>154.22929838355179</v>
      </c>
      <c r="CO18" s="63">
        <f t="shared" si="74"/>
        <v>958.18792316528823</v>
      </c>
      <c r="CP18" s="131">
        <f t="shared" si="75"/>
        <v>10661691586.462999</v>
      </c>
      <c r="CQ18" s="131">
        <f t="shared" si="76"/>
        <v>23230901350.879002</v>
      </c>
      <c r="CR18" s="131">
        <f t="shared" si="77"/>
        <v>1.5792836427879999E-4</v>
      </c>
      <c r="CS18" s="72">
        <f t="shared" si="78"/>
        <v>496080767.57770997</v>
      </c>
      <c r="CT18" s="131">
        <f t="shared" si="79"/>
        <v>324075299.41096002</v>
      </c>
      <c r="CU18" s="131">
        <f t="shared" si="80"/>
        <v>187688936.06522</v>
      </c>
      <c r="CV18" s="72">
        <f t="shared" si="81"/>
        <v>2878814.9596473998</v>
      </c>
      <c r="CW18" s="131">
        <f t="shared" si="82"/>
        <v>0</v>
      </c>
      <c r="CX18" s="72">
        <f t="shared" si="83"/>
        <v>0</v>
      </c>
      <c r="CY18" s="131">
        <f t="shared" si="84"/>
        <v>-17599129.933897</v>
      </c>
      <c r="CZ18" s="131">
        <f t="shared" si="85"/>
        <v>82804479.010646001</v>
      </c>
      <c r="DA18" s="101">
        <f t="shared" si="86"/>
        <v>154.2298031085524</v>
      </c>
      <c r="DB18" s="131">
        <f t="shared" si="87"/>
        <v>958.1874184402875</v>
      </c>
      <c r="DC18" s="72">
        <f t="shared" si="88"/>
        <v>0.63700687805133038</v>
      </c>
      <c r="DD18" s="131">
        <f t="shared" si="89"/>
        <v>10661699477.409389</v>
      </c>
      <c r="DE18" s="131">
        <f t="shared" si="90"/>
        <v>23230893459.932613</v>
      </c>
      <c r="DF18" s="72">
        <f t="shared" si="91"/>
        <v>9959061.1067200955</v>
      </c>
      <c r="DG18" s="131">
        <f t="shared" si="92"/>
        <v>324070651.79931432</v>
      </c>
      <c r="DH18" s="131">
        <f t="shared" si="93"/>
        <v>187693583.67686573</v>
      </c>
      <c r="DI18" s="113">
        <f t="shared" si="94"/>
        <v>2986875.4279674767</v>
      </c>
      <c r="DJ18" s="130">
        <f t="shared" si="95"/>
        <v>17664733.556065638</v>
      </c>
      <c r="DK18" s="130">
        <f t="shared" si="96"/>
        <v>82790508.556524232</v>
      </c>
      <c r="DL18" s="171">
        <f t="shared" si="97"/>
        <v>1.0481322713736148</v>
      </c>
      <c r="DM18" s="171">
        <f t="shared" si="98"/>
        <v>6.7436383049658044E-2</v>
      </c>
      <c r="DN18" s="197">
        <f t="shared" si="99"/>
        <v>154.30635629314008</v>
      </c>
      <c r="DO18" s="198">
        <f t="shared" si="100"/>
        <v>1017.0592919039976</v>
      </c>
      <c r="DP18" s="199">
        <f t="shared" si="101"/>
        <v>-1.4859225593746319</v>
      </c>
      <c r="DQ18" s="200">
        <f t="shared" si="102"/>
        <v>10665340173.936565</v>
      </c>
      <c r="DR18" s="198">
        <f t="shared" si="103"/>
        <v>26030706771.711197</v>
      </c>
      <c r="DS18" s="237">
        <f t="shared" si="104"/>
        <v>-91002667.290384769</v>
      </c>
      <c r="DT18" s="101">
        <f t="shared" si="3"/>
        <v>1.4859225593746319</v>
      </c>
      <c r="DU18" s="131">
        <f t="shared" si="4"/>
        <v>91002667.290384769</v>
      </c>
      <c r="DV18" s="113">
        <f t="shared" si="5"/>
        <v>-2986875.4279674767</v>
      </c>
      <c r="DW18" s="1">
        <f t="shared" si="6"/>
        <v>281624464.25306332</v>
      </c>
      <c r="DX18" s="1">
        <f t="shared" si="7"/>
        <v>7809849697.0744143</v>
      </c>
      <c r="DY18" s="173">
        <f t="shared" si="8"/>
        <v>21854152.609890915</v>
      </c>
      <c r="DZ18" s="174">
        <f t="shared" si="9"/>
        <v>-15502786.705645064</v>
      </c>
      <c r="EB18" s="169">
        <f t="shared" si="10"/>
        <v>4.2217608646256348</v>
      </c>
      <c r="EC18" s="106">
        <f t="shared" si="145"/>
        <v>7.3683627319559936E-2</v>
      </c>
      <c r="ED18" s="243">
        <v>13</v>
      </c>
      <c r="EE18" s="258">
        <f t="shared" si="146"/>
        <v>40.993178960836445</v>
      </c>
      <c r="EF18" s="258">
        <f t="shared" si="105"/>
        <v>40.989377947972521</v>
      </c>
      <c r="EG18" s="258">
        <v>0</v>
      </c>
      <c r="EH18" s="262">
        <f t="shared" si="106"/>
        <v>0.30255315682449557</v>
      </c>
      <c r="EI18" s="189">
        <f t="shared" si="11"/>
        <v>458.07338592515998</v>
      </c>
      <c r="EJ18" s="244">
        <f t="shared" si="12"/>
        <v>0.8391788105297644</v>
      </c>
      <c r="EK18" s="189">
        <f t="shared" si="13"/>
        <v>8.9398899300336024E-2</v>
      </c>
      <c r="EL18" s="1">
        <f t="shared" si="14"/>
        <v>159.20019450432397</v>
      </c>
      <c r="EM18" s="1">
        <f t="shared" si="15"/>
        <v>1012.1654536928138</v>
      </c>
      <c r="EN18" s="34">
        <f t="shared" si="16"/>
        <v>64.810736737972107</v>
      </c>
      <c r="EO18" s="244">
        <f t="shared" si="17"/>
        <v>21784935457.766998</v>
      </c>
      <c r="EP18" s="1">
        <f t="shared" si="107"/>
        <v>855797777.12955546</v>
      </c>
      <c r="EQ18" s="34">
        <f t="shared" si="108"/>
        <v>7767926029.1547098</v>
      </c>
      <c r="ER18" s="1">
        <f t="shared" si="147"/>
        <v>10761974463.680868</v>
      </c>
      <c r="ES18" s="1">
        <f t="shared" si="18"/>
        <v>25934072481.966896</v>
      </c>
      <c r="ET18" s="34">
        <f t="shared" si="19"/>
        <v>1218098759.2705083</v>
      </c>
      <c r="EU18" s="34">
        <f t="shared" si="109"/>
        <v>496080767.57770997</v>
      </c>
      <c r="EV18" s="1">
        <f t="shared" si="20"/>
        <v>323770138.12324774</v>
      </c>
      <c r="EW18" s="1">
        <f t="shared" si="21"/>
        <v>187994097.35293236</v>
      </c>
      <c r="EX18" s="34">
        <f t="shared" si="22"/>
        <v>7057923.9458465893</v>
      </c>
      <c r="EY18" s="1">
        <f t="shared" si="110"/>
        <v>20653585.129836619</v>
      </c>
      <c r="EZ18" s="34">
        <f t="shared" si="111"/>
        <v>-17069557.792213567</v>
      </c>
      <c r="FA18" s="107">
        <v>0</v>
      </c>
      <c r="FC18" s="185">
        <f t="shared" si="23"/>
        <v>281624464.25306332</v>
      </c>
      <c r="FD18" s="1">
        <f t="shared" si="24"/>
        <v>-7809849697.0744143</v>
      </c>
      <c r="FE18" s="1">
        <f t="shared" si="25"/>
        <v>21854152.609890915</v>
      </c>
      <c r="FF18" s="186">
        <f t="shared" si="26"/>
        <v>15502786.705645064</v>
      </c>
      <c r="FH18" s="227">
        <f t="shared" si="27"/>
        <v>159.20019450432397</v>
      </c>
      <c r="FI18" s="93">
        <f t="shared" si="28"/>
        <v>1012.1654536928138</v>
      </c>
      <c r="FJ18" s="233">
        <f t="shared" si="29"/>
        <v>-64.810736737972107</v>
      </c>
      <c r="FK18" s="66">
        <f t="shared" si="112"/>
        <v>64.810736737972107</v>
      </c>
      <c r="FL18" s="93">
        <f t="shared" si="113"/>
        <v>855797777.12955546</v>
      </c>
      <c r="FM18" s="233">
        <f t="shared" si="114"/>
        <v>-7767926029.1547098</v>
      </c>
      <c r="FN18" s="66">
        <f t="shared" si="115"/>
        <v>7767926029.1547098</v>
      </c>
      <c r="FO18" s="93">
        <f t="shared" si="30"/>
        <v>10761974463.680868</v>
      </c>
      <c r="FP18" s="93">
        <f t="shared" si="31"/>
        <v>25934072481.966896</v>
      </c>
      <c r="FQ18" s="233">
        <f t="shared" si="32"/>
        <v>-1218098759.2705083</v>
      </c>
      <c r="FR18" s="66">
        <f t="shared" si="116"/>
        <v>1218098759.2705083</v>
      </c>
      <c r="FS18" s="93">
        <f t="shared" si="33"/>
        <v>323770138.12324774</v>
      </c>
      <c r="FT18" s="93">
        <f t="shared" si="34"/>
        <v>187994097.35293236</v>
      </c>
      <c r="FU18" s="233">
        <f t="shared" si="35"/>
        <v>-7057923.9458465893</v>
      </c>
      <c r="FV18" s="66">
        <f t="shared" si="117"/>
        <v>7057923.9458465893</v>
      </c>
      <c r="FW18" s="93">
        <f t="shared" si="118"/>
        <v>20653585.129836619</v>
      </c>
      <c r="FX18" s="233">
        <f t="shared" si="119"/>
        <v>17069557.792213567</v>
      </c>
      <c r="FY18" s="228">
        <f t="shared" si="120"/>
        <v>-17069557.792213567</v>
      </c>
      <c r="FZ18" s="1"/>
      <c r="GA18" s="227">
        <f t="shared" si="36"/>
        <v>855797777.12955546</v>
      </c>
      <c r="GB18" s="93">
        <f t="shared" si="37"/>
        <v>7767926029.1547098</v>
      </c>
      <c r="GC18" s="93">
        <f t="shared" si="38"/>
        <v>19805962.989503827</v>
      </c>
      <c r="GD18" s="228">
        <f t="shared" si="39"/>
        <v>-16418764.830577996</v>
      </c>
      <c r="GF18" s="142">
        <v>13</v>
      </c>
      <c r="GG18" s="264">
        <f t="shared" si="121"/>
        <v>40.989377947972521</v>
      </c>
      <c r="GH18" s="264">
        <f t="shared" si="122"/>
        <v>0</v>
      </c>
      <c r="GI18" s="264">
        <f t="shared" si="123"/>
        <v>0.30255315682449557</v>
      </c>
      <c r="GJ18" s="143">
        <f t="shared" si="124"/>
        <v>458.07338592515998</v>
      </c>
      <c r="GK18" s="143">
        <f t="shared" si="125"/>
        <v>0.8391788105297644</v>
      </c>
      <c r="GL18" s="143">
        <f t="shared" si="126"/>
        <v>8.9398899300336024E-2</v>
      </c>
      <c r="GM18" s="143">
        <f t="shared" si="127"/>
        <v>159.20019450432397</v>
      </c>
      <c r="GN18" s="143">
        <f t="shared" si="128"/>
        <v>1012.1654536928138</v>
      </c>
      <c r="GO18" s="143">
        <f t="shared" si="129"/>
        <v>64.810736737972107</v>
      </c>
      <c r="GP18" s="144">
        <f t="shared" si="130"/>
        <v>323770138.12324774</v>
      </c>
      <c r="GQ18" s="145">
        <v>0</v>
      </c>
      <c r="GR18" s="144">
        <f t="shared" si="131"/>
        <v>7057923.9458465893</v>
      </c>
      <c r="GS18" s="145">
        <v>0</v>
      </c>
      <c r="GT18" s="144">
        <f t="shared" si="132"/>
        <v>20653585.129836619</v>
      </c>
      <c r="GU18" s="145">
        <v>0</v>
      </c>
      <c r="GV18" s="144">
        <f t="shared" si="133"/>
        <v>21784935457.766998</v>
      </c>
      <c r="GW18" s="145">
        <v>0</v>
      </c>
      <c r="GX18" s="144">
        <f t="shared" si="134"/>
        <v>-855797777.12955546</v>
      </c>
      <c r="GY18" s="145">
        <v>0</v>
      </c>
      <c r="GZ18" s="144">
        <f t="shared" si="135"/>
        <v>7767926029.1547098</v>
      </c>
      <c r="HA18" s="144">
        <f t="shared" si="136"/>
        <v>187994097.35293236</v>
      </c>
      <c r="HB18" s="145">
        <v>0</v>
      </c>
      <c r="HC18" s="144">
        <f t="shared" si="137"/>
        <v>17069557.792213567</v>
      </c>
      <c r="HD18" s="145">
        <v>0</v>
      </c>
      <c r="HE18" s="144">
        <f t="shared" si="138"/>
        <v>10761974463.680868</v>
      </c>
      <c r="HF18" s="145">
        <v>0</v>
      </c>
      <c r="HG18" s="144">
        <f t="shared" si="139"/>
        <v>-1218098759.2705083</v>
      </c>
      <c r="HH18" s="144">
        <f t="shared" si="140"/>
        <v>496080767.57770997</v>
      </c>
      <c r="HI18" s="145">
        <v>0</v>
      </c>
      <c r="HJ18" s="144">
        <f t="shared" si="141"/>
        <v>25934072481.966896</v>
      </c>
      <c r="HK18" s="146">
        <v>0</v>
      </c>
      <c r="HM18" s="46">
        <f t="shared" si="142"/>
        <v>12</v>
      </c>
      <c r="HN18" s="39">
        <f t="shared" si="143"/>
        <v>13</v>
      </c>
      <c r="HP18" s="142">
        <v>13</v>
      </c>
      <c r="HQ18" s="310">
        <v>40.950000000000003</v>
      </c>
      <c r="HR18" s="264">
        <f t="shared" si="144"/>
        <v>0</v>
      </c>
      <c r="HS18" s="264">
        <f t="shared" si="154"/>
        <v>0.30279862149771797</v>
      </c>
      <c r="HT18" s="143">
        <f t="shared" si="155"/>
        <v>458.24754320736878</v>
      </c>
      <c r="HU18" s="143">
        <f t="shared" si="156"/>
        <v>0.83942104856414235</v>
      </c>
      <c r="HV18" s="143">
        <f t="shared" si="157"/>
        <v>8.9578609155110761E-2</v>
      </c>
      <c r="HW18" s="143">
        <f t="shared" si="158"/>
        <v>159.61467005829931</v>
      </c>
      <c r="HX18" s="143">
        <f t="shared" si="159"/>
        <v>1013.6803265404412</v>
      </c>
      <c r="HY18" s="143">
        <f t="shared" si="160"/>
        <v>65.284075182103081</v>
      </c>
      <c r="HZ18" s="144">
        <f t="shared" si="161"/>
        <v>323912646.6106621</v>
      </c>
      <c r="IA18" s="145">
        <f t="shared" si="162"/>
        <v>0</v>
      </c>
      <c r="IB18" s="144">
        <f t="shared" si="163"/>
        <v>7116570.6726219188</v>
      </c>
      <c r="IC18" s="145">
        <f t="shared" si="164"/>
        <v>0</v>
      </c>
      <c r="ID18" s="144">
        <f t="shared" si="165"/>
        <v>20690105.33700642</v>
      </c>
      <c r="IE18" s="145">
        <f t="shared" si="166"/>
        <v>0</v>
      </c>
      <c r="IF18" s="144">
        <f t="shared" si="167"/>
        <v>21782122109.73135</v>
      </c>
      <c r="IG18" s="145">
        <f t="shared" si="168"/>
        <v>0</v>
      </c>
      <c r="IH18" s="144">
        <f t="shared" si="169"/>
        <v>-857669562.40015912</v>
      </c>
      <c r="II18" s="145">
        <f t="shared" si="170"/>
        <v>0</v>
      </c>
      <c r="IJ18" s="144">
        <f t="shared" si="171"/>
        <v>7770321091.4908209</v>
      </c>
      <c r="IK18" s="144">
        <f t="shared" si="172"/>
        <v>188253470.92642844</v>
      </c>
      <c r="IL18" s="145">
        <f t="shared" si="173"/>
        <v>0</v>
      </c>
      <c r="IM18" s="144">
        <f t="shared" si="174"/>
        <v>17133240.5901886</v>
      </c>
      <c r="IN18" s="145">
        <f t="shared" si="175"/>
        <v>0</v>
      </c>
      <c r="IO18" s="144">
        <f t="shared" si="176"/>
        <v>10781346128.059729</v>
      </c>
      <c r="IP18" s="145">
        <f t="shared" si="148"/>
        <v>0</v>
      </c>
      <c r="IQ18" s="144">
        <f t="shared" si="149"/>
        <v>-1225273387.9516864</v>
      </c>
      <c r="IR18" s="144">
        <f t="shared" si="150"/>
        <v>497303202.29230058</v>
      </c>
      <c r="IS18" s="145">
        <f t="shared" si="151"/>
        <v>0</v>
      </c>
      <c r="IT18" s="144">
        <f t="shared" si="152"/>
        <v>25966002487.974491</v>
      </c>
      <c r="IU18" s="146">
        <f t="shared" si="153"/>
        <v>0</v>
      </c>
    </row>
    <row r="19" spans="1:255" x14ac:dyDescent="0.3">
      <c r="A19" s="2">
        <v>0.2857142857142857</v>
      </c>
      <c r="B19">
        <v>5.4715591266605239</v>
      </c>
      <c r="C19">
        <v>0.1035677628024074</v>
      </c>
      <c r="D19">
        <f t="shared" si="0"/>
        <v>5.933995702189943</v>
      </c>
      <c r="E19">
        <v>0.31468957626752381</v>
      </c>
      <c r="F19">
        <v>33.428571428571431</v>
      </c>
      <c r="G19">
        <v>-0.24481686563607899</v>
      </c>
      <c r="H19">
        <v>0</v>
      </c>
      <c r="I19" s="4">
        <v>15</v>
      </c>
      <c r="K19" s="49">
        <v>80.663860080571993</v>
      </c>
      <c r="L19" s="34">
        <v>3.2710692639499701</v>
      </c>
      <c r="M19" s="8">
        <v>22.6359759029577</v>
      </c>
      <c r="N19" s="4">
        <v>15</v>
      </c>
      <c r="P19" s="6">
        <v>-0.73862709999999998</v>
      </c>
      <c r="Q19" s="8">
        <v>0.35673359999999998</v>
      </c>
      <c r="R19" s="34">
        <v>18.729990000000001</v>
      </c>
      <c r="S19" s="8">
        <v>-10.530480000000001</v>
      </c>
      <c r="T19" s="39">
        <v>15</v>
      </c>
      <c r="U19" s="42">
        <f t="shared" si="1"/>
        <v>18.749273718306089</v>
      </c>
      <c r="W19" s="46">
        <f t="shared" si="42"/>
        <v>21</v>
      </c>
      <c r="X19" s="39">
        <f t="shared" si="43"/>
        <v>22</v>
      </c>
      <c r="Y19" s="60">
        <f t="shared" si="44"/>
        <v>-0.93689493811408808</v>
      </c>
      <c r="Z19" s="60">
        <f t="shared" si="2"/>
        <v>0.24876270488780905</v>
      </c>
      <c r="AA19" s="60">
        <f>_xlfn.LET(
    _xlpm.r, $AJ19,
    _xlpm.rp, _xlfn.XLOOKUP($W19, $T$5:$T$200, $U$5:$U$200, , -1),
    _xlpm.rn, _xlfn.XLOOKUP($X19, $T$5:$T$200, $U$5:$U$200, , -1),
    _xlpm.xp, _xlfn.XLOOKUP($W19, $T$5:$T$200, R$5:R$200, , -1),
    _xlpm.xn, _xlfn.XLOOKUP($X19, $T$5:$T$200, R$5:R$200, , -1),
    (_xlpm.r - _xlpm.rp)/(_xlpm.rn - _xlpm.rp)*(_xlpm.xn - _xlpm.xp) + _xlpm.xp
)</f>
        <v>46.848033444449733</v>
      </c>
      <c r="AB19" s="60">
        <f>_xlfn.LET(
    _xlpm.r, $AJ19,
    _xlpm.rp, _xlfn.XLOOKUP($W19, $T$5:$T$200, $U$5:$U$200, , -1),
    _xlpm.rn, _xlfn.XLOOKUP($X19, $T$5:$T$200, $U$5:$U$200, , -1),
    _xlpm.xp, _xlfn.XLOOKUP($W19, $T$5:$T$200, S$5:S$200, , -1),
    _xlpm.xn, _xlfn.XLOOKUP($X19, $T$5:$T$200, S$5:S$200, , -1),
    (_xlpm.r - _xlpm.rp)/(_xlpm.rn - _xlpm.rp)*(_xlpm.xn - _xlpm.xp) + _xlpm.xp
)</f>
        <v>-3.2168903715302397</v>
      </c>
      <c r="AC19" s="46">
        <f t="shared" si="45"/>
        <v>9</v>
      </c>
      <c r="AD19" s="39">
        <f t="shared" si="46"/>
        <v>10</v>
      </c>
      <c r="AE19" s="23">
        <f t="shared" si="47"/>
        <v>4.6969945325678157</v>
      </c>
      <c r="AF19" s="46">
        <f t="shared" si="48"/>
        <v>20</v>
      </c>
      <c r="AG19" s="39">
        <f t="shared" si="49"/>
        <v>21</v>
      </c>
      <c r="AH19" s="51">
        <f t="shared" si="50"/>
        <v>0.30021753469492513</v>
      </c>
      <c r="AJ19" s="156">
        <v>46.871779497451001</v>
      </c>
      <c r="AK19" s="8">
        <v>433.85634454441998</v>
      </c>
      <c r="AL19" s="8">
        <v>0.14176839656574</v>
      </c>
      <c r="AM19" s="8">
        <v>2.1621345171398E-2</v>
      </c>
      <c r="AN19" s="8">
        <v>0.52541425028079003</v>
      </c>
      <c r="AO19" s="8">
        <v>1.35833554124</v>
      </c>
      <c r="AP19" s="8">
        <v>0.18855114171220999</v>
      </c>
      <c r="AQ19" s="8">
        <v>0.61925536670393999</v>
      </c>
      <c r="AR19" s="8">
        <v>6.9875256146472997E-3</v>
      </c>
      <c r="AS19" s="8">
        <v>317546307.64543998</v>
      </c>
      <c r="AT19" s="8">
        <v>2792097.9973331001</v>
      </c>
      <c r="AU19" s="8">
        <v>0</v>
      </c>
      <c r="AV19" s="8">
        <v>0</v>
      </c>
      <c r="AW19" s="8">
        <v>0</v>
      </c>
      <c r="AX19" s="8">
        <v>-15587999.253838001</v>
      </c>
      <c r="AY19" s="8">
        <v>161588405.50944</v>
      </c>
      <c r="AZ19" s="8">
        <v>0</v>
      </c>
      <c r="BA19" s="8">
        <v>0</v>
      </c>
      <c r="BB19" s="8">
        <v>0</v>
      </c>
      <c r="BC19" s="8">
        <v>65932289.154166996</v>
      </c>
      <c r="BD19" s="8">
        <v>21620511472.025002</v>
      </c>
      <c r="BE19" s="8">
        <v>-6.2767644720519998E-9</v>
      </c>
      <c r="BF19" s="8">
        <v>-1.9073383048949E-6</v>
      </c>
      <c r="BG19" s="8">
        <v>0</v>
      </c>
      <c r="BH19" s="121">
        <v>8536395788.6173</v>
      </c>
      <c r="BI19" s="8">
        <v>-3.9570127320442E-5</v>
      </c>
      <c r="BJ19" s="8">
        <v>0</v>
      </c>
      <c r="BK19" s="121">
        <v>20005227435.669998</v>
      </c>
      <c r="BL19" s="8">
        <v>0</v>
      </c>
      <c r="BM19" s="23">
        <v>390139396.20267999</v>
      </c>
      <c r="BN19" s="161">
        <f t="shared" si="51"/>
        <v>-0.93837714724085597</v>
      </c>
      <c r="BO19" s="56">
        <f t="shared" si="52"/>
        <v>-0.93689493811408808</v>
      </c>
      <c r="BP19" s="54">
        <f t="shared" si="53"/>
        <v>-0.79512654154834805</v>
      </c>
      <c r="BQ19" s="13">
        <f t="shared" si="54"/>
        <v>2.1621345171398E-2</v>
      </c>
      <c r="BR19" s="121">
        <f t="shared" si="55"/>
        <v>9.001625403295388E-2</v>
      </c>
      <c r="BS19" s="122">
        <f t="shared" si="56"/>
        <v>5.6762583096058361E-2</v>
      </c>
      <c r="BT19" s="54">
        <f t="shared" si="57"/>
        <v>-0.31763957141014809</v>
      </c>
      <c r="BU19" s="57">
        <f t="shared" si="58"/>
        <v>6.9875256146472997E-3</v>
      </c>
      <c r="BW19" s="126">
        <f t="shared" si="59"/>
        <v>0.93689493811408808</v>
      </c>
      <c r="BX19" s="54">
        <f t="shared" si="59"/>
        <v>0.79512654154834805</v>
      </c>
      <c r="BY19" s="54">
        <f t="shared" si="60"/>
        <v>2.1621345171398E-2</v>
      </c>
      <c r="BZ19" s="54">
        <f t="shared" si="61"/>
        <v>-9.001625403295388E-2</v>
      </c>
      <c r="CA19" s="54">
        <f t="shared" si="62"/>
        <v>5.6762583096058361E-2</v>
      </c>
      <c r="CB19" s="54">
        <f t="shared" si="63"/>
        <v>0.31763957141014809</v>
      </c>
      <c r="CC19" s="54">
        <f t="shared" si="64"/>
        <v>6.9875256146472997E-3</v>
      </c>
      <c r="CE19" s="125">
        <f t="shared" si="65"/>
        <v>3.2168903715302397</v>
      </c>
      <c r="CF19" s="125">
        <f t="shared" si="66"/>
        <v>5.6145328658906341E-2</v>
      </c>
      <c r="CG19" s="13">
        <f t="shared" si="67"/>
        <v>0.79266033300401106</v>
      </c>
      <c r="CH19" s="13">
        <f t="shared" si="68"/>
        <v>6.6206465874775605E-2</v>
      </c>
      <c r="CI19" s="13">
        <f t="shared" si="69"/>
        <v>-9.3059692049801773E-2</v>
      </c>
      <c r="CJ19" s="13">
        <f t="shared" si="70"/>
        <v>5.1621803004721523E-2</v>
      </c>
      <c r="CK19" s="13">
        <f t="shared" si="71"/>
        <v>0.31674694479236204</v>
      </c>
      <c r="CL19" s="57">
        <f t="shared" si="72"/>
        <v>2.4801125066058697E-2</v>
      </c>
      <c r="CM19" s="68"/>
      <c r="CN19" s="94">
        <f t="shared" si="73"/>
        <v>119.77044078441166</v>
      </c>
      <c r="CO19" s="63">
        <f t="shared" si="74"/>
        <v>800.49768693327587</v>
      </c>
      <c r="CP19" s="131">
        <f t="shared" si="75"/>
        <v>8536395788.6173</v>
      </c>
      <c r="CQ19" s="131">
        <f t="shared" si="76"/>
        <v>20005227435.669998</v>
      </c>
      <c r="CR19" s="131">
        <f t="shared" si="77"/>
        <v>-3.9570127320442E-5</v>
      </c>
      <c r="CS19" s="72">
        <f t="shared" si="78"/>
        <v>390139396.20267999</v>
      </c>
      <c r="CT19" s="131">
        <f t="shared" si="79"/>
        <v>317546307.64543998</v>
      </c>
      <c r="CU19" s="131">
        <f t="shared" si="80"/>
        <v>161588405.50944</v>
      </c>
      <c r="CV19" s="72">
        <f t="shared" si="81"/>
        <v>2792097.9973331001</v>
      </c>
      <c r="CW19" s="131">
        <f t="shared" si="82"/>
        <v>-6.2767644720519998E-9</v>
      </c>
      <c r="CX19" s="72">
        <f t="shared" si="83"/>
        <v>1.9073383048949E-6</v>
      </c>
      <c r="CY19" s="131">
        <f t="shared" si="84"/>
        <v>-15587999.253838001</v>
      </c>
      <c r="CZ19" s="131">
        <f t="shared" si="85"/>
        <v>65932289.154166996</v>
      </c>
      <c r="DA19" s="101">
        <f t="shared" si="86"/>
        <v>119.7778127726562</v>
      </c>
      <c r="DB19" s="131">
        <f t="shared" si="87"/>
        <v>800.49031494503129</v>
      </c>
      <c r="DC19" s="72">
        <f t="shared" si="88"/>
        <v>2.2401470733249926</v>
      </c>
      <c r="DD19" s="131">
        <f t="shared" si="89"/>
        <v>8536519991.2146826</v>
      </c>
      <c r="DE19" s="131">
        <f t="shared" si="90"/>
        <v>20005103233.072617</v>
      </c>
      <c r="DF19" s="72">
        <f t="shared" si="91"/>
        <v>37741797.164690964</v>
      </c>
      <c r="DG19" s="131">
        <f t="shared" si="92"/>
        <v>317526242.13430792</v>
      </c>
      <c r="DH19" s="131">
        <f t="shared" si="93"/>
        <v>161608471.02057207</v>
      </c>
      <c r="DI19" s="113">
        <f t="shared" si="94"/>
        <v>3305266.0442724847</v>
      </c>
      <c r="DJ19" s="130">
        <f t="shared" si="95"/>
        <v>15804886.954091623</v>
      </c>
      <c r="DK19" s="130">
        <f t="shared" si="96"/>
        <v>65880634.652488925</v>
      </c>
      <c r="DL19" s="171">
        <f t="shared" si="97"/>
        <v>1.026911192147042</v>
      </c>
      <c r="DM19" s="171">
        <f t="shared" si="98"/>
        <v>5.6762583096058361E-2</v>
      </c>
      <c r="DN19" s="197">
        <f t="shared" si="99"/>
        <v>119.79899603177418</v>
      </c>
      <c r="DO19" s="198">
        <f t="shared" si="100"/>
        <v>844.26420628191045</v>
      </c>
      <c r="DP19" s="199">
        <f t="shared" si="101"/>
        <v>1.2771965643209413</v>
      </c>
      <c r="DQ19" s="200">
        <f t="shared" si="102"/>
        <v>8537575623.804903</v>
      </c>
      <c r="DR19" s="198">
        <f t="shared" si="103"/>
        <v>22186502518.170025</v>
      </c>
      <c r="DS19" s="237">
        <f t="shared" si="104"/>
        <v>-10245244.603192702</v>
      </c>
      <c r="DT19" s="101">
        <f t="shared" si="3"/>
        <v>-1.2771965643209413</v>
      </c>
      <c r="DU19" s="131">
        <f t="shared" si="4"/>
        <v>10245244.603192702</v>
      </c>
      <c r="DV19" s="113">
        <f t="shared" si="5"/>
        <v>-3305266.0442724847</v>
      </c>
      <c r="DW19" s="1">
        <f t="shared" si="6"/>
        <v>151073877.71255049</v>
      </c>
      <c r="DX19" s="1">
        <f t="shared" si="7"/>
        <v>6867529997.6422119</v>
      </c>
      <c r="DY19" s="173">
        <f t="shared" si="8"/>
        <v>18023609.704327799</v>
      </c>
      <c r="DZ19" s="174">
        <f t="shared" si="9"/>
        <v>-14547389.18126508</v>
      </c>
      <c r="EB19" s="169">
        <f t="shared" si="10"/>
        <v>3.2168903715302397</v>
      </c>
      <c r="EC19" s="106">
        <f t="shared" si="145"/>
        <v>5.6145328658906341E-2</v>
      </c>
      <c r="ED19" s="243">
        <v>14</v>
      </c>
      <c r="EE19" s="258">
        <f t="shared" si="146"/>
        <v>46.852081386984381</v>
      </c>
      <c r="EF19" s="258">
        <f t="shared" si="105"/>
        <v>46.848033444449733</v>
      </c>
      <c r="EG19" s="258">
        <v>0</v>
      </c>
      <c r="EH19" s="262">
        <f t="shared" si="106"/>
        <v>0.24876270488780905</v>
      </c>
      <c r="EI19" s="189">
        <f t="shared" si="11"/>
        <v>433.85634454441998</v>
      </c>
      <c r="EJ19" s="244">
        <f t="shared" si="12"/>
        <v>0.79266033300401106</v>
      </c>
      <c r="EK19" s="189">
        <f t="shared" si="13"/>
        <v>6.6206465874775605E-2</v>
      </c>
      <c r="EL19" s="1">
        <f t="shared" si="14"/>
        <v>121.93721152117506</v>
      </c>
      <c r="EM19" s="1">
        <f t="shared" si="15"/>
        <v>842.1259907925097</v>
      </c>
      <c r="EN19" s="34">
        <f t="shared" si="16"/>
        <v>39.32075787257493</v>
      </c>
      <c r="EO19" s="244">
        <f t="shared" si="17"/>
        <v>21620511472.025002</v>
      </c>
      <c r="EP19" s="1">
        <f t="shared" si="107"/>
        <v>536213009.00984895</v>
      </c>
      <c r="EQ19" s="34">
        <f t="shared" si="108"/>
        <v>6848230953.612133</v>
      </c>
      <c r="ER19" s="1">
        <f t="shared" si="147"/>
        <v>8581703946.163847</v>
      </c>
      <c r="ES19" s="1">
        <f t="shared" si="18"/>
        <v>22142374195.811085</v>
      </c>
      <c r="ET19" s="34">
        <f t="shared" si="19"/>
        <v>774894768.37241924</v>
      </c>
      <c r="EU19" s="34">
        <f t="shared" si="109"/>
        <v>390139396.20267999</v>
      </c>
      <c r="EV19" s="1">
        <f t="shared" si="20"/>
        <v>317405630.10452533</v>
      </c>
      <c r="EW19" s="1">
        <f t="shared" si="21"/>
        <v>161729083.05035463</v>
      </c>
      <c r="EX19" s="34">
        <f t="shared" si="22"/>
        <v>5451219.6080230791</v>
      </c>
      <c r="EY19" s="1">
        <f t="shared" si="110"/>
        <v>17178870.373916287</v>
      </c>
      <c r="EZ19" s="34">
        <f t="shared" si="111"/>
        <v>-15535876.268859407</v>
      </c>
      <c r="FA19" s="107">
        <v>0</v>
      </c>
      <c r="FC19" s="185">
        <f t="shared" si="23"/>
        <v>151073877.71255049</v>
      </c>
      <c r="FD19" s="1">
        <f t="shared" si="24"/>
        <v>-6867529997.6422119</v>
      </c>
      <c r="FE19" s="1">
        <f t="shared" si="25"/>
        <v>18023609.704327799</v>
      </c>
      <c r="FF19" s="186">
        <f t="shared" si="26"/>
        <v>14547389.18126508</v>
      </c>
      <c r="FH19" s="227">
        <f t="shared" si="27"/>
        <v>121.93721152117506</v>
      </c>
      <c r="FI19" s="93">
        <f t="shared" si="28"/>
        <v>842.1259907925097</v>
      </c>
      <c r="FJ19" s="233">
        <f t="shared" si="29"/>
        <v>-39.32075787257493</v>
      </c>
      <c r="FK19" s="66">
        <f t="shared" si="112"/>
        <v>39.32075787257493</v>
      </c>
      <c r="FL19" s="93">
        <f t="shared" si="113"/>
        <v>536213009.00984895</v>
      </c>
      <c r="FM19" s="233">
        <f t="shared" si="114"/>
        <v>-6848230953.612133</v>
      </c>
      <c r="FN19" s="66">
        <f t="shared" si="115"/>
        <v>6848230953.612133</v>
      </c>
      <c r="FO19" s="93">
        <f t="shared" si="30"/>
        <v>8581703946.163847</v>
      </c>
      <c r="FP19" s="93">
        <f t="shared" si="31"/>
        <v>22142374195.811085</v>
      </c>
      <c r="FQ19" s="233">
        <f t="shared" si="32"/>
        <v>-774894768.37241924</v>
      </c>
      <c r="FR19" s="66">
        <f t="shared" si="116"/>
        <v>774894768.37241924</v>
      </c>
      <c r="FS19" s="93">
        <f t="shared" si="33"/>
        <v>317405630.10452533</v>
      </c>
      <c r="FT19" s="93">
        <f t="shared" si="34"/>
        <v>161729083.05035463</v>
      </c>
      <c r="FU19" s="233">
        <f t="shared" si="35"/>
        <v>-5451219.6080230791</v>
      </c>
      <c r="FV19" s="66">
        <f t="shared" si="117"/>
        <v>5451219.6080230791</v>
      </c>
      <c r="FW19" s="93">
        <f t="shared" si="118"/>
        <v>17178870.373916287</v>
      </c>
      <c r="FX19" s="233">
        <f t="shared" si="119"/>
        <v>15535876.268859407</v>
      </c>
      <c r="FY19" s="228">
        <f t="shared" si="120"/>
        <v>-15535876.268859407</v>
      </c>
      <c r="FZ19" s="1"/>
      <c r="GA19" s="227">
        <f t="shared" si="36"/>
        <v>536213009.00984889</v>
      </c>
      <c r="GB19" s="93">
        <f t="shared" si="37"/>
        <v>6848230953.612133</v>
      </c>
      <c r="GC19" s="93">
        <f t="shared" si="38"/>
        <v>16385050.909845313</v>
      </c>
      <c r="GD19" s="228">
        <f t="shared" si="39"/>
        <v>-15050458.664162818</v>
      </c>
      <c r="GF19" s="142">
        <v>14</v>
      </c>
      <c r="GG19" s="264">
        <f t="shared" si="121"/>
        <v>46.848033444449733</v>
      </c>
      <c r="GH19" s="264">
        <f t="shared" si="122"/>
        <v>0</v>
      </c>
      <c r="GI19" s="264">
        <f t="shared" si="123"/>
        <v>0.24876270488780905</v>
      </c>
      <c r="GJ19" s="143">
        <f t="shared" si="124"/>
        <v>433.85634454441998</v>
      </c>
      <c r="GK19" s="143">
        <f t="shared" si="125"/>
        <v>0.79266033300401106</v>
      </c>
      <c r="GL19" s="143">
        <f t="shared" si="126"/>
        <v>6.6206465874775605E-2</v>
      </c>
      <c r="GM19" s="143">
        <f t="shared" si="127"/>
        <v>121.93721152117506</v>
      </c>
      <c r="GN19" s="143">
        <f t="shared" si="128"/>
        <v>842.1259907925097</v>
      </c>
      <c r="GO19" s="143">
        <f t="shared" si="129"/>
        <v>39.32075787257493</v>
      </c>
      <c r="GP19" s="144">
        <f t="shared" si="130"/>
        <v>317405630.10452533</v>
      </c>
      <c r="GQ19" s="145">
        <v>0</v>
      </c>
      <c r="GR19" s="144">
        <f t="shared" si="131"/>
        <v>5451219.6080230791</v>
      </c>
      <c r="GS19" s="145">
        <v>0</v>
      </c>
      <c r="GT19" s="144">
        <f t="shared" si="132"/>
        <v>17178870.373916287</v>
      </c>
      <c r="GU19" s="145">
        <v>0</v>
      </c>
      <c r="GV19" s="144">
        <f t="shared" si="133"/>
        <v>21620511472.025002</v>
      </c>
      <c r="GW19" s="145">
        <v>0</v>
      </c>
      <c r="GX19" s="144">
        <f t="shared" si="134"/>
        <v>-536213009.00984895</v>
      </c>
      <c r="GY19" s="145">
        <v>0</v>
      </c>
      <c r="GZ19" s="144">
        <f t="shared" si="135"/>
        <v>6848230953.612133</v>
      </c>
      <c r="HA19" s="144">
        <f t="shared" si="136"/>
        <v>161729083.05035463</v>
      </c>
      <c r="HB19" s="145">
        <v>0</v>
      </c>
      <c r="HC19" s="144">
        <f t="shared" si="137"/>
        <v>15535876.268859407</v>
      </c>
      <c r="HD19" s="145">
        <v>0</v>
      </c>
      <c r="HE19" s="144">
        <f t="shared" si="138"/>
        <v>8581703946.163847</v>
      </c>
      <c r="HF19" s="145">
        <v>0</v>
      </c>
      <c r="HG19" s="144">
        <f t="shared" si="139"/>
        <v>-774894768.37241924</v>
      </c>
      <c r="HH19" s="144">
        <f t="shared" si="140"/>
        <v>390139396.20267999</v>
      </c>
      <c r="HI19" s="145">
        <v>0</v>
      </c>
      <c r="HJ19" s="144">
        <f t="shared" si="141"/>
        <v>22142374195.811085</v>
      </c>
      <c r="HK19" s="146">
        <v>0</v>
      </c>
      <c r="HM19" s="46">
        <f t="shared" si="142"/>
        <v>13</v>
      </c>
      <c r="HN19" s="39">
        <f t="shared" si="143"/>
        <v>14</v>
      </c>
      <c r="HP19" s="142">
        <v>14</v>
      </c>
      <c r="HQ19" s="310">
        <v>46.8</v>
      </c>
      <c r="HR19" s="264">
        <f t="shared" si="144"/>
        <v>0</v>
      </c>
      <c r="HS19" s="264">
        <f t="shared" si="154"/>
        <v>0.24920371745230965</v>
      </c>
      <c r="HT19" s="143">
        <f t="shared" si="155"/>
        <v>434.05489315554723</v>
      </c>
      <c r="HU19" s="143">
        <f t="shared" si="156"/>
        <v>0.79304172472562073</v>
      </c>
      <c r="HV19" s="143">
        <f t="shared" si="157"/>
        <v>6.6396614017684957E-2</v>
      </c>
      <c r="HW19" s="143">
        <f t="shared" si="158"/>
        <v>122.24272008439895</v>
      </c>
      <c r="HX19" s="143">
        <f t="shared" si="159"/>
        <v>843.5200958223063</v>
      </c>
      <c r="HY19" s="143">
        <f t="shared" si="160"/>
        <v>39.529742934863066</v>
      </c>
      <c r="HZ19" s="144">
        <f t="shared" si="161"/>
        <v>317457810.8894428</v>
      </c>
      <c r="IA19" s="145">
        <f t="shared" si="162"/>
        <v>0</v>
      </c>
      <c r="IB19" s="144">
        <f t="shared" si="163"/>
        <v>5464392.5183613645</v>
      </c>
      <c r="IC19" s="145">
        <f t="shared" si="164"/>
        <v>0</v>
      </c>
      <c r="ID19" s="144">
        <f t="shared" si="165"/>
        <v>17207358.568572473</v>
      </c>
      <c r="IE19" s="145">
        <f t="shared" si="166"/>
        <v>0</v>
      </c>
      <c r="IF19" s="144">
        <f t="shared" si="167"/>
        <v>21621859537.360146</v>
      </c>
      <c r="IG19" s="145">
        <f t="shared" si="168"/>
        <v>0</v>
      </c>
      <c r="IH19" s="144">
        <f t="shared" si="169"/>
        <v>-538833193.31931901</v>
      </c>
      <c r="II19" s="145">
        <f t="shared" si="170"/>
        <v>0</v>
      </c>
      <c r="IJ19" s="144">
        <f t="shared" si="171"/>
        <v>6855771271.0703506</v>
      </c>
      <c r="IK19" s="144">
        <f t="shared" si="172"/>
        <v>161944422.40700957</v>
      </c>
      <c r="IL19" s="145">
        <f t="shared" si="173"/>
        <v>0</v>
      </c>
      <c r="IM19" s="144">
        <f t="shared" si="174"/>
        <v>15548450.485981392</v>
      </c>
      <c r="IN19" s="145">
        <f t="shared" si="175"/>
        <v>0</v>
      </c>
      <c r="IO19" s="144">
        <f t="shared" si="176"/>
        <v>8599579361.9228935</v>
      </c>
      <c r="IP19" s="145">
        <f t="shared" si="148"/>
        <v>0</v>
      </c>
      <c r="IQ19" s="144">
        <f t="shared" si="149"/>
        <v>-778528471.41051483</v>
      </c>
      <c r="IR19" s="144">
        <f t="shared" si="150"/>
        <v>391007979.27262348</v>
      </c>
      <c r="IS19" s="145">
        <f t="shared" si="151"/>
        <v>0</v>
      </c>
      <c r="IT19" s="144">
        <f t="shared" si="152"/>
        <v>22173461247.969681</v>
      </c>
      <c r="IU19" s="146">
        <f t="shared" si="153"/>
        <v>0</v>
      </c>
    </row>
    <row r="20" spans="1:255" x14ac:dyDescent="0.3">
      <c r="A20" s="2">
        <v>0.30612244897959179</v>
      </c>
      <c r="B20">
        <v>5.3227780141717718</v>
      </c>
      <c r="C20">
        <v>9.3306865856824198E-2</v>
      </c>
      <c r="D20">
        <f t="shared" si="0"/>
        <v>5.3460896131893483</v>
      </c>
      <c r="E20">
        <v>0.31148889799535512</v>
      </c>
      <c r="F20">
        <v>35.81632653061223</v>
      </c>
      <c r="G20">
        <v>-0.2413029056067397</v>
      </c>
      <c r="H20">
        <v>0</v>
      </c>
      <c r="I20" s="4">
        <v>16</v>
      </c>
      <c r="K20" s="49">
        <v>85.652354657941402</v>
      </c>
      <c r="L20" s="34">
        <v>3.0788007444401</v>
      </c>
      <c r="M20" s="8">
        <v>21.538591218062098</v>
      </c>
      <c r="N20" s="4">
        <v>16</v>
      </c>
      <c r="P20" s="6">
        <v>-0.82643759999999999</v>
      </c>
      <c r="Q20" s="8">
        <v>0.37704339999999997</v>
      </c>
      <c r="R20" s="34">
        <v>21.071909999999999</v>
      </c>
      <c r="S20" s="8">
        <v>-9.5732359999999996</v>
      </c>
      <c r="T20" s="39">
        <v>16</v>
      </c>
      <c r="U20" s="42">
        <f t="shared" si="1"/>
        <v>21.092927374093627</v>
      </c>
      <c r="W20" s="46">
        <f t="shared" si="42"/>
        <v>22</v>
      </c>
      <c r="X20" s="39">
        <f t="shared" si="43"/>
        <v>23</v>
      </c>
      <c r="Y20" s="60">
        <f t="shared" si="44"/>
        <v>-0.91067583967948029</v>
      </c>
      <c r="Z20" s="60">
        <f t="shared" si="2"/>
        <v>0.13289146312197497</v>
      </c>
      <c r="AA20" s="60">
        <f t="shared" si="2"/>
        <v>52.705801242798216</v>
      </c>
      <c r="AB20" s="60">
        <f t="shared" si="2"/>
        <v>-2.3902010378438718</v>
      </c>
      <c r="AC20" s="46">
        <f t="shared" si="45"/>
        <v>10</v>
      </c>
      <c r="AD20" s="39">
        <f t="shared" si="46"/>
        <v>11</v>
      </c>
      <c r="AE20" s="23">
        <f t="shared" si="47"/>
        <v>4.4210260355266016</v>
      </c>
      <c r="AF20" s="46">
        <f t="shared" si="48"/>
        <v>23</v>
      </c>
      <c r="AG20" s="39">
        <f t="shared" si="49"/>
        <v>24</v>
      </c>
      <c r="AH20" s="51">
        <f t="shared" si="50"/>
        <v>0.29381608985329305</v>
      </c>
      <c r="AJ20" s="156">
        <v>52.730751934632003</v>
      </c>
      <c r="AK20" s="8">
        <v>404.89479890714</v>
      </c>
      <c r="AL20" s="8">
        <v>0.14376794096077999</v>
      </c>
      <c r="AM20" s="8">
        <v>1.8447731654953E-2</v>
      </c>
      <c r="AN20" s="8">
        <v>0.47196908393967002</v>
      </c>
      <c r="AO20" s="8">
        <v>1.2736702180659001</v>
      </c>
      <c r="AP20" s="8">
        <v>0.15230597543829</v>
      </c>
      <c r="AQ20" s="8">
        <v>0.60489829958667996</v>
      </c>
      <c r="AR20" s="8">
        <v>3.9227962818346998E-3</v>
      </c>
      <c r="AS20" s="8">
        <v>309156273.36511999</v>
      </c>
      <c r="AT20" s="8">
        <v>2151870.8219368998</v>
      </c>
      <c r="AU20" s="8">
        <v>0</v>
      </c>
      <c r="AV20" s="8">
        <v>0</v>
      </c>
      <c r="AW20" s="8">
        <v>0</v>
      </c>
      <c r="AX20" s="8">
        <v>-13099121.47505</v>
      </c>
      <c r="AY20" s="8">
        <v>137953197.62656</v>
      </c>
      <c r="AZ20" s="8">
        <v>0</v>
      </c>
      <c r="BA20" s="8">
        <v>0</v>
      </c>
      <c r="BB20" s="8">
        <v>0</v>
      </c>
      <c r="BC20" s="8">
        <v>52514120.661606997</v>
      </c>
      <c r="BD20" s="8">
        <v>20778606816.737999</v>
      </c>
      <c r="BE20" s="8">
        <v>5.0701858734728999E-9</v>
      </c>
      <c r="BF20" s="8">
        <v>1.9073418939212E-6</v>
      </c>
      <c r="BG20" s="8">
        <v>0</v>
      </c>
      <c r="BH20" s="121">
        <v>6548647282.2084999</v>
      </c>
      <c r="BI20" s="8">
        <v>-2.9681478843748003E-4</v>
      </c>
      <c r="BJ20" s="8">
        <v>0</v>
      </c>
      <c r="BK20" s="121">
        <v>16754819089.646</v>
      </c>
      <c r="BL20" s="8">
        <v>0</v>
      </c>
      <c r="BM20" s="23">
        <v>304743971.56457001</v>
      </c>
      <c r="BN20" s="161">
        <f t="shared" si="51"/>
        <v>-0.91154443486526882</v>
      </c>
      <c r="BO20" s="56">
        <f t="shared" si="52"/>
        <v>-0.91067583967948029</v>
      </c>
      <c r="BP20" s="54">
        <f t="shared" si="53"/>
        <v>-0.76690789871870035</v>
      </c>
      <c r="BQ20" s="13">
        <f t="shared" si="54"/>
        <v>1.8447731654953E-2</v>
      </c>
      <c r="BR20" s="121">
        <f t="shared" si="55"/>
        <v>7.4600034612362975E-2</v>
      </c>
      <c r="BS20" s="122">
        <f t="shared" si="56"/>
        <v>4.6746484716937521E-2</v>
      </c>
      <c r="BT20" s="54">
        <f t="shared" si="57"/>
        <v>-0.30577754009280034</v>
      </c>
      <c r="BU20" s="57">
        <f t="shared" si="58"/>
        <v>3.9227962818346998E-3</v>
      </c>
      <c r="BW20" s="126">
        <f t="shared" si="59"/>
        <v>0.91067583967948029</v>
      </c>
      <c r="BX20" s="54">
        <f t="shared" si="59"/>
        <v>0.76690789871870035</v>
      </c>
      <c r="BY20" s="54">
        <f t="shared" si="60"/>
        <v>1.8447731654953E-2</v>
      </c>
      <c r="BZ20" s="54">
        <f t="shared" si="61"/>
        <v>-7.4600034612362975E-2</v>
      </c>
      <c r="CA20" s="54">
        <f t="shared" si="62"/>
        <v>4.6746484716937521E-2</v>
      </c>
      <c r="CB20" s="54">
        <f t="shared" si="63"/>
        <v>0.30577754009280034</v>
      </c>
      <c r="CC20" s="54">
        <f t="shared" si="64"/>
        <v>3.9227962818346998E-3</v>
      </c>
      <c r="CE20" s="125">
        <f t="shared" si="65"/>
        <v>2.3902010378438718</v>
      </c>
      <c r="CF20" s="125">
        <f t="shared" si="66"/>
        <v>4.1716877894961153E-2</v>
      </c>
      <c r="CG20" s="13">
        <f t="shared" si="67"/>
        <v>0.76547131281694314</v>
      </c>
      <c r="CH20" s="13">
        <f t="shared" si="68"/>
        <v>5.0415406124032322E-2</v>
      </c>
      <c r="CI20" s="13">
        <f t="shared" si="69"/>
        <v>-7.6484682697300535E-2</v>
      </c>
      <c r="CJ20" s="13">
        <f t="shared" si="70"/>
        <v>4.3594636255506046E-2</v>
      </c>
      <c r="CK20" s="13">
        <f t="shared" si="71"/>
        <v>0.3053479073200383</v>
      </c>
      <c r="CL20" s="57">
        <f t="shared" si="72"/>
        <v>1.6671768086983511E-2</v>
      </c>
      <c r="CM20" s="68"/>
      <c r="CN20" s="94">
        <f t="shared" si="73"/>
        <v>90.192266508811244</v>
      </c>
      <c r="CO20" s="63">
        <f t="shared" si="74"/>
        <v>656.83484789555291</v>
      </c>
      <c r="CP20" s="131">
        <f t="shared" si="75"/>
        <v>6548647282.2084999</v>
      </c>
      <c r="CQ20" s="131">
        <f t="shared" si="76"/>
        <v>16754819089.646</v>
      </c>
      <c r="CR20" s="131">
        <f t="shared" si="77"/>
        <v>-2.9681478843748003E-4</v>
      </c>
      <c r="CS20" s="72">
        <f t="shared" si="78"/>
        <v>304743971.56457001</v>
      </c>
      <c r="CT20" s="131">
        <f t="shared" si="79"/>
        <v>309156273.36511999</v>
      </c>
      <c r="CU20" s="131">
        <f t="shared" si="80"/>
        <v>137953197.62656</v>
      </c>
      <c r="CV20" s="72">
        <f t="shared" si="81"/>
        <v>2151870.8219368998</v>
      </c>
      <c r="CW20" s="131">
        <f t="shared" si="82"/>
        <v>5.0701858734728999E-9</v>
      </c>
      <c r="CX20" s="72">
        <f t="shared" si="83"/>
        <v>-1.9073418939212E-6</v>
      </c>
      <c r="CY20" s="131">
        <f t="shared" si="84"/>
        <v>-13099121.47505</v>
      </c>
      <c r="CZ20" s="131">
        <f t="shared" si="85"/>
        <v>52514120.661606997</v>
      </c>
      <c r="DA20" s="101">
        <f t="shared" si="86"/>
        <v>90.196270534031271</v>
      </c>
      <c r="DB20" s="131">
        <f t="shared" si="87"/>
        <v>656.83084387033296</v>
      </c>
      <c r="DC20" s="72">
        <f t="shared" si="88"/>
        <v>1.5062653001328297</v>
      </c>
      <c r="DD20" s="131">
        <f t="shared" si="89"/>
        <v>6548719401.3373127</v>
      </c>
      <c r="DE20" s="131">
        <f t="shared" si="90"/>
        <v>16754746970.517187</v>
      </c>
      <c r="DF20" s="72">
        <f t="shared" si="91"/>
        <v>27130333.910456378</v>
      </c>
      <c r="DG20" s="131">
        <f t="shared" si="92"/>
        <v>309143623.2778033</v>
      </c>
      <c r="DH20" s="131">
        <f t="shared" si="93"/>
        <v>137965847.71387672</v>
      </c>
      <c r="DI20" s="113">
        <f t="shared" si="94"/>
        <v>2606937.2578899898</v>
      </c>
      <c r="DJ20" s="130">
        <f t="shared" si="95"/>
        <v>13238670.204947449</v>
      </c>
      <c r="DK20" s="130">
        <f t="shared" si="96"/>
        <v>52479114.545546323</v>
      </c>
      <c r="DL20" s="171">
        <f t="shared" si="97"/>
        <v>0.98527587429184327</v>
      </c>
      <c r="DM20" s="171">
        <f t="shared" si="98"/>
        <v>4.6746484716937521E-2</v>
      </c>
      <c r="DN20" s="197">
        <f t="shared" si="99"/>
        <v>90.202501189082923</v>
      </c>
      <c r="DO20" s="198">
        <f t="shared" si="100"/>
        <v>694.68846870845482</v>
      </c>
      <c r="DP20" s="199">
        <f t="shared" si="101"/>
        <v>1.020592775234477</v>
      </c>
      <c r="DQ20" s="200">
        <f t="shared" si="102"/>
        <v>6549039149.4098454</v>
      </c>
      <c r="DR20" s="198">
        <f t="shared" si="103"/>
        <v>18697544713.659641</v>
      </c>
      <c r="DS20" s="237">
        <f t="shared" si="104"/>
        <v>2206332.7531342506</v>
      </c>
      <c r="DT20" s="101">
        <f t="shared" si="3"/>
        <v>-1.020592775234477</v>
      </c>
      <c r="DU20" s="131">
        <f t="shared" si="4"/>
        <v>-2206332.7531342506</v>
      </c>
      <c r="DV20" s="113">
        <f t="shared" si="5"/>
        <v>-2606937.2578899898</v>
      </c>
      <c r="DW20" s="1">
        <f t="shared" si="6"/>
        <v>81510241.562404975</v>
      </c>
      <c r="DX20" s="1">
        <f t="shared" si="7"/>
        <v>6353631278.9776382</v>
      </c>
      <c r="DY20" s="173">
        <f t="shared" si="8"/>
        <v>14451377.660894522</v>
      </c>
      <c r="DZ20" s="174">
        <f t="shared" si="9"/>
        <v>-10292257.014779203</v>
      </c>
      <c r="EB20" s="169">
        <f t="shared" si="10"/>
        <v>2.3902010378438718</v>
      </c>
      <c r="EC20" s="106">
        <f t="shared" si="145"/>
        <v>4.1716877894961153E-2</v>
      </c>
      <c r="ED20" s="243">
        <v>15</v>
      </c>
      <c r="EE20" s="258">
        <f t="shared" si="146"/>
        <v>52.71099508527665</v>
      </c>
      <c r="EF20" s="258">
        <f t="shared" si="105"/>
        <v>52.705801242798216</v>
      </c>
      <c r="EG20" s="258">
        <v>0</v>
      </c>
      <c r="EH20" s="262">
        <f t="shared" si="106"/>
        <v>0.13289146312197497</v>
      </c>
      <c r="EI20" s="189">
        <f t="shared" si="11"/>
        <v>404.89479890714</v>
      </c>
      <c r="EJ20" s="244">
        <f t="shared" si="12"/>
        <v>0.76547131281694314</v>
      </c>
      <c r="EK20" s="189">
        <f t="shared" si="13"/>
        <v>5.0415406124032322E-2</v>
      </c>
      <c r="EL20" s="1">
        <f t="shared" si="14"/>
        <v>91.168823605515968</v>
      </c>
      <c r="EM20" s="1">
        <f t="shared" si="15"/>
        <v>693.72214629202176</v>
      </c>
      <c r="EN20" s="34">
        <f t="shared" si="16"/>
        <v>24.170977874996492</v>
      </c>
      <c r="EO20" s="244">
        <f t="shared" si="17"/>
        <v>20778606816.737999</v>
      </c>
      <c r="EP20" s="1">
        <f t="shared" si="107"/>
        <v>346416114.0192706</v>
      </c>
      <c r="EQ20" s="34">
        <f t="shared" si="108"/>
        <v>6344704108.5168314</v>
      </c>
      <c r="ER20" s="1">
        <f t="shared" si="147"/>
        <v>6569985037.392458</v>
      </c>
      <c r="ES20" s="1">
        <f t="shared" si="18"/>
        <v>18676598825.677029</v>
      </c>
      <c r="ET20" s="34">
        <f t="shared" si="19"/>
        <v>504011283.98652887</v>
      </c>
      <c r="EU20" s="34">
        <f t="shared" si="109"/>
        <v>304743971.56457001</v>
      </c>
      <c r="EV20" s="1">
        <f t="shared" si="20"/>
        <v>309063150.02945364</v>
      </c>
      <c r="EW20" s="1">
        <f t="shared" si="21"/>
        <v>138046320.96222642</v>
      </c>
      <c r="EX20" s="34">
        <f t="shared" si="22"/>
        <v>4534851.4383364841</v>
      </c>
      <c r="EY20" s="1">
        <f t="shared" si="110"/>
        <v>14009568.329320397</v>
      </c>
      <c r="EZ20" s="34">
        <f t="shared" si="111"/>
        <v>-10885994.028207798</v>
      </c>
      <c r="FA20" s="107">
        <v>0</v>
      </c>
      <c r="FC20" s="185">
        <f t="shared" si="23"/>
        <v>81510241.562404975</v>
      </c>
      <c r="FD20" s="1">
        <f t="shared" si="24"/>
        <v>-6353631278.9776382</v>
      </c>
      <c r="FE20" s="1">
        <f t="shared" si="25"/>
        <v>14451377.660894522</v>
      </c>
      <c r="FF20" s="186">
        <f t="shared" si="26"/>
        <v>10292257.014779203</v>
      </c>
      <c r="FH20" s="227">
        <f t="shared" si="27"/>
        <v>91.168823605515968</v>
      </c>
      <c r="FI20" s="93">
        <f t="shared" si="28"/>
        <v>693.72214629202176</v>
      </c>
      <c r="FJ20" s="233">
        <f t="shared" si="29"/>
        <v>-24.170977874996492</v>
      </c>
      <c r="FK20" s="66">
        <f t="shared" si="112"/>
        <v>24.170977874996492</v>
      </c>
      <c r="FL20" s="93">
        <f t="shared" si="113"/>
        <v>346416114.0192706</v>
      </c>
      <c r="FM20" s="233">
        <f t="shared" si="114"/>
        <v>-6344704108.5168314</v>
      </c>
      <c r="FN20" s="66">
        <f t="shared" si="115"/>
        <v>6344704108.5168314</v>
      </c>
      <c r="FO20" s="93">
        <f t="shared" si="30"/>
        <v>6569985037.392458</v>
      </c>
      <c r="FP20" s="93">
        <f t="shared" si="31"/>
        <v>18676598825.677029</v>
      </c>
      <c r="FQ20" s="233">
        <f t="shared" si="32"/>
        <v>-504011283.98652887</v>
      </c>
      <c r="FR20" s="66">
        <f t="shared" si="116"/>
        <v>504011283.98652887</v>
      </c>
      <c r="FS20" s="93">
        <f t="shared" si="33"/>
        <v>309063150.02945364</v>
      </c>
      <c r="FT20" s="93">
        <f t="shared" si="34"/>
        <v>138046320.96222642</v>
      </c>
      <c r="FU20" s="233">
        <f t="shared" si="35"/>
        <v>-4534851.4383364841</v>
      </c>
      <c r="FV20" s="66">
        <f t="shared" si="117"/>
        <v>4534851.4383364841</v>
      </c>
      <c r="FW20" s="93">
        <f t="shared" si="118"/>
        <v>14009568.329320397</v>
      </c>
      <c r="FX20" s="233">
        <f t="shared" si="119"/>
        <v>10885994.028207798</v>
      </c>
      <c r="FY20" s="228">
        <f t="shared" si="120"/>
        <v>-10885994.028207798</v>
      </c>
      <c r="FZ20" s="1"/>
      <c r="GA20" s="227">
        <f t="shared" si="36"/>
        <v>346416114.0192706</v>
      </c>
      <c r="GB20" s="93">
        <f t="shared" si="37"/>
        <v>6344704108.5168304</v>
      </c>
      <c r="GC20" s="93">
        <f t="shared" si="38"/>
        <v>13473495.605514923</v>
      </c>
      <c r="GD20" s="228">
        <f t="shared" si="39"/>
        <v>-10558429.056325596</v>
      </c>
      <c r="GF20" s="142">
        <v>15</v>
      </c>
      <c r="GG20" s="264">
        <f t="shared" si="121"/>
        <v>52.705801242798216</v>
      </c>
      <c r="GH20" s="264">
        <f t="shared" si="122"/>
        <v>0</v>
      </c>
      <c r="GI20" s="264">
        <f t="shared" si="123"/>
        <v>0.13289146312197497</v>
      </c>
      <c r="GJ20" s="143">
        <f t="shared" si="124"/>
        <v>404.89479890714</v>
      </c>
      <c r="GK20" s="143">
        <f t="shared" si="125"/>
        <v>0.76547131281694314</v>
      </c>
      <c r="GL20" s="143">
        <f t="shared" si="126"/>
        <v>5.0415406124032322E-2</v>
      </c>
      <c r="GM20" s="143">
        <f t="shared" si="127"/>
        <v>91.168823605515968</v>
      </c>
      <c r="GN20" s="143">
        <f t="shared" si="128"/>
        <v>693.72214629202176</v>
      </c>
      <c r="GO20" s="143">
        <f t="shared" si="129"/>
        <v>24.170977874996492</v>
      </c>
      <c r="GP20" s="144">
        <f t="shared" si="130"/>
        <v>309063150.02945364</v>
      </c>
      <c r="GQ20" s="145">
        <v>0</v>
      </c>
      <c r="GR20" s="144">
        <f t="shared" si="131"/>
        <v>4534851.4383364841</v>
      </c>
      <c r="GS20" s="145">
        <v>0</v>
      </c>
      <c r="GT20" s="144">
        <f t="shared" si="132"/>
        <v>14009568.329320397</v>
      </c>
      <c r="GU20" s="145">
        <v>0</v>
      </c>
      <c r="GV20" s="144">
        <f t="shared" si="133"/>
        <v>20778606816.737999</v>
      </c>
      <c r="GW20" s="145">
        <v>0</v>
      </c>
      <c r="GX20" s="144">
        <f t="shared" si="134"/>
        <v>-346416114.0192706</v>
      </c>
      <c r="GY20" s="145">
        <v>0</v>
      </c>
      <c r="GZ20" s="144">
        <f t="shared" si="135"/>
        <v>6344704108.5168314</v>
      </c>
      <c r="HA20" s="144">
        <f t="shared" si="136"/>
        <v>138046320.96222642</v>
      </c>
      <c r="HB20" s="145">
        <v>0</v>
      </c>
      <c r="HC20" s="144">
        <f t="shared" si="137"/>
        <v>10885994.028207798</v>
      </c>
      <c r="HD20" s="145">
        <v>0</v>
      </c>
      <c r="HE20" s="144">
        <f t="shared" si="138"/>
        <v>6569985037.392458</v>
      </c>
      <c r="HF20" s="145">
        <v>0</v>
      </c>
      <c r="HG20" s="144">
        <f t="shared" si="139"/>
        <v>-504011283.98652887</v>
      </c>
      <c r="HH20" s="144">
        <f t="shared" si="140"/>
        <v>304743971.56457001</v>
      </c>
      <c r="HI20" s="145">
        <v>0</v>
      </c>
      <c r="HJ20" s="144">
        <f t="shared" si="141"/>
        <v>18676598825.677029</v>
      </c>
      <c r="HK20" s="146">
        <v>0</v>
      </c>
      <c r="HM20" s="46">
        <f t="shared" si="142"/>
        <v>14</v>
      </c>
      <c r="HN20" s="39">
        <f t="shared" si="143"/>
        <v>15</v>
      </c>
      <c r="HP20" s="142">
        <v>15</v>
      </c>
      <c r="HQ20" s="310">
        <v>52.65</v>
      </c>
      <c r="HR20" s="264">
        <f t="shared" si="144"/>
        <v>0</v>
      </c>
      <c r="HS20" s="264">
        <f t="shared" si="154"/>
        <v>0.13399525547388919</v>
      </c>
      <c r="HT20" s="143">
        <f t="shared" si="155"/>
        <v>405.17068731643701</v>
      </c>
      <c r="HU20" s="143">
        <f t="shared" si="156"/>
        <v>0.76573031610439535</v>
      </c>
      <c r="HV20" s="143">
        <f t="shared" si="157"/>
        <v>5.0565832154821869E-2</v>
      </c>
      <c r="HW20" s="143">
        <f t="shared" si="158"/>
        <v>91.461924039622545</v>
      </c>
      <c r="HX20" s="143">
        <f t="shared" si="159"/>
        <v>695.13584503260608</v>
      </c>
      <c r="HY20" s="143">
        <f t="shared" si="160"/>
        <v>24.315295058791794</v>
      </c>
      <c r="HZ20" s="144">
        <f t="shared" si="161"/>
        <v>309142620.70364791</v>
      </c>
      <c r="IA20" s="145">
        <f t="shared" si="162"/>
        <v>0</v>
      </c>
      <c r="IB20" s="144">
        <f t="shared" si="163"/>
        <v>4543580.7844781419</v>
      </c>
      <c r="IC20" s="145">
        <f t="shared" si="164"/>
        <v>0</v>
      </c>
      <c r="ID20" s="144">
        <f t="shared" si="165"/>
        <v>14039759.179995844</v>
      </c>
      <c r="IE20" s="145">
        <f t="shared" si="166"/>
        <v>0</v>
      </c>
      <c r="IF20" s="144">
        <f t="shared" si="167"/>
        <v>20786626821.575996</v>
      </c>
      <c r="IG20" s="145">
        <f t="shared" si="168"/>
        <v>0</v>
      </c>
      <c r="IH20" s="144">
        <f t="shared" si="169"/>
        <v>-348224123.99581885</v>
      </c>
      <c r="II20" s="145">
        <f t="shared" si="170"/>
        <v>0</v>
      </c>
      <c r="IJ20" s="144">
        <f t="shared" si="171"/>
        <v>6349500717.8577662</v>
      </c>
      <c r="IK20" s="144">
        <f t="shared" si="172"/>
        <v>138271923.54718798</v>
      </c>
      <c r="IL20" s="145">
        <f t="shared" si="173"/>
        <v>0</v>
      </c>
      <c r="IM20" s="144">
        <f t="shared" si="174"/>
        <v>10930288.922922961</v>
      </c>
      <c r="IN20" s="145">
        <f t="shared" si="175"/>
        <v>0</v>
      </c>
      <c r="IO20" s="144">
        <f t="shared" si="176"/>
        <v>6589148722.1158037</v>
      </c>
      <c r="IP20" s="145">
        <f t="shared" si="148"/>
        <v>0</v>
      </c>
      <c r="IQ20" s="144">
        <f t="shared" si="149"/>
        <v>-506591726.84507066</v>
      </c>
      <c r="IR20" s="144">
        <f t="shared" si="150"/>
        <v>305557450.51903307</v>
      </c>
      <c r="IS20" s="145">
        <f t="shared" si="151"/>
        <v>0</v>
      </c>
      <c r="IT20" s="144">
        <f t="shared" si="152"/>
        <v>18709613888.678921</v>
      </c>
      <c r="IU20" s="146">
        <f t="shared" si="153"/>
        <v>0</v>
      </c>
    </row>
    <row r="21" spans="1:255" x14ac:dyDescent="0.3">
      <c r="A21" s="2">
        <v>0.32653061224489788</v>
      </c>
      <c r="B21">
        <v>5.1664822881670496</v>
      </c>
      <c r="C21">
        <v>8.3711819400667201E-2</v>
      </c>
      <c r="D21">
        <f t="shared" si="0"/>
        <v>4.7963339470195949</v>
      </c>
      <c r="E21">
        <v>0.3088429219529899</v>
      </c>
      <c r="F21">
        <v>38.204081632653057</v>
      </c>
      <c r="G21">
        <v>-0.23698965095246979</v>
      </c>
      <c r="H21">
        <v>0</v>
      </c>
      <c r="I21" s="4">
        <v>17</v>
      </c>
      <c r="K21" s="49">
        <v>90.199684499523102</v>
      </c>
      <c r="L21" s="34">
        <v>2.9045925649125302</v>
      </c>
      <c r="M21" s="8">
        <v>21.1007690779904</v>
      </c>
      <c r="N21" s="4">
        <v>17</v>
      </c>
      <c r="P21" s="6">
        <v>-0.89876420000000001</v>
      </c>
      <c r="Q21" s="8">
        <v>0.38516099999999998</v>
      </c>
      <c r="R21" s="34">
        <v>23.41442</v>
      </c>
      <c r="S21" s="8">
        <v>-8.7168810000000008</v>
      </c>
      <c r="T21" s="39">
        <v>17</v>
      </c>
      <c r="U21" s="42">
        <f>SQRT( (P21-P20)^2 + (Q21-Q20)^2 + (R21-R20)^2 ) + U20</f>
        <v>23.436567733149879</v>
      </c>
      <c r="W21" s="46">
        <f t="shared" si="42"/>
        <v>23</v>
      </c>
      <c r="X21" s="39">
        <f t="shared" si="43"/>
        <v>24</v>
      </c>
      <c r="Y21" s="60">
        <f t="shared" si="44"/>
        <v>-0.87387172037428962</v>
      </c>
      <c r="Z21" s="60">
        <f t="shared" si="2"/>
        <v>-3.1556790034157206E-2</v>
      </c>
      <c r="AA21" s="60">
        <f t="shared" si="2"/>
        <v>58.562349683748835</v>
      </c>
      <c r="AB21" s="60">
        <f t="shared" si="2"/>
        <v>-1.6865614644005189</v>
      </c>
      <c r="AC21" s="46">
        <f t="shared" si="45"/>
        <v>11</v>
      </c>
      <c r="AD21" s="39">
        <f t="shared" si="46"/>
        <v>12</v>
      </c>
      <c r="AE21" s="23">
        <f t="shared" si="47"/>
        <v>4.1531975858154224</v>
      </c>
      <c r="AF21" s="46">
        <f t="shared" si="48"/>
        <v>25</v>
      </c>
      <c r="AG21" s="39">
        <f t="shared" si="49"/>
        <v>26</v>
      </c>
      <c r="AH21" s="51">
        <f t="shared" si="50"/>
        <v>0.28942421318299211</v>
      </c>
      <c r="AJ21" s="156">
        <v>58.589724371814</v>
      </c>
      <c r="AK21" s="8">
        <v>377.70664903530002</v>
      </c>
      <c r="AL21" s="8">
        <v>0.15282312169347001</v>
      </c>
      <c r="AM21" s="8">
        <v>2.0681188624443E-2</v>
      </c>
      <c r="AN21" s="8">
        <v>0.41870452357160998</v>
      </c>
      <c r="AO21" s="8">
        <v>1.1938579264328</v>
      </c>
      <c r="AP21" s="8">
        <v>7.0785273023590001E-2</v>
      </c>
      <c r="AQ21" s="8">
        <v>0.59852937681472995</v>
      </c>
      <c r="AR21" s="8">
        <v>7.3013595201392003E-3</v>
      </c>
      <c r="AS21" s="8">
        <v>303211116.86508</v>
      </c>
      <c r="AT21" s="8">
        <v>1209523.4659392</v>
      </c>
      <c r="AU21" s="8">
        <v>0</v>
      </c>
      <c r="AV21" s="8">
        <v>0</v>
      </c>
      <c r="AW21" s="8">
        <v>0</v>
      </c>
      <c r="AX21" s="8">
        <v>-9737880.7550994996</v>
      </c>
      <c r="AY21" s="8">
        <v>116597917.50724</v>
      </c>
      <c r="AZ21" s="8">
        <v>0</v>
      </c>
      <c r="BA21" s="8">
        <v>0</v>
      </c>
      <c r="BB21" s="8">
        <v>0</v>
      </c>
      <c r="BC21" s="8">
        <v>42023093.423211001</v>
      </c>
      <c r="BD21" s="8">
        <v>19922595948.782001</v>
      </c>
      <c r="BE21" s="8">
        <v>0</v>
      </c>
      <c r="BF21" s="8">
        <v>0</v>
      </c>
      <c r="BG21" s="8">
        <v>0</v>
      </c>
      <c r="BH21" s="121">
        <v>4892129195.5583</v>
      </c>
      <c r="BI21" s="8">
        <v>2.4596008907620999E-4</v>
      </c>
      <c r="BJ21" s="8">
        <v>0</v>
      </c>
      <c r="BK21" s="121">
        <v>14059462827.622</v>
      </c>
      <c r="BL21" s="8">
        <v>0</v>
      </c>
      <c r="BM21" s="23">
        <v>234690717.36456999</v>
      </c>
      <c r="BN21" s="161">
        <f t="shared" si="51"/>
        <v>-0.87456284943958029</v>
      </c>
      <c r="BO21" s="56">
        <f t="shared" si="52"/>
        <v>-0.87387172037428962</v>
      </c>
      <c r="BP21" s="54">
        <f t="shared" si="53"/>
        <v>-0.72104859868081961</v>
      </c>
      <c r="BQ21" s="13">
        <f t="shared" si="54"/>
        <v>2.0681188624443E-2</v>
      </c>
      <c r="BR21" s="121">
        <f t="shared" si="55"/>
        <v>8.4954412410269908E-2</v>
      </c>
      <c r="BS21" s="122">
        <f t="shared" si="56"/>
        <v>3.9588750387998348E-2</v>
      </c>
      <c r="BT21" s="54">
        <f t="shared" si="57"/>
        <v>-0.27534234355955967</v>
      </c>
      <c r="BU21" s="57">
        <f t="shared" si="58"/>
        <v>7.3013595201392003E-3</v>
      </c>
      <c r="BW21" s="126">
        <f t="shared" si="59"/>
        <v>0.87387172037428962</v>
      </c>
      <c r="BX21" s="54">
        <f t="shared" si="59"/>
        <v>0.72104859868081961</v>
      </c>
      <c r="BY21" s="54">
        <f t="shared" si="60"/>
        <v>2.0681188624443E-2</v>
      </c>
      <c r="BZ21" s="54">
        <f t="shared" si="61"/>
        <v>-8.4954412410269908E-2</v>
      </c>
      <c r="CA21" s="54">
        <f t="shared" si="62"/>
        <v>3.9588750387998348E-2</v>
      </c>
      <c r="CB21" s="54">
        <f t="shared" si="63"/>
        <v>0.27534234355955967</v>
      </c>
      <c r="CC21" s="54">
        <f t="shared" si="64"/>
        <v>7.3013595201392003E-3</v>
      </c>
      <c r="CE21" s="125">
        <f t="shared" si="65"/>
        <v>1.6865614644005189</v>
      </c>
      <c r="CF21" s="125">
        <f t="shared" si="66"/>
        <v>2.9436050591046186E-2</v>
      </c>
      <c r="CG21" s="13">
        <f t="shared" si="67"/>
        <v>0.7201275491509519</v>
      </c>
      <c r="CH21" s="13">
        <f t="shared" si="68"/>
        <v>4.1893987353042034E-2</v>
      </c>
      <c r="CI21" s="13">
        <f t="shared" si="69"/>
        <v>-8.6082777548760023E-2</v>
      </c>
      <c r="CJ21" s="13">
        <f t="shared" si="70"/>
        <v>3.7071238915743834E-2</v>
      </c>
      <c r="CK21" s="13">
        <f t="shared" si="71"/>
        <v>0.27500817055622839</v>
      </c>
      <c r="CL21" s="57">
        <f t="shared" si="72"/>
        <v>1.540201723896371E-2</v>
      </c>
      <c r="CM21" s="68"/>
      <c r="CN21" s="94">
        <f t="shared" si="73"/>
        <v>66.217066328512715</v>
      </c>
      <c r="CO21" s="63">
        <f t="shared" si="74"/>
        <v>538.34405875927041</v>
      </c>
      <c r="CP21" s="131">
        <f t="shared" si="75"/>
        <v>4892129195.5583</v>
      </c>
      <c r="CQ21" s="131">
        <f t="shared" si="76"/>
        <v>14059462827.622</v>
      </c>
      <c r="CR21" s="131">
        <f t="shared" si="77"/>
        <v>2.4596008907620999E-4</v>
      </c>
      <c r="CS21" s="72">
        <f t="shared" si="78"/>
        <v>234690717.36456999</v>
      </c>
      <c r="CT21" s="131">
        <f t="shared" si="79"/>
        <v>303211116.86508</v>
      </c>
      <c r="CU21" s="131">
        <f t="shared" si="80"/>
        <v>116597917.50724</v>
      </c>
      <c r="CV21" s="72">
        <f t="shared" si="81"/>
        <v>1209523.4659392</v>
      </c>
      <c r="CW21" s="131">
        <f t="shared" si="82"/>
        <v>0</v>
      </c>
      <c r="CX21" s="72">
        <f t="shared" si="83"/>
        <v>0</v>
      </c>
      <c r="CY21" s="131">
        <f t="shared" si="84"/>
        <v>-9737880.7550994996</v>
      </c>
      <c r="CZ21" s="131">
        <f t="shared" si="85"/>
        <v>42023093.423211001</v>
      </c>
      <c r="DA21" s="101">
        <f t="shared" si="86"/>
        <v>66.217786936659735</v>
      </c>
      <c r="DB21" s="131">
        <f t="shared" si="87"/>
        <v>538.34333815112336</v>
      </c>
      <c r="DC21" s="72">
        <f t="shared" si="88"/>
        <v>0.58328212547924874</v>
      </c>
      <c r="DD21" s="131">
        <f t="shared" si="89"/>
        <v>4892143187.6735716</v>
      </c>
      <c r="DE21" s="131">
        <f t="shared" si="90"/>
        <v>14059448835.506725</v>
      </c>
      <c r="DF21" s="72">
        <f t="shared" si="91"/>
        <v>11325643.166982464</v>
      </c>
      <c r="DG21" s="131">
        <f t="shared" si="92"/>
        <v>303207843.46226114</v>
      </c>
      <c r="DH21" s="131">
        <f t="shared" si="93"/>
        <v>116601190.91005881</v>
      </c>
      <c r="DI21" s="113">
        <f t="shared" si="94"/>
        <v>1440068.217931875</v>
      </c>
      <c r="DJ21" s="130">
        <f t="shared" si="95"/>
        <v>9789790.1560666747</v>
      </c>
      <c r="DK21" s="130">
        <f t="shared" si="96"/>
        <v>42011030.827112973</v>
      </c>
      <c r="DL21" s="171">
        <f t="shared" si="97"/>
        <v>0.95882613278455953</v>
      </c>
      <c r="DM21" s="171">
        <f t="shared" si="98"/>
        <v>3.9588750387998348E-2</v>
      </c>
      <c r="DN21" s="197">
        <f t="shared" si="99"/>
        <v>66.23792242178196</v>
      </c>
      <c r="DO21" s="198">
        <f t="shared" si="100"/>
        <v>566.97856574258708</v>
      </c>
      <c r="DP21" s="199">
        <f t="shared" si="101"/>
        <v>-0.17604929039889505</v>
      </c>
      <c r="DQ21" s="200">
        <f t="shared" si="102"/>
        <v>4893205258.2919931</v>
      </c>
      <c r="DR21" s="198">
        <f t="shared" si="103"/>
        <v>15569848693.87096</v>
      </c>
      <c r="DS21" s="237">
        <f t="shared" si="104"/>
        <v>-28726214.613109134</v>
      </c>
      <c r="DT21" s="101">
        <f t="shared" si="3"/>
        <v>0.17604929039889505</v>
      </c>
      <c r="DU21" s="131">
        <f t="shared" si="4"/>
        <v>28726214.613109134</v>
      </c>
      <c r="DV21" s="113">
        <f t="shared" si="5"/>
        <v>-1440068.217931875</v>
      </c>
      <c r="DW21" s="1">
        <f t="shared" si="6"/>
        <v>145462035.59652612</v>
      </c>
      <c r="DX21" s="1">
        <f t="shared" si="7"/>
        <v>5485534258.3278255</v>
      </c>
      <c r="DY21" s="173">
        <f t="shared" si="8"/>
        <v>12003619.630510733</v>
      </c>
      <c r="DZ21" s="174">
        <f t="shared" si="9"/>
        <v>-9905785.6601017509</v>
      </c>
      <c r="EB21" s="169">
        <f t="shared" si="10"/>
        <v>1.6865614644005189</v>
      </c>
      <c r="EC21" s="106">
        <f t="shared" si="145"/>
        <v>2.9436050591046186E-2</v>
      </c>
      <c r="ED21" s="243">
        <v>16</v>
      </c>
      <c r="EE21" s="258">
        <f t="shared" si="146"/>
        <v>58.569851873863243</v>
      </c>
      <c r="EF21" s="258">
        <f t="shared" si="105"/>
        <v>58.562349683748835</v>
      </c>
      <c r="EG21" s="258">
        <v>0</v>
      </c>
      <c r="EH21" s="262">
        <f t="shared" si="106"/>
        <v>-3.1556790034157206E-2</v>
      </c>
      <c r="EI21" s="189">
        <f t="shared" si="11"/>
        <v>377.70664903530002</v>
      </c>
      <c r="EJ21" s="244">
        <f t="shared" si="12"/>
        <v>0.7201275491509519</v>
      </c>
      <c r="EK21" s="189">
        <f t="shared" si="13"/>
        <v>4.1893987353042034E-2</v>
      </c>
      <c r="EL21" s="1">
        <f t="shared" si="14"/>
        <v>66.682037815589624</v>
      </c>
      <c r="EM21" s="1">
        <f t="shared" si="15"/>
        <v>566.53445034877939</v>
      </c>
      <c r="EN21" s="34">
        <f t="shared" si="16"/>
        <v>14.907058156241289</v>
      </c>
      <c r="EO21" s="244">
        <f t="shared" si="17"/>
        <v>19922595948.782001</v>
      </c>
      <c r="EP21" s="1">
        <f t="shared" si="107"/>
        <v>306848166.24804896</v>
      </c>
      <c r="EQ21" s="34">
        <f t="shared" si="108"/>
        <v>5478876664.6054649</v>
      </c>
      <c r="ER21" s="1">
        <f t="shared" si="147"/>
        <v>4904143891.9751282</v>
      </c>
      <c r="ES21" s="1">
        <f t="shared" si="18"/>
        <v>15558910060.187824</v>
      </c>
      <c r="ET21" s="34">
        <f t="shared" si="19"/>
        <v>342773151.23328799</v>
      </c>
      <c r="EU21" s="34">
        <f t="shared" si="109"/>
        <v>234690717.36456999</v>
      </c>
      <c r="EV21" s="1">
        <f t="shared" si="20"/>
        <v>303130929.90174401</v>
      </c>
      <c r="EW21" s="1">
        <f t="shared" si="21"/>
        <v>116678104.47057594</v>
      </c>
      <c r="EX21" s="34">
        <f t="shared" si="22"/>
        <v>4052217.0278108926</v>
      </c>
      <c r="EY21" s="1">
        <f t="shared" si="110"/>
        <v>11706874.450864526</v>
      </c>
      <c r="EZ21" s="34">
        <f t="shared" si="111"/>
        <v>-10254782.512055315</v>
      </c>
      <c r="FA21" s="107">
        <v>0</v>
      </c>
      <c r="FC21" s="185">
        <f t="shared" si="23"/>
        <v>145462035.59652612</v>
      </c>
      <c r="FD21" s="1">
        <f t="shared" si="24"/>
        <v>-5485534258.3278255</v>
      </c>
      <c r="FE21" s="1">
        <f t="shared" si="25"/>
        <v>12003619.630510733</v>
      </c>
      <c r="FF21" s="186">
        <f t="shared" si="26"/>
        <v>9905785.6601017509</v>
      </c>
      <c r="FH21" s="227">
        <f t="shared" si="27"/>
        <v>66.682037815589624</v>
      </c>
      <c r="FI21" s="93">
        <f t="shared" si="28"/>
        <v>566.53445034877939</v>
      </c>
      <c r="FJ21" s="233">
        <f t="shared" si="29"/>
        <v>-14.907058156241289</v>
      </c>
      <c r="FK21" s="66">
        <f t="shared" si="112"/>
        <v>14.907058156241289</v>
      </c>
      <c r="FL21" s="93">
        <f t="shared" si="113"/>
        <v>306848166.24804896</v>
      </c>
      <c r="FM21" s="233">
        <f t="shared" si="114"/>
        <v>-5478876664.6054649</v>
      </c>
      <c r="FN21" s="66">
        <f t="shared" si="115"/>
        <v>5478876664.6054649</v>
      </c>
      <c r="FO21" s="93">
        <f t="shared" si="30"/>
        <v>4904143891.9751282</v>
      </c>
      <c r="FP21" s="93">
        <f t="shared" si="31"/>
        <v>15558910060.187824</v>
      </c>
      <c r="FQ21" s="233">
        <f t="shared" si="32"/>
        <v>-342773151.23328799</v>
      </c>
      <c r="FR21" s="66">
        <f t="shared" si="116"/>
        <v>342773151.23328799</v>
      </c>
      <c r="FS21" s="93">
        <f t="shared" si="33"/>
        <v>303130929.90174401</v>
      </c>
      <c r="FT21" s="93">
        <f t="shared" si="34"/>
        <v>116678104.47057594</v>
      </c>
      <c r="FU21" s="233">
        <f t="shared" si="35"/>
        <v>-4052217.0278108926</v>
      </c>
      <c r="FV21" s="66">
        <f t="shared" si="117"/>
        <v>4052217.0278108926</v>
      </c>
      <c r="FW21" s="93">
        <f t="shared" si="118"/>
        <v>11706874.450864526</v>
      </c>
      <c r="FX21" s="233">
        <f t="shared" si="119"/>
        <v>10254782.512055315</v>
      </c>
      <c r="FY21" s="228">
        <f t="shared" si="120"/>
        <v>-10254782.512055315</v>
      </c>
      <c r="FZ21" s="1"/>
      <c r="GA21" s="227">
        <f t="shared" si="36"/>
        <v>306848166.24804896</v>
      </c>
      <c r="GB21" s="93">
        <f t="shared" si="37"/>
        <v>5478876664.6054659</v>
      </c>
      <c r="GC21" s="93">
        <f t="shared" si="38"/>
        <v>11237439.125139149</v>
      </c>
      <c r="GD21" s="228">
        <f t="shared" si="39"/>
        <v>-10043975.311951572</v>
      </c>
      <c r="GF21" s="142">
        <v>16</v>
      </c>
      <c r="GG21" s="264">
        <f t="shared" si="121"/>
        <v>58.562349683748835</v>
      </c>
      <c r="GH21" s="264">
        <f t="shared" si="122"/>
        <v>0</v>
      </c>
      <c r="GI21" s="264">
        <f t="shared" si="123"/>
        <v>-3.1556790034157206E-2</v>
      </c>
      <c r="GJ21" s="143">
        <f t="shared" si="124"/>
        <v>377.70664903530002</v>
      </c>
      <c r="GK21" s="143">
        <f t="shared" si="125"/>
        <v>0.7201275491509519</v>
      </c>
      <c r="GL21" s="143">
        <f t="shared" si="126"/>
        <v>4.1893987353042034E-2</v>
      </c>
      <c r="GM21" s="143">
        <f t="shared" si="127"/>
        <v>66.682037815589624</v>
      </c>
      <c r="GN21" s="143">
        <f t="shared" si="128"/>
        <v>566.53445034877939</v>
      </c>
      <c r="GO21" s="143">
        <f t="shared" si="129"/>
        <v>14.907058156241289</v>
      </c>
      <c r="GP21" s="144">
        <f t="shared" si="130"/>
        <v>303130929.90174401</v>
      </c>
      <c r="GQ21" s="145">
        <v>0</v>
      </c>
      <c r="GR21" s="144">
        <f t="shared" si="131"/>
        <v>4052217.0278108926</v>
      </c>
      <c r="GS21" s="145">
        <v>0</v>
      </c>
      <c r="GT21" s="144">
        <f t="shared" si="132"/>
        <v>11706874.450864526</v>
      </c>
      <c r="GU21" s="145">
        <v>0</v>
      </c>
      <c r="GV21" s="144">
        <f t="shared" si="133"/>
        <v>19922595948.782001</v>
      </c>
      <c r="GW21" s="145">
        <v>0</v>
      </c>
      <c r="GX21" s="144">
        <f t="shared" si="134"/>
        <v>-306848166.24804896</v>
      </c>
      <c r="GY21" s="145">
        <v>0</v>
      </c>
      <c r="GZ21" s="144">
        <f t="shared" si="135"/>
        <v>5478876664.6054649</v>
      </c>
      <c r="HA21" s="144">
        <f t="shared" si="136"/>
        <v>116678104.47057594</v>
      </c>
      <c r="HB21" s="145">
        <v>0</v>
      </c>
      <c r="HC21" s="144">
        <f t="shared" si="137"/>
        <v>10254782.512055315</v>
      </c>
      <c r="HD21" s="145">
        <v>0</v>
      </c>
      <c r="HE21" s="144">
        <f t="shared" si="138"/>
        <v>4904143891.9751282</v>
      </c>
      <c r="HF21" s="145">
        <v>0</v>
      </c>
      <c r="HG21" s="144">
        <f t="shared" si="139"/>
        <v>-342773151.23328799</v>
      </c>
      <c r="HH21" s="144">
        <f t="shared" si="140"/>
        <v>234690717.36456999</v>
      </c>
      <c r="HI21" s="145">
        <v>0</v>
      </c>
      <c r="HJ21" s="144">
        <f t="shared" si="141"/>
        <v>15558910060.187824</v>
      </c>
      <c r="HK21" s="146">
        <v>0</v>
      </c>
      <c r="HM21" s="46">
        <f t="shared" si="142"/>
        <v>15</v>
      </c>
      <c r="HN21" s="39">
        <f t="shared" si="143"/>
        <v>16</v>
      </c>
      <c r="HP21" s="142">
        <v>16</v>
      </c>
      <c r="HQ21" s="310">
        <v>58.5</v>
      </c>
      <c r="HR21" s="264">
        <f t="shared" si="144"/>
        <v>0</v>
      </c>
      <c r="HS21" s="264">
        <f t="shared" si="154"/>
        <v>-2.9806049528770223E-2</v>
      </c>
      <c r="HT21" s="143">
        <f t="shared" si="155"/>
        <v>377.99609811325388</v>
      </c>
      <c r="HU21" s="143">
        <f t="shared" si="156"/>
        <v>0.72061028558744888</v>
      </c>
      <c r="HV21" s="143">
        <f t="shared" si="157"/>
        <v>4.1984707641761508E-2</v>
      </c>
      <c r="HW21" s="143">
        <f t="shared" si="158"/>
        <v>66.942727770675106</v>
      </c>
      <c r="HX21" s="143">
        <f t="shared" si="159"/>
        <v>567.8885094330268</v>
      </c>
      <c r="HY21" s="143">
        <f t="shared" si="160"/>
        <v>15.00568322022953</v>
      </c>
      <c r="HZ21" s="144">
        <f t="shared" si="161"/>
        <v>303194085.19749892</v>
      </c>
      <c r="IA21" s="145">
        <f t="shared" si="162"/>
        <v>0</v>
      </c>
      <c r="IB21" s="144">
        <f t="shared" si="163"/>
        <v>4057355.2253629118</v>
      </c>
      <c r="IC21" s="145">
        <f t="shared" si="164"/>
        <v>0</v>
      </c>
      <c r="ID21" s="144">
        <f t="shared" si="165"/>
        <v>11731389.271588657</v>
      </c>
      <c r="IE21" s="145">
        <f t="shared" si="166"/>
        <v>0</v>
      </c>
      <c r="IF21" s="144">
        <f t="shared" si="167"/>
        <v>19931709167.504726</v>
      </c>
      <c r="IG21" s="145">
        <f t="shared" si="168"/>
        <v>0</v>
      </c>
      <c r="IH21" s="144">
        <f t="shared" si="169"/>
        <v>-307269412.49146354</v>
      </c>
      <c r="II21" s="145">
        <f t="shared" si="170"/>
        <v>0</v>
      </c>
      <c r="IJ21" s="144">
        <f t="shared" si="171"/>
        <v>5488094392.0524817</v>
      </c>
      <c r="IK21" s="144">
        <f t="shared" si="172"/>
        <v>116905593.67415108</v>
      </c>
      <c r="IL21" s="145">
        <f t="shared" si="173"/>
        <v>0</v>
      </c>
      <c r="IM21" s="144">
        <f t="shared" si="174"/>
        <v>10261502.483521024</v>
      </c>
      <c r="IN21" s="145">
        <f t="shared" si="175"/>
        <v>0</v>
      </c>
      <c r="IO21" s="144">
        <f t="shared" si="176"/>
        <v>4921878684.0014896</v>
      </c>
      <c r="IP21" s="145">
        <f t="shared" si="148"/>
        <v>0</v>
      </c>
      <c r="IQ21" s="144">
        <f t="shared" si="149"/>
        <v>-344489716.32051969</v>
      </c>
      <c r="IR21" s="144">
        <f t="shared" si="150"/>
        <v>235436514.70390487</v>
      </c>
      <c r="IS21" s="145">
        <f t="shared" si="151"/>
        <v>0</v>
      </c>
      <c r="IT21" s="144">
        <f t="shared" si="152"/>
        <v>15592101437.415466</v>
      </c>
      <c r="IU21" s="146">
        <f t="shared" si="153"/>
        <v>0</v>
      </c>
    </row>
    <row r="22" spans="1:255" x14ac:dyDescent="0.3">
      <c r="A22" s="2">
        <v>0.34693877551020408</v>
      </c>
      <c r="B22">
        <v>5.0194213273102024</v>
      </c>
      <c r="C22">
        <v>7.4989704289552053E-2</v>
      </c>
      <c r="D22">
        <f t="shared" si="0"/>
        <v>4.2965935627254179</v>
      </c>
      <c r="E22">
        <v>0.30660540311123108</v>
      </c>
      <c r="F22">
        <v>40.591836734693892</v>
      </c>
      <c r="G22">
        <v>-0.23242285078249261</v>
      </c>
      <c r="H22">
        <v>0</v>
      </c>
      <c r="I22" s="4">
        <v>18</v>
      </c>
      <c r="K22" s="49">
        <v>94.299845741860693</v>
      </c>
      <c r="L22" s="34">
        <v>2.7438212646350202</v>
      </c>
      <c r="M22" s="8">
        <v>21.1</v>
      </c>
      <c r="N22" s="4">
        <v>18</v>
      </c>
      <c r="P22" s="6">
        <v>-0.96482389999999996</v>
      </c>
      <c r="Q22" s="8">
        <v>0.38259140000000003</v>
      </c>
      <c r="R22" s="34">
        <v>26.343229999999998</v>
      </c>
      <c r="S22" s="8">
        <v>-7.8122030000000002</v>
      </c>
      <c r="T22" s="39">
        <v>18</v>
      </c>
      <c r="U22" s="42">
        <f t="shared" si="1"/>
        <v>26.36612375802946</v>
      </c>
      <c r="W22" s="46">
        <f t="shared" si="42"/>
        <v>24</v>
      </c>
      <c r="X22" s="39">
        <f t="shared" si="43"/>
        <v>25</v>
      </c>
      <c r="Y22" s="60">
        <f t="shared" si="44"/>
        <v>-0.82761857947220996</v>
      </c>
      <c r="Z22" s="60">
        <f t="shared" ref="Z22:Z31" si="177">_xlfn.LET(
    _xlpm.r, $AJ22,
    _xlpm.rp, _xlfn.XLOOKUP($W22, $T$5:$T$200, $U$5:$U$200, , -1),
    _xlpm.rn, _xlfn.XLOOKUP($X22, $T$5:$T$200, $U$5:$U$200, , -1),
    _xlpm.xp, _xlfn.XLOOKUP($W22, $T$5:$T$200, Q$5:Q$200, , -1),
    _xlpm.xn, _xlfn.XLOOKUP($X22, $T$5:$T$200, Q$5:Q$200, , -1),
    (_xlpm.r - _xlpm.rp)/(_xlpm.rn - _xlpm.rp)*(_xlpm.xn - _xlpm.xp) + _xlpm.xp
)</f>
        <v>-0.22209821214493353</v>
      </c>
      <c r="AA22" s="60">
        <f t="shared" ref="AA22:AA31" si="178">_xlfn.LET(
    _xlpm.r, $AJ22,
    _xlpm.rp, _xlfn.XLOOKUP($W22, $T$5:$T$200, $U$5:$U$200, , -1),
    _xlpm.rn, _xlfn.XLOOKUP($X22, $T$5:$T$200, $U$5:$U$200, , -1),
    _xlpm.xp, _xlfn.XLOOKUP($W22, $T$5:$T$200, R$5:R$200, , -1),
    _xlpm.xn, _xlfn.XLOOKUP($X22, $T$5:$T$200, R$5:R$200, , -1),
    (_xlpm.r - _xlpm.rp)/(_xlpm.rn - _xlpm.rp)*(_xlpm.xn - _xlpm.xp) + _xlpm.xp
)</f>
        <v>64.418040285311605</v>
      </c>
      <c r="AB22" s="60">
        <f t="shared" ref="AB22:AB30" si="179">_xlfn.LET(
    _xlpm.r, $AJ22,
    _xlpm.rp, _xlfn.XLOOKUP($W22, $T$5:$T$200, $U$5:$U$200, , -1),
    _xlpm.rn, _xlfn.XLOOKUP($X22, $T$5:$T$200, $U$5:$U$200, , -1),
    _xlpm.xp, _xlfn.XLOOKUP($W22, $T$5:$T$200, S$5:S$200, , -1),
    _xlpm.xn, _xlfn.XLOOKUP($X22, $T$5:$T$200, S$5:S$200, , -1),
    (_xlpm.r - _xlpm.rp)/(_xlpm.rn - _xlpm.rp)*(_xlpm.xn - _xlpm.xp) + _xlpm.xp
)</f>
        <v>-1.0695594639828823</v>
      </c>
      <c r="AC22" s="46">
        <f t="shared" si="45"/>
        <v>12</v>
      </c>
      <c r="AD22" s="39">
        <f t="shared" si="46"/>
        <v>13</v>
      </c>
      <c r="AE22" s="23">
        <f t="shared" si="47"/>
        <v>3.9022617561019803</v>
      </c>
      <c r="AF22" s="46">
        <f t="shared" si="48"/>
        <v>27</v>
      </c>
      <c r="AG22" s="39">
        <f t="shared" si="49"/>
        <v>28</v>
      </c>
      <c r="AH22" s="51">
        <f t="shared" si="50"/>
        <v>0.287845485198228</v>
      </c>
      <c r="AJ22" s="156">
        <v>64.448696808994995</v>
      </c>
      <c r="AK22" s="8">
        <v>350.45594662815</v>
      </c>
      <c r="AL22" s="8">
        <v>0.14975905543442999</v>
      </c>
      <c r="AM22" s="8">
        <v>2.3334379496574E-2</v>
      </c>
      <c r="AN22" s="8">
        <v>0.37047311462992999</v>
      </c>
      <c r="AO22" s="8">
        <v>1.1096232927280001</v>
      </c>
      <c r="AP22" s="8">
        <v>8.8746618171849007E-2</v>
      </c>
      <c r="AQ22" s="8">
        <v>0.56768390127644996</v>
      </c>
      <c r="AR22" s="8">
        <v>1.1380138432963999E-2</v>
      </c>
      <c r="AS22" s="8">
        <v>292897526.74466002</v>
      </c>
      <c r="AT22" s="8">
        <v>687555.06205555005</v>
      </c>
      <c r="AU22" s="8">
        <v>0</v>
      </c>
      <c r="AV22" s="8">
        <v>0</v>
      </c>
      <c r="AW22" s="8">
        <v>0</v>
      </c>
      <c r="AX22" s="8">
        <v>-7923959.8492582999</v>
      </c>
      <c r="AY22" s="8">
        <v>97423699.188617006</v>
      </c>
      <c r="AZ22" s="8">
        <v>0</v>
      </c>
      <c r="BA22" s="8">
        <v>0</v>
      </c>
      <c r="BB22" s="8">
        <v>0</v>
      </c>
      <c r="BC22" s="8">
        <v>33098761.832513001</v>
      </c>
      <c r="BD22" s="8">
        <v>18923963088.004002</v>
      </c>
      <c r="BE22" s="8">
        <v>2.6847956063926998E-8</v>
      </c>
      <c r="BF22" s="8">
        <v>-1.9073925062153999E-6</v>
      </c>
      <c r="BG22" s="8">
        <v>0</v>
      </c>
      <c r="BH22" s="121">
        <v>3601564832.1606998</v>
      </c>
      <c r="BI22" s="8">
        <v>-4.3755524264345E-5</v>
      </c>
      <c r="BJ22" s="8">
        <v>0</v>
      </c>
      <c r="BK22" s="121">
        <v>11447097068.365</v>
      </c>
      <c r="BL22" s="8">
        <v>0</v>
      </c>
      <c r="BM22" s="23">
        <v>178444694.19236001</v>
      </c>
      <c r="BN22" s="161">
        <f t="shared" si="51"/>
        <v>-0.8278824494953263</v>
      </c>
      <c r="BO22" s="56">
        <f t="shared" si="52"/>
        <v>-0.82761857947220996</v>
      </c>
      <c r="BP22" s="54">
        <f t="shared" si="53"/>
        <v>-0.67785952403777994</v>
      </c>
      <c r="BQ22" s="13">
        <f t="shared" si="54"/>
        <v>2.3334379496574E-2</v>
      </c>
      <c r="BR22" s="121">
        <f t="shared" si="55"/>
        <v>7.9670225152131735E-2</v>
      </c>
      <c r="BS22" s="122">
        <f t="shared" si="56"/>
        <v>3.8609075919501877E-2</v>
      </c>
      <c r="BT22" s="54">
        <f t="shared" si="57"/>
        <v>-0.25993467819575999</v>
      </c>
      <c r="BU22" s="57">
        <f t="shared" si="58"/>
        <v>1.1380138432963999E-2</v>
      </c>
      <c r="BW22" s="126">
        <f t="shared" si="59"/>
        <v>0.82761857947220996</v>
      </c>
      <c r="BX22" s="54">
        <f t="shared" si="59"/>
        <v>0.67785952403777994</v>
      </c>
      <c r="BY22" s="54">
        <f t="shared" si="60"/>
        <v>2.3334379496574E-2</v>
      </c>
      <c r="BZ22" s="54">
        <f t="shared" si="61"/>
        <v>-7.9670225152131735E-2</v>
      </c>
      <c r="CA22" s="54">
        <f t="shared" si="62"/>
        <v>3.8609075919501877E-2</v>
      </c>
      <c r="CB22" s="54">
        <f t="shared" si="63"/>
        <v>0.25993467819575999</v>
      </c>
      <c r="CC22" s="54">
        <f t="shared" si="64"/>
        <v>1.1380138432963999E-2</v>
      </c>
      <c r="CE22" s="125">
        <f t="shared" si="65"/>
        <v>1.0695594639828823</v>
      </c>
      <c r="CF22" s="125">
        <f t="shared" si="66"/>
        <v>1.8667334192366998E-2</v>
      </c>
      <c r="CG22" s="13">
        <f t="shared" si="67"/>
        <v>0.67730585546587263</v>
      </c>
      <c r="CH22" s="13">
        <f t="shared" si="68"/>
        <v>3.5983409327884588E-2</v>
      </c>
      <c r="CI22" s="13">
        <f t="shared" si="69"/>
        <v>-8.0377030903952151E-2</v>
      </c>
      <c r="CJ22" s="13">
        <f t="shared" si="70"/>
        <v>3.7115204730869322E-2</v>
      </c>
      <c r="CK22" s="13">
        <f t="shared" si="71"/>
        <v>0.25967696536513607</v>
      </c>
      <c r="CL22" s="57">
        <f t="shared" si="72"/>
        <v>1.6230161374448378E-2</v>
      </c>
      <c r="CM22" s="68"/>
      <c r="CN22" s="94">
        <f t="shared" si="73"/>
        <v>48.100193856827083</v>
      </c>
      <c r="CO22" s="63">
        <f t="shared" si="74"/>
        <v>431.50373871916014</v>
      </c>
      <c r="CP22" s="131">
        <f t="shared" si="75"/>
        <v>3601564832.1606998</v>
      </c>
      <c r="CQ22" s="131">
        <f t="shared" si="76"/>
        <v>11447097068.365</v>
      </c>
      <c r="CR22" s="131">
        <f t="shared" si="77"/>
        <v>-4.3755524264345E-5</v>
      </c>
      <c r="CS22" s="72">
        <f t="shared" si="78"/>
        <v>178444694.19236001</v>
      </c>
      <c r="CT22" s="131">
        <f t="shared" si="79"/>
        <v>292897526.74466002</v>
      </c>
      <c r="CU22" s="131">
        <f t="shared" si="80"/>
        <v>97423699.188617006</v>
      </c>
      <c r="CV22" s="72">
        <f t="shared" si="81"/>
        <v>687555.06205555005</v>
      </c>
      <c r="CW22" s="131">
        <f t="shared" si="82"/>
        <v>2.6847956063926998E-8</v>
      </c>
      <c r="CX22" s="72">
        <f t="shared" si="83"/>
        <v>1.9073925062153999E-6</v>
      </c>
      <c r="CY22" s="131">
        <f t="shared" si="84"/>
        <v>-7923959.8492582999</v>
      </c>
      <c r="CZ22" s="131">
        <f t="shared" si="85"/>
        <v>33098761.832513001</v>
      </c>
      <c r="DA22" s="101">
        <f t="shared" si="86"/>
        <v>48.101113700736249</v>
      </c>
      <c r="DB22" s="131">
        <f t="shared" si="87"/>
        <v>431.50281887525102</v>
      </c>
      <c r="DC22" s="72">
        <f t="shared" si="88"/>
        <v>0.5938607323043793</v>
      </c>
      <c r="DD22" s="131">
        <f t="shared" si="89"/>
        <v>3601583654.7958531</v>
      </c>
      <c r="DE22" s="131">
        <f t="shared" si="90"/>
        <v>11447078245.729847</v>
      </c>
      <c r="DF22" s="72">
        <f t="shared" si="91"/>
        <v>12152087.745562229</v>
      </c>
      <c r="DG22" s="131">
        <f t="shared" si="92"/>
        <v>292894927.83985507</v>
      </c>
      <c r="DH22" s="131">
        <f t="shared" si="93"/>
        <v>97426298.093421936</v>
      </c>
      <c r="DI22" s="113">
        <f t="shared" si="94"/>
        <v>990324.73397859128</v>
      </c>
      <c r="DJ22" s="130">
        <f t="shared" si="95"/>
        <v>7975217.6802754365</v>
      </c>
      <c r="DK22" s="130">
        <f t="shared" si="96"/>
        <v>33086448.547559451</v>
      </c>
      <c r="DL22" s="171">
        <f t="shared" si="97"/>
        <v>0.90728880462434169</v>
      </c>
      <c r="DM22" s="171">
        <f t="shared" si="98"/>
        <v>3.8609075919501877E-2</v>
      </c>
      <c r="DN22" s="197">
        <f t="shared" si="99"/>
        <v>48.146500392031037</v>
      </c>
      <c r="DO22" s="198">
        <f t="shared" si="100"/>
        <v>455.18173830702278</v>
      </c>
      <c r="DP22" s="199">
        <f t="shared" si="101"/>
        <v>-0.44282041754059553</v>
      </c>
      <c r="DQ22" s="200">
        <f t="shared" si="102"/>
        <v>3604034450.9059286</v>
      </c>
      <c r="DR22" s="198">
        <f t="shared" si="103"/>
        <v>12725695434.571911</v>
      </c>
      <c r="DS22" s="237">
        <f t="shared" si="104"/>
        <v>-43826747.832626939</v>
      </c>
      <c r="DT22" s="101">
        <f t="shared" si="3"/>
        <v>0.44282041754059553</v>
      </c>
      <c r="DU22" s="131">
        <f t="shared" si="4"/>
        <v>43826747.832626939</v>
      </c>
      <c r="DV22" s="113">
        <f t="shared" si="5"/>
        <v>-990324.73397859128</v>
      </c>
      <c r="DW22" s="1">
        <f t="shared" si="6"/>
        <v>215357319.64178643</v>
      </c>
      <c r="DX22" s="1">
        <f t="shared" si="7"/>
        <v>4918994255.4687605</v>
      </c>
      <c r="DY22" s="173">
        <f t="shared" si="8"/>
        <v>11308402.505405989</v>
      </c>
      <c r="DZ22" s="174">
        <f t="shared" si="9"/>
        <v>-7761975.1048416281</v>
      </c>
      <c r="EB22" s="169">
        <f t="shared" si="10"/>
        <v>1.0695594639828823</v>
      </c>
      <c r="EC22" s="106">
        <f t="shared" si="145"/>
        <v>1.8667334192366998E-2</v>
      </c>
      <c r="ED22" s="243">
        <v>17</v>
      </c>
      <c r="EE22" s="258">
        <f t="shared" si="146"/>
        <v>64.428641719451718</v>
      </c>
      <c r="EF22" s="258">
        <f t="shared" si="105"/>
        <v>64.418040285311605</v>
      </c>
      <c r="EG22" s="258">
        <v>0</v>
      </c>
      <c r="EH22" s="262">
        <f t="shared" si="106"/>
        <v>-0.22209821214493353</v>
      </c>
      <c r="EI22" s="189">
        <f t="shared" si="11"/>
        <v>350.45594662815</v>
      </c>
      <c r="EJ22" s="244">
        <f t="shared" si="12"/>
        <v>0.67730585546587263</v>
      </c>
      <c r="EK22" s="189">
        <f t="shared" si="13"/>
        <v>3.5983409327884588E-2</v>
      </c>
      <c r="EL22" s="1">
        <f t="shared" si="14"/>
        <v>48.304851941464477</v>
      </c>
      <c r="EM22" s="1">
        <f t="shared" si="15"/>
        <v>455.02338675758932</v>
      </c>
      <c r="EN22" s="34">
        <f t="shared" si="16"/>
        <v>8.0390095973837212</v>
      </c>
      <c r="EO22" s="244">
        <f t="shared" si="17"/>
        <v>18923963088.004002</v>
      </c>
      <c r="EP22" s="1">
        <f t="shared" si="107"/>
        <v>307138974.76240939</v>
      </c>
      <c r="EQ22" s="34">
        <f t="shared" si="108"/>
        <v>4914117307.3747292</v>
      </c>
      <c r="ER22" s="1">
        <f t="shared" si="147"/>
        <v>3608848578.1239467</v>
      </c>
      <c r="ES22" s="1">
        <f t="shared" si="18"/>
        <v>12720881307.353893</v>
      </c>
      <c r="ET22" s="34">
        <f t="shared" si="19"/>
        <v>214033745.98345393</v>
      </c>
      <c r="EU22" s="34">
        <f t="shared" si="109"/>
        <v>178444694.19236001</v>
      </c>
      <c r="EV22" s="1">
        <f t="shared" si="20"/>
        <v>292863785.77873957</v>
      </c>
      <c r="EW22" s="1">
        <f t="shared" si="21"/>
        <v>97457440.154537454</v>
      </c>
      <c r="EX22" s="34">
        <f t="shared" si="22"/>
        <v>2658395.99467227</v>
      </c>
      <c r="EY22" s="1">
        <f t="shared" si="110"/>
        <v>11161545.278542157</v>
      </c>
      <c r="EZ22" s="34">
        <f t="shared" si="111"/>
        <v>-7971708.2076244419</v>
      </c>
      <c r="FA22" s="107">
        <v>0</v>
      </c>
      <c r="FC22" s="185">
        <f t="shared" si="23"/>
        <v>215357319.64178643</v>
      </c>
      <c r="FD22" s="1">
        <f t="shared" si="24"/>
        <v>-4918994255.4687605</v>
      </c>
      <c r="FE22" s="1">
        <f t="shared" si="25"/>
        <v>11308402.505405989</v>
      </c>
      <c r="FF22" s="186">
        <f t="shared" si="26"/>
        <v>7761975.1048416281</v>
      </c>
      <c r="FH22" s="227">
        <f t="shared" si="27"/>
        <v>48.304851941464477</v>
      </c>
      <c r="FI22" s="93">
        <f t="shared" si="28"/>
        <v>455.02338675758932</v>
      </c>
      <c r="FJ22" s="233">
        <f t="shared" si="29"/>
        <v>-8.0390095973837212</v>
      </c>
      <c r="FK22" s="66">
        <f t="shared" si="112"/>
        <v>8.0390095973837212</v>
      </c>
      <c r="FL22" s="93">
        <f t="shared" si="113"/>
        <v>307138974.76240939</v>
      </c>
      <c r="FM22" s="233">
        <f t="shared" si="114"/>
        <v>-4914117307.3747292</v>
      </c>
      <c r="FN22" s="66">
        <f t="shared" si="115"/>
        <v>4914117307.3747292</v>
      </c>
      <c r="FO22" s="93">
        <f t="shared" si="30"/>
        <v>3608848578.1239467</v>
      </c>
      <c r="FP22" s="93">
        <f t="shared" si="31"/>
        <v>12720881307.353893</v>
      </c>
      <c r="FQ22" s="233">
        <f t="shared" si="32"/>
        <v>-214033745.98345393</v>
      </c>
      <c r="FR22" s="66">
        <f t="shared" si="116"/>
        <v>214033745.98345393</v>
      </c>
      <c r="FS22" s="93">
        <f t="shared" si="33"/>
        <v>292863785.77873957</v>
      </c>
      <c r="FT22" s="93">
        <f t="shared" si="34"/>
        <v>97457440.154537454</v>
      </c>
      <c r="FU22" s="233">
        <f t="shared" si="35"/>
        <v>-2658395.99467227</v>
      </c>
      <c r="FV22" s="66">
        <f t="shared" si="117"/>
        <v>2658395.99467227</v>
      </c>
      <c r="FW22" s="93">
        <f t="shared" si="118"/>
        <v>11161545.278542157</v>
      </c>
      <c r="FX22" s="233">
        <f t="shared" si="119"/>
        <v>7971708.2076244419</v>
      </c>
      <c r="FY22" s="228">
        <f t="shared" si="120"/>
        <v>-7971708.2076244419</v>
      </c>
      <c r="FZ22" s="1"/>
      <c r="GA22" s="227">
        <f t="shared" si="36"/>
        <v>307138974.76240939</v>
      </c>
      <c r="GB22" s="93">
        <f t="shared" si="37"/>
        <v>4914117307.3747282</v>
      </c>
      <c r="GC22" s="93">
        <f t="shared" si="38"/>
        <v>10869699.367435375</v>
      </c>
      <c r="GD22" s="228">
        <f t="shared" si="39"/>
        <v>-7833339.6791213239</v>
      </c>
      <c r="GF22" s="142">
        <v>17</v>
      </c>
      <c r="GG22" s="264">
        <f t="shared" si="121"/>
        <v>64.418040285311605</v>
      </c>
      <c r="GH22" s="264">
        <f t="shared" si="122"/>
        <v>0</v>
      </c>
      <c r="GI22" s="264">
        <f t="shared" si="123"/>
        <v>-0.22209821214493353</v>
      </c>
      <c r="GJ22" s="143">
        <f t="shared" si="124"/>
        <v>350.45594662815</v>
      </c>
      <c r="GK22" s="143">
        <f t="shared" si="125"/>
        <v>0.67730585546587263</v>
      </c>
      <c r="GL22" s="143">
        <f t="shared" si="126"/>
        <v>3.5983409327884588E-2</v>
      </c>
      <c r="GM22" s="143">
        <f t="shared" si="127"/>
        <v>48.304851941464477</v>
      </c>
      <c r="GN22" s="143">
        <f t="shared" si="128"/>
        <v>455.02338675758932</v>
      </c>
      <c r="GO22" s="143">
        <f t="shared" si="129"/>
        <v>8.0390095973837212</v>
      </c>
      <c r="GP22" s="144">
        <f t="shared" si="130"/>
        <v>292863785.77873957</v>
      </c>
      <c r="GQ22" s="145">
        <v>0</v>
      </c>
      <c r="GR22" s="144">
        <f t="shared" si="131"/>
        <v>2658395.99467227</v>
      </c>
      <c r="GS22" s="145">
        <v>0</v>
      </c>
      <c r="GT22" s="144">
        <f t="shared" si="132"/>
        <v>11161545.278542157</v>
      </c>
      <c r="GU22" s="145">
        <v>0</v>
      </c>
      <c r="GV22" s="144">
        <f t="shared" si="133"/>
        <v>18923963088.004002</v>
      </c>
      <c r="GW22" s="145">
        <v>0</v>
      </c>
      <c r="GX22" s="144">
        <f t="shared" si="134"/>
        <v>-307138974.76240939</v>
      </c>
      <c r="GY22" s="145">
        <v>0</v>
      </c>
      <c r="GZ22" s="144">
        <f t="shared" si="135"/>
        <v>4914117307.3747292</v>
      </c>
      <c r="HA22" s="144">
        <f t="shared" si="136"/>
        <v>97457440.154537454</v>
      </c>
      <c r="HB22" s="145">
        <v>0</v>
      </c>
      <c r="HC22" s="144">
        <f t="shared" si="137"/>
        <v>7971708.2076244419</v>
      </c>
      <c r="HD22" s="145">
        <v>0</v>
      </c>
      <c r="HE22" s="144">
        <f t="shared" si="138"/>
        <v>3608848578.1239467</v>
      </c>
      <c r="HF22" s="145">
        <v>0</v>
      </c>
      <c r="HG22" s="144">
        <f t="shared" si="139"/>
        <v>-214033745.98345393</v>
      </c>
      <c r="HH22" s="144">
        <f t="shared" si="140"/>
        <v>178444694.19236001</v>
      </c>
      <c r="HI22" s="145">
        <v>0</v>
      </c>
      <c r="HJ22" s="144">
        <f t="shared" si="141"/>
        <v>12720881307.353893</v>
      </c>
      <c r="HK22" s="146">
        <v>0</v>
      </c>
      <c r="HM22" s="46">
        <f t="shared" si="142"/>
        <v>16</v>
      </c>
      <c r="HN22" s="39">
        <f t="shared" si="143"/>
        <v>17</v>
      </c>
      <c r="HP22" s="142">
        <v>17</v>
      </c>
      <c r="HQ22" s="310">
        <v>64.349999999999994</v>
      </c>
      <c r="HR22" s="264">
        <f t="shared" si="144"/>
        <v>0</v>
      </c>
      <c r="HS22" s="264">
        <f t="shared" si="154"/>
        <v>-0.21988421321530477</v>
      </c>
      <c r="HT22" s="143">
        <f t="shared" si="155"/>
        <v>350.77258657600339</v>
      </c>
      <c r="HU22" s="143">
        <f t="shared" si="156"/>
        <v>0.67780342278185779</v>
      </c>
      <c r="HV22" s="143">
        <f t="shared" si="157"/>
        <v>3.6052087378442947E-2</v>
      </c>
      <c r="HW22" s="143">
        <f t="shared" si="158"/>
        <v>48.518385930054357</v>
      </c>
      <c r="HX22" s="143">
        <f t="shared" si="159"/>
        <v>456.3190912437725</v>
      </c>
      <c r="HY22" s="143">
        <f t="shared" si="160"/>
        <v>8.1188129912573572</v>
      </c>
      <c r="HZ22" s="144">
        <f t="shared" si="161"/>
        <v>292983085.01481569</v>
      </c>
      <c r="IA22" s="145">
        <f t="shared" si="162"/>
        <v>0</v>
      </c>
      <c r="IB22" s="144">
        <f t="shared" si="163"/>
        <v>2674591.5192006263</v>
      </c>
      <c r="IC22" s="145">
        <f t="shared" si="164"/>
        <v>0</v>
      </c>
      <c r="ID22" s="144">
        <f t="shared" si="165"/>
        <v>11167881.739089383</v>
      </c>
      <c r="IE22" s="145">
        <f t="shared" si="166"/>
        <v>0</v>
      </c>
      <c r="IF22" s="144">
        <f t="shared" si="167"/>
        <v>18935566717.59993</v>
      </c>
      <c r="IG22" s="145">
        <f t="shared" si="168"/>
        <v>0</v>
      </c>
      <c r="IH22" s="144">
        <f t="shared" si="169"/>
        <v>-307135595.70848829</v>
      </c>
      <c r="II22" s="145">
        <f t="shared" si="170"/>
        <v>0</v>
      </c>
      <c r="IJ22" s="144">
        <f t="shared" si="171"/>
        <v>4920679537.2487125</v>
      </c>
      <c r="IK22" s="144">
        <f t="shared" si="172"/>
        <v>97680774.953611866</v>
      </c>
      <c r="IL22" s="145">
        <f t="shared" si="173"/>
        <v>0</v>
      </c>
      <c r="IM22" s="144">
        <f t="shared" si="174"/>
        <v>7998236.4239580762</v>
      </c>
      <c r="IN22" s="145">
        <f t="shared" si="175"/>
        <v>0</v>
      </c>
      <c r="IO22" s="144">
        <f t="shared" si="176"/>
        <v>3623899281.5702157</v>
      </c>
      <c r="IP22" s="145">
        <f t="shared" si="148"/>
        <v>0</v>
      </c>
      <c r="IQ22" s="144">
        <f t="shared" si="149"/>
        <v>-215529635.44552833</v>
      </c>
      <c r="IR22" s="144">
        <f t="shared" si="150"/>
        <v>179098245.70740408</v>
      </c>
      <c r="IS22" s="145">
        <f t="shared" si="151"/>
        <v>0</v>
      </c>
      <c r="IT22" s="144">
        <f t="shared" si="152"/>
        <v>12753857825.275425</v>
      </c>
      <c r="IU22" s="146">
        <f t="shared" si="153"/>
        <v>0</v>
      </c>
    </row>
    <row r="23" spans="1:255" x14ac:dyDescent="0.3">
      <c r="A23" s="2">
        <v>0.36734693877551022</v>
      </c>
      <c r="B23">
        <v>4.885807888739599</v>
      </c>
      <c r="C23">
        <v>6.7142034323983871E-2</v>
      </c>
      <c r="D23">
        <f t="shared" si="0"/>
        <v>3.8469551946867853</v>
      </c>
      <c r="E23">
        <v>0.30436133352313133</v>
      </c>
      <c r="F23">
        <v>42.979591836734677</v>
      </c>
      <c r="G23">
        <v>-0.22531163517427791</v>
      </c>
      <c r="H23">
        <v>0</v>
      </c>
      <c r="I23" s="4">
        <v>19</v>
      </c>
      <c r="K23" s="49">
        <v>97.960566819306607</v>
      </c>
      <c r="L23" s="34">
        <v>2.5936355924049699</v>
      </c>
      <c r="M23" s="8">
        <v>21.1</v>
      </c>
      <c r="N23" s="4">
        <v>19</v>
      </c>
      <c r="P23" s="6">
        <v>-0.99875290000000005</v>
      </c>
      <c r="Q23" s="8">
        <v>0.37198550000000002</v>
      </c>
      <c r="R23" s="34">
        <v>29.272580000000001</v>
      </c>
      <c r="S23" s="8">
        <v>-7.0253779999999999</v>
      </c>
      <c r="T23" s="39">
        <v>19</v>
      </c>
      <c r="U23" s="42">
        <f t="shared" si="1"/>
        <v>29.295689439944756</v>
      </c>
      <c r="W23" s="46">
        <f t="shared" si="42"/>
        <v>25</v>
      </c>
      <c r="X23" s="39">
        <f t="shared" si="43"/>
        <v>26</v>
      </c>
      <c r="Y23" s="60">
        <f t="shared" si="44"/>
        <v>-0.77441500886487247</v>
      </c>
      <c r="Z23" s="60">
        <f t="shared" si="177"/>
        <v>-0.49145036662728203</v>
      </c>
      <c r="AA23" s="60">
        <f t="shared" si="178"/>
        <v>70.270576053816825</v>
      </c>
      <c r="AB23" s="60">
        <f t="shared" si="179"/>
        <v>-0.55086383235771053</v>
      </c>
      <c r="AC23" s="46">
        <f t="shared" si="45"/>
        <v>13</v>
      </c>
      <c r="AD23" s="39">
        <f t="shared" si="46"/>
        <v>14</v>
      </c>
      <c r="AE23" s="23">
        <f t="shared" si="47"/>
        <v>3.669632575299695</v>
      </c>
      <c r="AF23" s="46">
        <f t="shared" si="48"/>
        <v>30</v>
      </c>
      <c r="AG23" s="39">
        <f t="shared" si="49"/>
        <v>31</v>
      </c>
      <c r="AH23" s="51">
        <f t="shared" si="50"/>
        <v>0.28897548949333335</v>
      </c>
      <c r="AJ23" s="156">
        <v>70.307669246176005</v>
      </c>
      <c r="AK23" s="8">
        <v>307.30055408523998</v>
      </c>
      <c r="AL23" s="8">
        <v>0.23963307862961999</v>
      </c>
      <c r="AM23" s="8">
        <v>2.5863890657402001E-2</v>
      </c>
      <c r="AN23" s="8">
        <v>0.33732292586014001</v>
      </c>
      <c r="AO23" s="8">
        <v>0.98923566416201003</v>
      </c>
      <c r="AP23" s="8">
        <v>0.29248375452112002</v>
      </c>
      <c r="AQ23" s="8">
        <v>0.58509324911210003</v>
      </c>
      <c r="AR23" s="8">
        <v>1.7091306649170999E-2</v>
      </c>
      <c r="AS23" s="8">
        <v>300232240.59469998</v>
      </c>
      <c r="AT23" s="8">
        <v>-1278128.3455320999</v>
      </c>
      <c r="AU23" s="8">
        <v>0</v>
      </c>
      <c r="AV23" s="8">
        <v>0</v>
      </c>
      <c r="AW23" s="8">
        <v>0</v>
      </c>
      <c r="AX23" s="8">
        <v>-7532689.4479657998</v>
      </c>
      <c r="AY23" s="8">
        <v>81374981.083487004</v>
      </c>
      <c r="AZ23" s="8">
        <v>0</v>
      </c>
      <c r="BA23" s="8">
        <v>0</v>
      </c>
      <c r="BB23" s="8">
        <v>0</v>
      </c>
      <c r="BC23" s="8">
        <v>23234670.178713001</v>
      </c>
      <c r="BD23" s="8">
        <v>17536942879.245998</v>
      </c>
      <c r="BE23" s="8">
        <v>0</v>
      </c>
      <c r="BF23" s="8">
        <v>0</v>
      </c>
      <c r="BG23" s="8">
        <v>0</v>
      </c>
      <c r="BH23" s="121">
        <v>2649800620.7454</v>
      </c>
      <c r="BI23" s="8">
        <v>-3.6778296072471003E-5</v>
      </c>
      <c r="BJ23" s="8">
        <v>0</v>
      </c>
      <c r="BK23" s="121">
        <v>7739782023.7553997</v>
      </c>
      <c r="BL23" s="8">
        <v>0</v>
      </c>
      <c r="BM23" s="23">
        <v>133763636.89025</v>
      </c>
      <c r="BN23" s="161">
        <f t="shared" si="51"/>
        <v>-0.77438241794193674</v>
      </c>
      <c r="BO23" s="56">
        <f t="shared" si="52"/>
        <v>-0.77441500886487247</v>
      </c>
      <c r="BP23" s="54">
        <f t="shared" si="53"/>
        <v>-0.53478193023525245</v>
      </c>
      <c r="BQ23" s="13">
        <f t="shared" si="54"/>
        <v>2.5863890657402001E-2</v>
      </c>
      <c r="BR23" s="121">
        <f t="shared" si="55"/>
        <v>9.5753683616983665E-2</v>
      </c>
      <c r="BS23" s="122">
        <f t="shared" si="56"/>
        <v>4.257495231677845E-2</v>
      </c>
      <c r="BT23" s="54">
        <f t="shared" si="57"/>
        <v>-0.18932175975277243</v>
      </c>
      <c r="BU23" s="57">
        <f t="shared" si="58"/>
        <v>1.7091306649170999E-2</v>
      </c>
      <c r="BW23" s="126">
        <f t="shared" si="59"/>
        <v>0.77441500886487247</v>
      </c>
      <c r="BX23" s="54">
        <f t="shared" si="59"/>
        <v>0.53478193023525245</v>
      </c>
      <c r="BY23" s="54">
        <f t="shared" si="60"/>
        <v>2.5863890657402001E-2</v>
      </c>
      <c r="BZ23" s="54">
        <f t="shared" si="61"/>
        <v>-9.5753683616983665E-2</v>
      </c>
      <c r="CA23" s="54">
        <f t="shared" si="62"/>
        <v>4.257495231677845E-2</v>
      </c>
      <c r="CB23" s="54">
        <f t="shared" si="63"/>
        <v>0.18932175975277243</v>
      </c>
      <c r="CC23" s="54">
        <f t="shared" si="64"/>
        <v>1.7091306649170999E-2</v>
      </c>
      <c r="CE23" s="125">
        <f t="shared" si="65"/>
        <v>0.55086383235771053</v>
      </c>
      <c r="CF23" s="125">
        <f t="shared" si="66"/>
        <v>9.6143876047961267E-3</v>
      </c>
      <c r="CG23" s="13">
        <f t="shared" si="67"/>
        <v>0.53450855211552384</v>
      </c>
      <c r="CH23" s="13">
        <f t="shared" si="68"/>
        <v>3.1004216833307764E-2</v>
      </c>
      <c r="CI23" s="13">
        <f t="shared" si="69"/>
        <v>-9.6158583873484513E-2</v>
      </c>
      <c r="CJ23" s="13">
        <f t="shared" si="70"/>
        <v>4.165238574731836E-2</v>
      </c>
      <c r="CK23" s="13">
        <f t="shared" si="71"/>
        <v>0.18914868978933291</v>
      </c>
      <c r="CL23" s="57">
        <f t="shared" si="72"/>
        <v>1.8910701463488538E-2</v>
      </c>
      <c r="CM23" s="68"/>
      <c r="CN23" s="94">
        <f t="shared" si="73"/>
        <v>34.966733261885004</v>
      </c>
      <c r="CO23" s="63">
        <f t="shared" si="74"/>
        <v>300.72038855026443</v>
      </c>
      <c r="CP23" s="131">
        <f t="shared" si="75"/>
        <v>2649800620.7454</v>
      </c>
      <c r="CQ23" s="131">
        <f t="shared" si="76"/>
        <v>7739782023.7553997</v>
      </c>
      <c r="CR23" s="131">
        <f t="shared" si="77"/>
        <v>-3.6778296072471003E-5</v>
      </c>
      <c r="CS23" s="72">
        <f t="shared" si="78"/>
        <v>133763636.89025</v>
      </c>
      <c r="CT23" s="131">
        <f t="shared" si="79"/>
        <v>300232240.59469998</v>
      </c>
      <c r="CU23" s="131">
        <f t="shared" si="80"/>
        <v>81374981.083487004</v>
      </c>
      <c r="CV23" s="72">
        <f t="shared" si="81"/>
        <v>-1278128.3455320999</v>
      </c>
      <c r="CW23" s="131">
        <f t="shared" si="82"/>
        <v>0</v>
      </c>
      <c r="CX23" s="72">
        <f t="shared" si="83"/>
        <v>0</v>
      </c>
      <c r="CY23" s="131">
        <f t="shared" si="84"/>
        <v>-7532689.4479657998</v>
      </c>
      <c r="CZ23" s="131">
        <f t="shared" si="85"/>
        <v>23234670.178713001</v>
      </c>
      <c r="DA23" s="101">
        <f t="shared" si="86"/>
        <v>34.973658484003181</v>
      </c>
      <c r="DB23" s="131">
        <f t="shared" si="87"/>
        <v>300.71346332814625</v>
      </c>
      <c r="DC23" s="72">
        <f t="shared" si="88"/>
        <v>1.3565968940296338</v>
      </c>
      <c r="DD23" s="131">
        <f t="shared" si="89"/>
        <v>2649933259.5674515</v>
      </c>
      <c r="DE23" s="131">
        <f t="shared" si="90"/>
        <v>7739649384.9333477</v>
      </c>
      <c r="DF23" s="72">
        <f t="shared" si="91"/>
        <v>25982908.699821271</v>
      </c>
      <c r="DG23" s="131">
        <f t="shared" si="92"/>
        <v>300239586.40054047</v>
      </c>
      <c r="DH23" s="131">
        <f t="shared" si="93"/>
        <v>81367635.277646542</v>
      </c>
      <c r="DI23" s="113">
        <f t="shared" si="94"/>
        <v>-160857.61293605017</v>
      </c>
      <c r="DJ23" s="130">
        <f t="shared" si="95"/>
        <v>7651199.2352203866</v>
      </c>
      <c r="DK23" s="130">
        <f t="shared" si="96"/>
        <v>23195914.702723697</v>
      </c>
      <c r="DL23" s="171">
        <f t="shared" si="97"/>
        <v>0.87016869248185613</v>
      </c>
      <c r="DM23" s="171">
        <f t="shared" si="98"/>
        <v>4.257495231677845E-2</v>
      </c>
      <c r="DN23" s="197">
        <f t="shared" si="99"/>
        <v>35.063424897921074</v>
      </c>
      <c r="DO23" s="198">
        <f t="shared" si="100"/>
        <v>311.72795372246509</v>
      </c>
      <c r="DP23" s="199">
        <f t="shared" si="101"/>
        <v>0.36224720512180475</v>
      </c>
      <c r="DQ23" s="200">
        <f t="shared" si="102"/>
        <v>2655056024.4060602</v>
      </c>
      <c r="DR23" s="198">
        <f t="shared" si="103"/>
        <v>8368221271.0601597</v>
      </c>
      <c r="DS23" s="237">
        <f t="shared" si="104"/>
        <v>-30762363.850307807</v>
      </c>
      <c r="DT23" s="101">
        <f t="shared" si="3"/>
        <v>-0.36224720512180475</v>
      </c>
      <c r="DU23" s="131">
        <f t="shared" si="4"/>
        <v>30762363.850307807</v>
      </c>
      <c r="DV23" s="113">
        <f t="shared" si="5"/>
        <v>160857.61293605017</v>
      </c>
      <c r="DW23" s="1">
        <f t="shared" si="6"/>
        <v>299729268.43818915</v>
      </c>
      <c r="DX23" s="1">
        <f t="shared" si="7"/>
        <v>3320124886.5827041</v>
      </c>
      <c r="DY23" s="173">
        <f t="shared" si="8"/>
        <v>12782686.074612293</v>
      </c>
      <c r="DZ23" s="174">
        <f t="shared" si="9"/>
        <v>-7791250.8050378859</v>
      </c>
      <c r="EB23" s="169">
        <f t="shared" si="10"/>
        <v>0.55086383235771053</v>
      </c>
      <c r="EC23" s="106">
        <f t="shared" si="145"/>
        <v>9.6143876047961267E-3</v>
      </c>
      <c r="ED23" s="243">
        <v>18</v>
      </c>
      <c r="EE23" s="258">
        <f t="shared" si="146"/>
        <v>70.287372427101388</v>
      </c>
      <c r="EF23" s="258">
        <f t="shared" si="105"/>
        <v>70.270576053816825</v>
      </c>
      <c r="EG23" s="258">
        <v>0</v>
      </c>
      <c r="EH23" s="262">
        <f t="shared" si="106"/>
        <v>-0.49145036662728203</v>
      </c>
      <c r="EI23" s="189">
        <f t="shared" si="11"/>
        <v>307.30055408523998</v>
      </c>
      <c r="EJ23" s="244">
        <f t="shared" si="12"/>
        <v>0.53450855211552384</v>
      </c>
      <c r="EK23" s="189">
        <f t="shared" si="13"/>
        <v>3.1004216833307764E-2</v>
      </c>
      <c r="EL23" s="1">
        <f t="shared" si="14"/>
        <v>35.082032855720271</v>
      </c>
      <c r="EM23" s="1">
        <f t="shared" si="15"/>
        <v>311.7093457646659</v>
      </c>
      <c r="EN23" s="34">
        <f t="shared" si="16"/>
        <v>2.2976158639808815</v>
      </c>
      <c r="EO23" s="244">
        <f t="shared" si="17"/>
        <v>17536942879.245998</v>
      </c>
      <c r="EP23" s="1">
        <f t="shared" si="107"/>
        <v>331635891.37167227</v>
      </c>
      <c r="EQ23" s="34">
        <f t="shared" si="108"/>
        <v>3317089768.519752</v>
      </c>
      <c r="ER23" s="1">
        <f t="shared" si="147"/>
        <v>2656175598.9701605</v>
      </c>
      <c r="ES23" s="1">
        <f t="shared" si="18"/>
        <v>8367101696.4960594</v>
      </c>
      <c r="ET23" s="34">
        <f t="shared" si="19"/>
        <v>85681877.156771243</v>
      </c>
      <c r="EU23" s="34">
        <f t="shared" si="109"/>
        <v>133763636.89025</v>
      </c>
      <c r="EV23" s="1">
        <f t="shared" si="20"/>
        <v>300216262.37369192</v>
      </c>
      <c r="EW23" s="1">
        <f t="shared" si="21"/>
        <v>81390959.304495096</v>
      </c>
      <c r="EX23" s="34">
        <f t="shared" si="22"/>
        <v>2265017.9747184562</v>
      </c>
      <c r="EY23" s="1">
        <f t="shared" si="110"/>
        <v>12707188.3349771</v>
      </c>
      <c r="EZ23" s="34">
        <f t="shared" si="111"/>
        <v>-7913786.5152221844</v>
      </c>
      <c r="FA23" s="107">
        <v>0</v>
      </c>
      <c r="FC23" s="185">
        <f t="shared" si="23"/>
        <v>299729268.43818915</v>
      </c>
      <c r="FD23" s="1">
        <f t="shared" si="24"/>
        <v>-3320124886.5827041</v>
      </c>
      <c r="FE23" s="1">
        <f t="shared" si="25"/>
        <v>12782686.074612293</v>
      </c>
      <c r="FF23" s="186">
        <f t="shared" si="26"/>
        <v>7791250.8050378859</v>
      </c>
      <c r="FH23" s="227">
        <f t="shared" si="27"/>
        <v>35.082032855720271</v>
      </c>
      <c r="FI23" s="93">
        <f t="shared" si="28"/>
        <v>311.7093457646659</v>
      </c>
      <c r="FJ23" s="233">
        <f t="shared" si="29"/>
        <v>-2.2976158639808815</v>
      </c>
      <c r="FK23" s="66">
        <f t="shared" si="112"/>
        <v>2.2976158639808815</v>
      </c>
      <c r="FL23" s="93">
        <f t="shared" si="113"/>
        <v>331635891.37167227</v>
      </c>
      <c r="FM23" s="233">
        <f t="shared" si="114"/>
        <v>-3317089768.519752</v>
      </c>
      <c r="FN23" s="66">
        <f t="shared" si="115"/>
        <v>3317089768.519752</v>
      </c>
      <c r="FO23" s="93">
        <f t="shared" si="30"/>
        <v>2656175598.9701605</v>
      </c>
      <c r="FP23" s="93">
        <f t="shared" si="31"/>
        <v>8367101696.4960594</v>
      </c>
      <c r="FQ23" s="233">
        <f t="shared" si="32"/>
        <v>-85681877.156771243</v>
      </c>
      <c r="FR23" s="66">
        <f t="shared" si="116"/>
        <v>85681877.156771243</v>
      </c>
      <c r="FS23" s="93">
        <f t="shared" si="33"/>
        <v>300216262.37369192</v>
      </c>
      <c r="FT23" s="93">
        <f t="shared" si="34"/>
        <v>81390959.304495096</v>
      </c>
      <c r="FU23" s="233">
        <f t="shared" si="35"/>
        <v>-2265017.9747184562</v>
      </c>
      <c r="FV23" s="66">
        <f t="shared" si="117"/>
        <v>2265017.9747184562</v>
      </c>
      <c r="FW23" s="93">
        <f t="shared" si="118"/>
        <v>12707188.3349771</v>
      </c>
      <c r="FX23" s="233">
        <f t="shared" si="119"/>
        <v>7913786.5152221844</v>
      </c>
      <c r="FY23" s="228">
        <f t="shared" si="120"/>
        <v>-7913786.5152221844</v>
      </c>
      <c r="FZ23" s="1"/>
      <c r="GA23" s="227">
        <f t="shared" si="36"/>
        <v>331635891.37167221</v>
      </c>
      <c r="GB23" s="93">
        <f t="shared" si="37"/>
        <v>3317089768.519752</v>
      </c>
      <c r="GC23" s="93">
        <f t="shared" si="38"/>
        <v>12504723.568007154</v>
      </c>
      <c r="GD23" s="228">
        <f t="shared" si="39"/>
        <v>-7826439.3868246563</v>
      </c>
      <c r="GF23" s="142">
        <v>18</v>
      </c>
      <c r="GG23" s="264">
        <f t="shared" si="121"/>
        <v>70.270576053816825</v>
      </c>
      <c r="GH23" s="264">
        <f t="shared" si="122"/>
        <v>0</v>
      </c>
      <c r="GI23" s="264">
        <f t="shared" si="123"/>
        <v>-0.49145036662728203</v>
      </c>
      <c r="GJ23" s="143">
        <f t="shared" si="124"/>
        <v>307.30055408523998</v>
      </c>
      <c r="GK23" s="143">
        <f t="shared" si="125"/>
        <v>0.53450855211552384</v>
      </c>
      <c r="GL23" s="143">
        <f t="shared" si="126"/>
        <v>3.1004216833307764E-2</v>
      </c>
      <c r="GM23" s="143">
        <f t="shared" si="127"/>
        <v>35.082032855720271</v>
      </c>
      <c r="GN23" s="143">
        <f t="shared" si="128"/>
        <v>311.7093457646659</v>
      </c>
      <c r="GO23" s="143">
        <f t="shared" si="129"/>
        <v>2.2976158639808815</v>
      </c>
      <c r="GP23" s="144">
        <f t="shared" si="130"/>
        <v>300216262.37369192</v>
      </c>
      <c r="GQ23" s="145">
        <v>0</v>
      </c>
      <c r="GR23" s="144">
        <f t="shared" si="131"/>
        <v>2265017.9747184562</v>
      </c>
      <c r="GS23" s="145">
        <v>0</v>
      </c>
      <c r="GT23" s="144">
        <f t="shared" si="132"/>
        <v>12707188.3349771</v>
      </c>
      <c r="GU23" s="145">
        <v>0</v>
      </c>
      <c r="GV23" s="144">
        <f t="shared" si="133"/>
        <v>17536942879.245998</v>
      </c>
      <c r="GW23" s="145">
        <v>0</v>
      </c>
      <c r="GX23" s="144">
        <f t="shared" si="134"/>
        <v>-331635891.37167227</v>
      </c>
      <c r="GY23" s="145">
        <v>0</v>
      </c>
      <c r="GZ23" s="144">
        <f t="shared" si="135"/>
        <v>3317089768.519752</v>
      </c>
      <c r="HA23" s="144">
        <f t="shared" si="136"/>
        <v>81390959.304495096</v>
      </c>
      <c r="HB23" s="145">
        <v>0</v>
      </c>
      <c r="HC23" s="144">
        <f t="shared" si="137"/>
        <v>7913786.5152221844</v>
      </c>
      <c r="HD23" s="145">
        <v>0</v>
      </c>
      <c r="HE23" s="144">
        <f t="shared" si="138"/>
        <v>2656175598.9701605</v>
      </c>
      <c r="HF23" s="145">
        <v>0</v>
      </c>
      <c r="HG23" s="144">
        <f t="shared" si="139"/>
        <v>-85681877.156771243</v>
      </c>
      <c r="HH23" s="144">
        <f t="shared" si="140"/>
        <v>133763636.89025</v>
      </c>
      <c r="HI23" s="145">
        <v>0</v>
      </c>
      <c r="HJ23" s="144">
        <f t="shared" si="141"/>
        <v>8367101696.4960594</v>
      </c>
      <c r="HK23" s="146">
        <v>0</v>
      </c>
      <c r="HM23" s="46">
        <f t="shared" si="142"/>
        <v>17</v>
      </c>
      <c r="HN23" s="39">
        <f t="shared" si="143"/>
        <v>18</v>
      </c>
      <c r="HP23" s="142">
        <v>18</v>
      </c>
      <c r="HQ23" s="310">
        <v>70.2</v>
      </c>
      <c r="HR23" s="264">
        <f t="shared" si="144"/>
        <v>0</v>
      </c>
      <c r="HS23" s="264">
        <f t="shared" si="154"/>
        <v>-0.48820223403957153</v>
      </c>
      <c r="HT23" s="143">
        <f t="shared" si="155"/>
        <v>307.82096736028302</v>
      </c>
      <c r="HU23" s="143">
        <f t="shared" si="156"/>
        <v>0.53623055272599174</v>
      </c>
      <c r="HV23" s="143">
        <f t="shared" si="157"/>
        <v>3.106426119208856E-2</v>
      </c>
      <c r="HW23" s="143">
        <f t="shared" si="158"/>
        <v>35.241487565322828</v>
      </c>
      <c r="HX23" s="143">
        <f t="shared" si="159"/>
        <v>313.43757774305948</v>
      </c>
      <c r="HY23" s="143">
        <f t="shared" si="160"/>
        <v>2.3668516498248184</v>
      </c>
      <c r="HZ23" s="144">
        <f t="shared" si="161"/>
        <v>300127598.45015901</v>
      </c>
      <c r="IA23" s="145">
        <f t="shared" si="162"/>
        <v>0</v>
      </c>
      <c r="IB23" s="144">
        <f t="shared" si="163"/>
        <v>2269761.7421048973</v>
      </c>
      <c r="IC23" s="145">
        <f t="shared" si="164"/>
        <v>0</v>
      </c>
      <c r="ID23" s="144">
        <f t="shared" si="165"/>
        <v>12688549.339531813</v>
      </c>
      <c r="IE23" s="145">
        <f t="shared" si="166"/>
        <v>0</v>
      </c>
      <c r="IF23" s="144">
        <f t="shared" si="167"/>
        <v>17553669032.963009</v>
      </c>
      <c r="IG23" s="145">
        <f t="shared" si="168"/>
        <v>0</v>
      </c>
      <c r="IH23" s="144">
        <f t="shared" si="169"/>
        <v>-331340481.69399625</v>
      </c>
      <c r="II23" s="145">
        <f t="shared" si="170"/>
        <v>0</v>
      </c>
      <c r="IJ23" s="144">
        <f t="shared" si="171"/>
        <v>3336348412.2918625</v>
      </c>
      <c r="IK23" s="144">
        <f t="shared" si="172"/>
        <v>81584705.889218509</v>
      </c>
      <c r="IL23" s="145">
        <f t="shared" si="173"/>
        <v>0</v>
      </c>
      <c r="IM23" s="144">
        <f t="shared" si="174"/>
        <v>7914484.9961271863</v>
      </c>
      <c r="IN23" s="145">
        <f t="shared" si="175"/>
        <v>0</v>
      </c>
      <c r="IO23" s="144">
        <f t="shared" si="176"/>
        <v>2667663935.3265843</v>
      </c>
      <c r="IP23" s="145">
        <f t="shared" si="148"/>
        <v>0</v>
      </c>
      <c r="IQ23" s="144">
        <f t="shared" si="149"/>
        <v>-87229679.470180303</v>
      </c>
      <c r="IR23" s="144">
        <f t="shared" si="150"/>
        <v>134302448.24134263</v>
      </c>
      <c r="IS23" s="145">
        <f t="shared" si="151"/>
        <v>0</v>
      </c>
      <c r="IT23" s="144">
        <f t="shared" si="152"/>
        <v>8419604166.5836477</v>
      </c>
      <c r="IU23" s="146">
        <f t="shared" si="153"/>
        <v>0</v>
      </c>
    </row>
    <row r="24" spans="1:255" x14ac:dyDescent="0.3">
      <c r="A24" s="2">
        <v>0.38775510204081631</v>
      </c>
      <c r="B24">
        <v>4.7679596751217952</v>
      </c>
      <c r="C24">
        <v>6.0132562748554143E-2</v>
      </c>
      <c r="D24">
        <f t="shared" si="0"/>
        <v>3.4453420567977457</v>
      </c>
      <c r="E24">
        <v>0.30187566240238778</v>
      </c>
      <c r="F24">
        <v>45.367346938775512</v>
      </c>
      <c r="G24">
        <v>-0.21101345488822221</v>
      </c>
      <c r="H24">
        <v>0</v>
      </c>
      <c r="I24" s="4">
        <v>20</v>
      </c>
      <c r="K24" s="49">
        <v>101.20031190028099</v>
      </c>
      <c r="L24" s="34">
        <v>2.4542412772817102</v>
      </c>
      <c r="M24" s="8">
        <v>21.1</v>
      </c>
      <c r="N24" s="4">
        <v>20</v>
      </c>
      <c r="P24" s="6">
        <v>-1.0018530000000001</v>
      </c>
      <c r="Q24" s="8">
        <v>0.3390686</v>
      </c>
      <c r="R24" s="34">
        <v>35.131590000000003</v>
      </c>
      <c r="S24" s="8">
        <v>-5.5146819999999996</v>
      </c>
      <c r="T24" s="39">
        <v>20</v>
      </c>
      <c r="U24" s="42">
        <f t="shared" si="1"/>
        <v>35.154792725689568</v>
      </c>
      <c r="W24" s="46">
        <f t="shared" si="42"/>
        <v>26</v>
      </c>
      <c r="X24" s="39">
        <f t="shared" si="43"/>
        <v>27</v>
      </c>
      <c r="Y24" s="60">
        <f t="shared" si="44"/>
        <v>-0.71396518045201685</v>
      </c>
      <c r="Z24" s="60">
        <f t="shared" si="177"/>
        <v>-0.81490019752266007</v>
      </c>
      <c r="AA24" s="60">
        <f t="shared" si="178"/>
        <v>76.120301096381738</v>
      </c>
      <c r="AB24" s="60">
        <f t="shared" si="179"/>
        <v>-6.3788642884633928E-2</v>
      </c>
      <c r="AC24" s="46">
        <f t="shared" si="45"/>
        <v>14</v>
      </c>
      <c r="AD24" s="39">
        <f t="shared" si="46"/>
        <v>15</v>
      </c>
      <c r="AE24" s="23">
        <f t="shared" si="47"/>
        <v>3.4447882594775217</v>
      </c>
      <c r="AF24" s="46">
        <f t="shared" si="48"/>
        <v>32</v>
      </c>
      <c r="AG24" s="39">
        <f t="shared" si="49"/>
        <v>33</v>
      </c>
      <c r="AH24" s="51">
        <f t="shared" si="50"/>
        <v>0.29278448055470868</v>
      </c>
      <c r="AJ24" s="156">
        <v>76.166641683357994</v>
      </c>
      <c r="AK24" s="8">
        <v>260.23867436495999</v>
      </c>
      <c r="AL24" s="8">
        <v>0.35604765721576997</v>
      </c>
      <c r="AM24" s="8">
        <v>2.8012968670978002E-2</v>
      </c>
      <c r="AN24" s="8">
        <v>0.30992049552250001</v>
      </c>
      <c r="AO24" s="8">
        <v>0.83596944165265996</v>
      </c>
      <c r="AP24" s="8">
        <v>0.85155666991048995</v>
      </c>
      <c r="AQ24" s="8">
        <v>0.60320715175313</v>
      </c>
      <c r="AR24" s="8">
        <v>2.2594394309966001E-2</v>
      </c>
      <c r="AS24" s="8">
        <v>334515368.47275001</v>
      </c>
      <c r="AT24" s="8">
        <v>-5128386.2951595997</v>
      </c>
      <c r="AU24" s="8">
        <v>0</v>
      </c>
      <c r="AV24" s="8">
        <v>0</v>
      </c>
      <c r="AW24" s="8">
        <v>0</v>
      </c>
      <c r="AX24" s="8">
        <v>-7652226.7124503003</v>
      </c>
      <c r="AY24" s="8">
        <v>67177016.740669996</v>
      </c>
      <c r="AZ24" s="8">
        <v>0</v>
      </c>
      <c r="BA24" s="8">
        <v>0</v>
      </c>
      <c r="BB24" s="8">
        <v>0</v>
      </c>
      <c r="BC24" s="8">
        <v>15940149.620474</v>
      </c>
      <c r="BD24" s="8">
        <v>15851882737.655001</v>
      </c>
      <c r="BE24" s="8">
        <v>-2.8346863735692E-8</v>
      </c>
      <c r="BF24" s="8">
        <v>-1.9071379767620999E-6</v>
      </c>
      <c r="BG24" s="8">
        <v>0</v>
      </c>
      <c r="BH24" s="121">
        <v>1909315032.4967999</v>
      </c>
      <c r="BI24" s="8">
        <v>1.2046144747148999E-5</v>
      </c>
      <c r="BJ24" s="8">
        <v>0</v>
      </c>
      <c r="BK24" s="121">
        <v>4437473141.3821001</v>
      </c>
      <c r="BL24" s="8">
        <v>0</v>
      </c>
      <c r="BM24" s="23">
        <v>97556232.157782003</v>
      </c>
      <c r="BN24" s="161">
        <f t="shared" si="51"/>
        <v>-0.71381358856667565</v>
      </c>
      <c r="BO24" s="56">
        <f t="shared" si="52"/>
        <v>-0.71396518045201685</v>
      </c>
      <c r="BP24" s="54">
        <f t="shared" si="53"/>
        <v>-0.35791752323624687</v>
      </c>
      <c r="BQ24" s="13">
        <f t="shared" si="54"/>
        <v>2.8012968670978002E-2</v>
      </c>
      <c r="BR24" s="121">
        <f t="shared" si="55"/>
        <v>0.12513645574814103</v>
      </c>
      <c r="BS24" s="122">
        <f t="shared" si="56"/>
        <v>4.6169041063285794E-2</v>
      </c>
      <c r="BT24" s="54">
        <f t="shared" si="57"/>
        <v>-0.11075802869888685</v>
      </c>
      <c r="BU24" s="57">
        <f t="shared" si="58"/>
        <v>2.2594394309966001E-2</v>
      </c>
      <c r="BW24" s="126">
        <f t="shared" si="59"/>
        <v>0.71396518045201685</v>
      </c>
      <c r="BX24" s="54">
        <f t="shared" si="59"/>
        <v>0.35791752323624687</v>
      </c>
      <c r="BY24" s="54">
        <f t="shared" si="60"/>
        <v>2.8012968670978002E-2</v>
      </c>
      <c r="BZ24" s="54">
        <f t="shared" si="61"/>
        <v>-0.12513645574814103</v>
      </c>
      <c r="CA24" s="54">
        <f t="shared" si="62"/>
        <v>4.6169041063285794E-2</v>
      </c>
      <c r="CB24" s="54">
        <f t="shared" si="63"/>
        <v>0.11075802869888685</v>
      </c>
      <c r="CC24" s="54">
        <f t="shared" si="64"/>
        <v>2.2594394309966001E-2</v>
      </c>
      <c r="CE24" s="125">
        <f t="shared" si="65"/>
        <v>6.3788642884633928E-2</v>
      </c>
      <c r="CF24" s="125">
        <f t="shared" si="66"/>
        <v>1.1133218437157154E-3</v>
      </c>
      <c r="CG24" s="13">
        <f t="shared" si="67"/>
        <v>0.35788611397598868</v>
      </c>
      <c r="CH24" s="13">
        <f t="shared" si="68"/>
        <v>2.8411428624694885E-2</v>
      </c>
      <c r="CI24" s="13">
        <f t="shared" si="69"/>
        <v>-0.12518777918703677</v>
      </c>
      <c r="CJ24" s="13">
        <f t="shared" si="70"/>
        <v>4.6029695329510324E-2</v>
      </c>
      <c r="CK24" s="13">
        <f t="shared" si="71"/>
        <v>0.1107328052298728</v>
      </c>
      <c r="CL24" s="57">
        <f t="shared" si="72"/>
        <v>2.2717689614499079E-2</v>
      </c>
      <c r="CM24" s="68"/>
      <c r="CN24" s="94">
        <f t="shared" si="73"/>
        <v>24.996110364736392</v>
      </c>
      <c r="CO24" s="63">
        <f t="shared" si="74"/>
        <v>181.86647228250936</v>
      </c>
      <c r="CP24" s="131">
        <f t="shared" si="75"/>
        <v>1909315032.4967999</v>
      </c>
      <c r="CQ24" s="131">
        <f t="shared" si="76"/>
        <v>4437473141.3821001</v>
      </c>
      <c r="CR24" s="131">
        <f t="shared" si="77"/>
        <v>1.2046144747148999E-5</v>
      </c>
      <c r="CS24" s="72">
        <f t="shared" si="78"/>
        <v>97556232.157782003</v>
      </c>
      <c r="CT24" s="131">
        <f t="shared" si="79"/>
        <v>334515368.47275001</v>
      </c>
      <c r="CU24" s="131">
        <f t="shared" si="80"/>
        <v>67177016.740669996</v>
      </c>
      <c r="CV24" s="72">
        <f t="shared" si="81"/>
        <v>-5128386.2951595997</v>
      </c>
      <c r="CW24" s="131">
        <f t="shared" si="82"/>
        <v>-2.8346863735692E-8</v>
      </c>
      <c r="CX24" s="72">
        <f t="shared" si="83"/>
        <v>1.9071379767620999E-6</v>
      </c>
      <c r="CY24" s="131">
        <f t="shared" si="84"/>
        <v>-7652226.7124503003</v>
      </c>
      <c r="CZ24" s="131">
        <f t="shared" si="85"/>
        <v>15940149.620474</v>
      </c>
      <c r="DA24" s="101">
        <f t="shared" si="86"/>
        <v>25.030759369589163</v>
      </c>
      <c r="DB24" s="131">
        <f t="shared" si="87"/>
        <v>181.83182327765658</v>
      </c>
      <c r="DC24" s="72">
        <f t="shared" si="88"/>
        <v>2.3311373571306686</v>
      </c>
      <c r="DD24" s="131">
        <f t="shared" si="89"/>
        <v>1909873443.6683714</v>
      </c>
      <c r="DE24" s="131">
        <f t="shared" si="90"/>
        <v>4436914730.2105284</v>
      </c>
      <c r="DF24" s="72">
        <f t="shared" si="91"/>
        <v>37569135.050779425</v>
      </c>
      <c r="DG24" s="131">
        <f t="shared" si="92"/>
        <v>334608738.16810435</v>
      </c>
      <c r="DH24" s="131">
        <f t="shared" si="93"/>
        <v>67083647.045315668</v>
      </c>
      <c r="DI24" s="113">
        <f t="shared" si="94"/>
        <v>-1153398.2983415821</v>
      </c>
      <c r="DJ24" s="130">
        <f t="shared" si="95"/>
        <v>7888282.8028871343</v>
      </c>
      <c r="DK24" s="130">
        <f t="shared" si="96"/>
        <v>15824662.334581122</v>
      </c>
      <c r="DL24" s="171">
        <f t="shared" si="97"/>
        <v>0.83910163620015787</v>
      </c>
      <c r="DM24" s="171">
        <f t="shared" si="98"/>
        <v>4.6169041063285794E-2</v>
      </c>
      <c r="DN24" s="197">
        <f t="shared" si="99"/>
        <v>25.163612944541569</v>
      </c>
      <c r="DO24" s="198">
        <f t="shared" si="100"/>
        <v>185.0242598169892</v>
      </c>
      <c r="DP24" s="199">
        <f t="shared" si="101"/>
        <v>1.6798873229202858</v>
      </c>
      <c r="DQ24" s="200">
        <f t="shared" si="102"/>
        <v>1917965935.288085</v>
      </c>
      <c r="DR24" s="198">
        <f t="shared" si="103"/>
        <v>4631375179.9972334</v>
      </c>
      <c r="DS24" s="237">
        <f t="shared" si="104"/>
        <v>-2100369.1087714881</v>
      </c>
      <c r="DT24" s="101">
        <f t="shared" si="3"/>
        <v>-1.6798873229202858</v>
      </c>
      <c r="DU24" s="131">
        <f t="shared" si="4"/>
        <v>2100369.1087714881</v>
      </c>
      <c r="DV24" s="113">
        <f t="shared" si="5"/>
        <v>1153398.2983415821</v>
      </c>
      <c r="DW24" s="1">
        <f t="shared" si="6"/>
        <v>358163689.12992042</v>
      </c>
      <c r="DX24" s="1">
        <f t="shared" si="7"/>
        <v>1755723283.1885815</v>
      </c>
      <c r="DY24" s="173">
        <f t="shared" si="8"/>
        <v>15448564.572617454</v>
      </c>
      <c r="DZ24" s="174">
        <f t="shared" si="9"/>
        <v>-8394609.8299100567</v>
      </c>
      <c r="EB24" s="169">
        <f t="shared" si="10"/>
        <v>6.3788642884633928E-2</v>
      </c>
      <c r="EC24" s="106">
        <f t="shared" si="145"/>
        <v>1.1133218437157154E-3</v>
      </c>
      <c r="ED24" s="243">
        <v>19</v>
      </c>
      <c r="EE24" s="258">
        <f t="shared" si="146"/>
        <v>76.146032928164516</v>
      </c>
      <c r="EF24" s="258">
        <f t="shared" si="105"/>
        <v>76.120301096381738</v>
      </c>
      <c r="EG24" s="258">
        <v>0</v>
      </c>
      <c r="EH24" s="262">
        <f t="shared" si="106"/>
        <v>-0.81490019752266007</v>
      </c>
      <c r="EI24" s="189">
        <f t="shared" si="11"/>
        <v>260.23867436495999</v>
      </c>
      <c r="EJ24" s="244">
        <f t="shared" si="12"/>
        <v>0.35788611397598868</v>
      </c>
      <c r="EK24" s="189">
        <f t="shared" si="13"/>
        <v>2.8411428624694885E-2</v>
      </c>
      <c r="EL24" s="1">
        <f t="shared" si="14"/>
        <v>25.160070582005641</v>
      </c>
      <c r="EM24" s="1">
        <f t="shared" si="15"/>
        <v>185.02780217952514</v>
      </c>
      <c r="EN24" s="34">
        <f t="shared" si="16"/>
        <v>-1.5019069554823732</v>
      </c>
      <c r="EO24" s="244">
        <f t="shared" si="17"/>
        <v>15851882737.655001</v>
      </c>
      <c r="EP24" s="1">
        <f t="shared" si="107"/>
        <v>360118151.83948225</v>
      </c>
      <c r="EQ24" s="34">
        <f t="shared" si="108"/>
        <v>1755323443.7155342</v>
      </c>
      <c r="ER24" s="1">
        <f t="shared" si="147"/>
        <v>1917973975.2879376</v>
      </c>
      <c r="ES24" s="1">
        <f t="shared" si="18"/>
        <v>4631367139.9973812</v>
      </c>
      <c r="ET24" s="34">
        <f t="shared" si="19"/>
        <v>5121259.188855499</v>
      </c>
      <c r="EU24" s="34">
        <f t="shared" si="109"/>
        <v>97556232.157782003</v>
      </c>
      <c r="EV24" s="1">
        <f t="shared" si="20"/>
        <v>334605838.36984468</v>
      </c>
      <c r="EW24" s="1">
        <f t="shared" si="21"/>
        <v>67086546.843575351</v>
      </c>
      <c r="EX24" s="34">
        <f t="shared" si="22"/>
        <v>1451236.7206773567</v>
      </c>
      <c r="EY24" s="1">
        <f t="shared" si="110"/>
        <v>15439209.097919913</v>
      </c>
      <c r="EZ24" s="34">
        <f t="shared" si="111"/>
        <v>-8411803.8482516129</v>
      </c>
      <c r="FA24" s="107">
        <v>0</v>
      </c>
      <c r="FC24" s="185">
        <f t="shared" si="23"/>
        <v>358163689.12992042</v>
      </c>
      <c r="FD24" s="1">
        <f t="shared" si="24"/>
        <v>-1755723283.1885815</v>
      </c>
      <c r="FE24" s="1">
        <f t="shared" si="25"/>
        <v>15448564.572617454</v>
      </c>
      <c r="FF24" s="186">
        <f t="shared" si="26"/>
        <v>8394609.8299100567</v>
      </c>
      <c r="FH24" s="227">
        <f t="shared" si="27"/>
        <v>25.160070582005641</v>
      </c>
      <c r="FI24" s="93">
        <f t="shared" si="28"/>
        <v>185.02780217952514</v>
      </c>
      <c r="FJ24" s="233">
        <f t="shared" si="29"/>
        <v>1.5019069554823732</v>
      </c>
      <c r="FK24" s="66">
        <f t="shared" si="112"/>
        <v>-1.5019069554823732</v>
      </c>
      <c r="FL24" s="93">
        <f t="shared" si="113"/>
        <v>360118151.83948225</v>
      </c>
      <c r="FM24" s="233">
        <f t="shared" si="114"/>
        <v>-1755323443.7155342</v>
      </c>
      <c r="FN24" s="66">
        <f t="shared" si="115"/>
        <v>1755323443.7155342</v>
      </c>
      <c r="FO24" s="93">
        <f t="shared" si="30"/>
        <v>1917973975.2879376</v>
      </c>
      <c r="FP24" s="93">
        <f t="shared" si="31"/>
        <v>4631367139.9973812</v>
      </c>
      <c r="FQ24" s="233">
        <f t="shared" si="32"/>
        <v>-5121259.188855499</v>
      </c>
      <c r="FR24" s="66">
        <f t="shared" si="116"/>
        <v>5121259.188855499</v>
      </c>
      <c r="FS24" s="93">
        <f t="shared" si="33"/>
        <v>334605838.36984468</v>
      </c>
      <c r="FT24" s="93">
        <f t="shared" si="34"/>
        <v>67086546.843575351</v>
      </c>
      <c r="FU24" s="233">
        <f t="shared" si="35"/>
        <v>-1451236.7206773567</v>
      </c>
      <c r="FV24" s="66">
        <f t="shared" si="117"/>
        <v>1451236.7206773567</v>
      </c>
      <c r="FW24" s="93">
        <f t="shared" si="118"/>
        <v>15439209.097919913</v>
      </c>
      <c r="FX24" s="233">
        <f t="shared" si="119"/>
        <v>8411803.8482516129</v>
      </c>
      <c r="FY24" s="228">
        <f t="shared" si="120"/>
        <v>-8411803.8482516129</v>
      </c>
      <c r="FZ24" s="1"/>
      <c r="GA24" s="227">
        <f t="shared" si="36"/>
        <v>360118151.83948225</v>
      </c>
      <c r="GB24" s="93">
        <f t="shared" si="37"/>
        <v>1755323443.7155342</v>
      </c>
      <c r="GC24" s="93">
        <f t="shared" si="38"/>
        <v>15401804.795639327</v>
      </c>
      <c r="GD24" s="228">
        <f t="shared" si="39"/>
        <v>-8398415.8126743101</v>
      </c>
      <c r="GF24" s="142">
        <v>19</v>
      </c>
      <c r="GG24" s="264">
        <f t="shared" si="121"/>
        <v>76.120301096381738</v>
      </c>
      <c r="GH24" s="264">
        <f t="shared" si="122"/>
        <v>0</v>
      </c>
      <c r="GI24" s="264">
        <f t="shared" si="123"/>
        <v>-0.81490019752266007</v>
      </c>
      <c r="GJ24" s="143">
        <f t="shared" si="124"/>
        <v>260.23867436495999</v>
      </c>
      <c r="GK24" s="143">
        <f t="shared" si="125"/>
        <v>0.35788611397598868</v>
      </c>
      <c r="GL24" s="143">
        <f t="shared" si="126"/>
        <v>2.8411428624694885E-2</v>
      </c>
      <c r="GM24" s="143">
        <f t="shared" si="127"/>
        <v>25.160070582005641</v>
      </c>
      <c r="GN24" s="143">
        <f t="shared" si="128"/>
        <v>185.02780217952514</v>
      </c>
      <c r="GO24" s="143">
        <f t="shared" si="129"/>
        <v>-1.5019069554823732</v>
      </c>
      <c r="GP24" s="144">
        <f t="shared" si="130"/>
        <v>334605838.36984468</v>
      </c>
      <c r="GQ24" s="145">
        <v>0</v>
      </c>
      <c r="GR24" s="144">
        <f t="shared" si="131"/>
        <v>1451236.7206773567</v>
      </c>
      <c r="GS24" s="145">
        <v>0</v>
      </c>
      <c r="GT24" s="144">
        <f t="shared" si="132"/>
        <v>15439209.097919913</v>
      </c>
      <c r="GU24" s="145">
        <v>0</v>
      </c>
      <c r="GV24" s="144">
        <f t="shared" si="133"/>
        <v>15851882737.655001</v>
      </c>
      <c r="GW24" s="145">
        <v>0</v>
      </c>
      <c r="GX24" s="144">
        <f t="shared" si="134"/>
        <v>-360118151.83948225</v>
      </c>
      <c r="GY24" s="145">
        <v>0</v>
      </c>
      <c r="GZ24" s="144">
        <f t="shared" si="135"/>
        <v>1755323443.7155342</v>
      </c>
      <c r="HA24" s="144">
        <f t="shared" si="136"/>
        <v>67086546.843575351</v>
      </c>
      <c r="HB24" s="145">
        <v>0</v>
      </c>
      <c r="HC24" s="144">
        <f t="shared" si="137"/>
        <v>8411803.8482516129</v>
      </c>
      <c r="HD24" s="145">
        <v>0</v>
      </c>
      <c r="HE24" s="144">
        <f t="shared" si="138"/>
        <v>1917973975.2879376</v>
      </c>
      <c r="HF24" s="145">
        <v>0</v>
      </c>
      <c r="HG24" s="144">
        <f t="shared" si="139"/>
        <v>-5121259.188855499</v>
      </c>
      <c r="HH24" s="144">
        <f t="shared" si="140"/>
        <v>97556232.157782003</v>
      </c>
      <c r="HI24" s="145">
        <v>0</v>
      </c>
      <c r="HJ24" s="144">
        <f t="shared" si="141"/>
        <v>4631367139.9973812</v>
      </c>
      <c r="HK24" s="146">
        <v>0</v>
      </c>
      <c r="HM24" s="46">
        <f t="shared" si="142"/>
        <v>18</v>
      </c>
      <c r="HN24" s="39">
        <f t="shared" si="143"/>
        <v>19</v>
      </c>
      <c r="HP24" s="142">
        <v>19</v>
      </c>
      <c r="HQ24" s="310">
        <v>76.05</v>
      </c>
      <c r="HR24" s="264">
        <f t="shared" si="144"/>
        <v>0</v>
      </c>
      <c r="HS24" s="264">
        <f t="shared" si="154"/>
        <v>-0.81101302717345969</v>
      </c>
      <c r="HT24" s="143">
        <f t="shared" si="155"/>
        <v>260.8042568014074</v>
      </c>
      <c r="HU24" s="143">
        <f t="shared" si="156"/>
        <v>0.36000873528835398</v>
      </c>
      <c r="HV24" s="143">
        <f t="shared" si="157"/>
        <v>2.844258835484029E-2</v>
      </c>
      <c r="HW24" s="143">
        <f t="shared" si="158"/>
        <v>25.279311199474826</v>
      </c>
      <c r="HX24" s="143">
        <f t="shared" si="159"/>
        <v>186.55024149770918</v>
      </c>
      <c r="HY24" s="143">
        <f t="shared" si="160"/>
        <v>-1.4562448742747769</v>
      </c>
      <c r="HZ24" s="144">
        <f t="shared" si="161"/>
        <v>334192549.73165381</v>
      </c>
      <c r="IA24" s="145">
        <f t="shared" si="162"/>
        <v>0</v>
      </c>
      <c r="IB24" s="144">
        <f t="shared" si="163"/>
        <v>1461016.6186995229</v>
      </c>
      <c r="IC24" s="145">
        <f t="shared" si="164"/>
        <v>0</v>
      </c>
      <c r="ID24" s="144">
        <f t="shared" si="165"/>
        <v>15406376.09233845</v>
      </c>
      <c r="IE24" s="145">
        <f t="shared" si="166"/>
        <v>0</v>
      </c>
      <c r="IF24" s="144">
        <f t="shared" si="167"/>
        <v>15872133531.420698</v>
      </c>
      <c r="IG24" s="145">
        <f t="shared" si="168"/>
        <v>0</v>
      </c>
      <c r="IH24" s="144">
        <f t="shared" si="169"/>
        <v>-359775856.41127878</v>
      </c>
      <c r="II24" s="145">
        <f t="shared" si="170"/>
        <v>0</v>
      </c>
      <c r="IJ24" s="144">
        <f t="shared" si="171"/>
        <v>1774092511.342972</v>
      </c>
      <c r="IK24" s="144">
        <f t="shared" si="172"/>
        <v>67258455.073754042</v>
      </c>
      <c r="IL24" s="145">
        <f t="shared" si="173"/>
        <v>0</v>
      </c>
      <c r="IM24" s="144">
        <f t="shared" si="174"/>
        <v>8405818.7524950895</v>
      </c>
      <c r="IN24" s="145">
        <f t="shared" si="175"/>
        <v>0</v>
      </c>
      <c r="IO24" s="144">
        <f t="shared" si="176"/>
        <v>1926845568.9300358</v>
      </c>
      <c r="IP24" s="145">
        <f t="shared" si="148"/>
        <v>0</v>
      </c>
      <c r="IQ24" s="144">
        <f t="shared" si="149"/>
        <v>-6089424.3123656064</v>
      </c>
      <c r="IR24" s="144">
        <f t="shared" si="150"/>
        <v>97991367.1823017</v>
      </c>
      <c r="IS24" s="145">
        <f t="shared" si="151"/>
        <v>0</v>
      </c>
      <c r="IT24" s="144">
        <f t="shared" si="152"/>
        <v>4676262623.6657658</v>
      </c>
      <c r="IU24" s="146">
        <f t="shared" si="153"/>
        <v>0</v>
      </c>
    </row>
    <row r="25" spans="1:255" x14ac:dyDescent="0.3">
      <c r="A25" s="2">
        <v>0.4081632653061224</v>
      </c>
      <c r="B25">
        <v>4.6545660796254378</v>
      </c>
      <c r="C25">
        <v>5.3702278525950928E-2</v>
      </c>
      <c r="D25">
        <f t="shared" si="0"/>
        <v>3.0769139097730203</v>
      </c>
      <c r="E25">
        <v>0.29920176561319112</v>
      </c>
      <c r="F25">
        <v>47.755102040816318</v>
      </c>
      <c r="G25">
        <v>-0.1862311914711772</v>
      </c>
      <c r="H25">
        <v>0</v>
      </c>
      <c r="I25" s="4">
        <v>21</v>
      </c>
      <c r="K25" s="49">
        <v>104.045238751185</v>
      </c>
      <c r="L25" s="34">
        <v>2.3279023673741799</v>
      </c>
      <c r="M25" s="8">
        <v>21.1</v>
      </c>
      <c r="N25" s="4">
        <v>21</v>
      </c>
      <c r="P25" s="6">
        <v>-0.96552899999999997</v>
      </c>
      <c r="Q25" s="8">
        <v>0.30254609999999998</v>
      </c>
      <c r="R25" s="34">
        <v>40.99051</v>
      </c>
      <c r="S25" s="8">
        <v>-4.2215109999999996</v>
      </c>
      <c r="T25" s="39">
        <v>21</v>
      </c>
      <c r="U25" s="42">
        <f t="shared" si="1"/>
        <v>41.013939156048025</v>
      </c>
      <c r="W25" s="46">
        <f t="shared" si="42"/>
        <v>27</v>
      </c>
      <c r="X25" s="39">
        <f t="shared" si="43"/>
        <v>28</v>
      </c>
      <c r="Y25" s="60">
        <f t="shared" si="44"/>
        <v>-0.64788072724689583</v>
      </c>
      <c r="Z25" s="60">
        <f t="shared" si="177"/>
        <v>-1.1626887087735214</v>
      </c>
      <c r="AA25" s="60">
        <f t="shared" si="178"/>
        <v>81.968568685581189</v>
      </c>
      <c r="AB25" s="60">
        <f t="shared" si="179"/>
        <v>0.49696058612098404</v>
      </c>
      <c r="AC25" s="46">
        <f t="shared" si="45"/>
        <v>15</v>
      </c>
      <c r="AD25" s="39">
        <f t="shared" si="46"/>
        <v>16</v>
      </c>
      <c r="AE25" s="23">
        <f>_xlfn.LET(
    _xlpm.r, $AJ25,
    _xlpm.rp, _xlfn.XLOOKUP($AC25, $N$5:$N$200, $K$5:$K$200, , -1),
    _xlpm.rn, _xlfn.XLOOKUP($AD25, $N$5:$N$200, $K$5:$K$200, , -1),
    _xlpm.xp, _xlfn.XLOOKUP($AC25, $N$5:$N$200, L$5:L$200, , -1),
    _xlpm.xn, _xlfn.XLOOKUP($AD25, $N$5:$N$200, L$5:L$200, , -1),
    (_xlpm.r - _xlpm.rp)/(_xlpm.rn - _xlpm.rp)*(_xlpm.xn - _xlpm.xp) + _xlpm.xp
)</f>
        <v>3.2185840042909111</v>
      </c>
      <c r="AF25" s="46">
        <f t="shared" si="48"/>
        <v>35</v>
      </c>
      <c r="AG25" s="39">
        <f t="shared" si="49"/>
        <v>36</v>
      </c>
      <c r="AH25" s="51">
        <f t="shared" si="50"/>
        <v>0.29869834947467933</v>
      </c>
      <c r="AJ25" s="156">
        <v>82.025614120539004</v>
      </c>
      <c r="AK25" s="8">
        <v>223.92148275420001</v>
      </c>
      <c r="AL25" s="8">
        <v>0.39034554502947</v>
      </c>
      <c r="AM25" s="8">
        <v>3.2261305338902001E-2</v>
      </c>
      <c r="AN25" s="8">
        <v>0.27961342552938001</v>
      </c>
      <c r="AO25" s="8">
        <v>0.72167276233716005</v>
      </c>
      <c r="AP25" s="8">
        <v>0.67626700392089001</v>
      </c>
      <c r="AQ25" s="8">
        <v>0.57692051574063996</v>
      </c>
      <c r="AR25" s="8">
        <v>2.9280661839965999E-2</v>
      </c>
      <c r="AS25" s="8">
        <v>376210664.64635998</v>
      </c>
      <c r="AT25" s="8">
        <v>-5724959.6932685003</v>
      </c>
      <c r="AU25" s="8">
        <v>0</v>
      </c>
      <c r="AV25" s="8">
        <v>0</v>
      </c>
      <c r="AW25" s="8">
        <v>0</v>
      </c>
      <c r="AX25" s="8">
        <v>-7011499.7561526997</v>
      </c>
      <c r="AY25" s="8">
        <v>55646871.162606999</v>
      </c>
      <c r="AZ25" s="8">
        <v>0</v>
      </c>
      <c r="BA25" s="8">
        <v>0</v>
      </c>
      <c r="BB25" s="8">
        <v>0</v>
      </c>
      <c r="BC25" s="8">
        <v>12153425.172413999</v>
      </c>
      <c r="BD25" s="8">
        <v>14060187430.174999</v>
      </c>
      <c r="BE25" s="8">
        <v>0</v>
      </c>
      <c r="BF25" s="8">
        <v>0</v>
      </c>
      <c r="BG25" s="8">
        <v>0</v>
      </c>
      <c r="BH25" s="121">
        <v>1339730976.7955</v>
      </c>
      <c r="BI25" s="8">
        <v>-1.0243527202736999E-3</v>
      </c>
      <c r="BJ25" s="8">
        <v>0</v>
      </c>
      <c r="BK25" s="121">
        <v>2814884525.4475002</v>
      </c>
      <c r="BL25" s="8">
        <v>0</v>
      </c>
      <c r="BM25" s="23">
        <v>72175437.665371999</v>
      </c>
      <c r="BN25" s="161">
        <f t="shared" si="51"/>
        <v>-0.64790627241815624</v>
      </c>
      <c r="BO25" s="56">
        <f t="shared" si="52"/>
        <v>-0.64788072724689583</v>
      </c>
      <c r="BP25" s="54">
        <f t="shared" si="53"/>
        <v>-0.25753518221742583</v>
      </c>
      <c r="BQ25" s="13">
        <f t="shared" si="54"/>
        <v>3.2261305338902001E-2</v>
      </c>
      <c r="BR25" s="121">
        <f t="shared" si="55"/>
        <v>0.14629331994735784</v>
      </c>
      <c r="BS25" s="122">
        <f t="shared" si="56"/>
        <v>4.829324298092872E-2</v>
      </c>
      <c r="BT25" s="54">
        <f t="shared" si="57"/>
        <v>-7.0960211506255866E-2</v>
      </c>
      <c r="BU25" s="57">
        <f t="shared" si="58"/>
        <v>2.9280661839965999E-2</v>
      </c>
      <c r="BW25" s="126">
        <f t="shared" si="59"/>
        <v>0.64788072724689583</v>
      </c>
      <c r="BX25" s="54">
        <f t="shared" si="59"/>
        <v>0.25753518221742583</v>
      </c>
      <c r="BY25" s="54">
        <f t="shared" si="60"/>
        <v>3.2261305338902001E-2</v>
      </c>
      <c r="BZ25" s="54">
        <f t="shared" si="61"/>
        <v>-0.14629331994735784</v>
      </c>
      <c r="CA25" s="54">
        <f t="shared" si="62"/>
        <v>4.829324298092872E-2</v>
      </c>
      <c r="CB25" s="54">
        <f t="shared" si="63"/>
        <v>7.0960211506255866E-2</v>
      </c>
      <c r="CC25" s="54">
        <f t="shared" si="64"/>
        <v>2.9280661839965999E-2</v>
      </c>
      <c r="CE25" s="125">
        <f t="shared" si="65"/>
        <v>-0.49696058612098404</v>
      </c>
      <c r="CF25" s="125">
        <f t="shared" si="66"/>
        <v>-8.6735984804520074E-3</v>
      </c>
      <c r="CG25" s="13">
        <f t="shared" si="67"/>
        <v>0.25780531302393683</v>
      </c>
      <c r="CH25" s="13">
        <f t="shared" si="68"/>
        <v>3.0026363059194268E-2</v>
      </c>
      <c r="CI25" s="13">
        <f t="shared" si="69"/>
        <v>-0.14586894611590689</v>
      </c>
      <c r="CJ25" s="13">
        <f t="shared" si="70"/>
        <v>4.9560300017954681E-2</v>
      </c>
      <c r="CK25" s="13">
        <f t="shared" si="71"/>
        <v>7.1211507827787832E-2</v>
      </c>
      <c r="CL25" s="57">
        <f t="shared" si="72"/>
        <v>2.8664087770098701E-2</v>
      </c>
      <c r="CM25" s="68"/>
      <c r="CN25" s="94">
        <f t="shared" si="73"/>
        <v>17.507002806668215</v>
      </c>
      <c r="CO25" s="63">
        <f t="shared" si="74"/>
        <v>116.62090031093339</v>
      </c>
      <c r="CP25" s="131">
        <f t="shared" si="75"/>
        <v>1339730976.7955</v>
      </c>
      <c r="CQ25" s="131">
        <f t="shared" si="76"/>
        <v>2814884525.4475002</v>
      </c>
      <c r="CR25" s="131">
        <f t="shared" si="77"/>
        <v>-1.0243527202736999E-3</v>
      </c>
      <c r="CS25" s="72">
        <f t="shared" si="78"/>
        <v>72175437.665371999</v>
      </c>
      <c r="CT25" s="131">
        <f t="shared" si="79"/>
        <v>376210664.64635998</v>
      </c>
      <c r="CU25" s="131">
        <f t="shared" si="80"/>
        <v>55646871.162606999</v>
      </c>
      <c r="CV25" s="72">
        <f t="shared" si="81"/>
        <v>-5724959.6932685003</v>
      </c>
      <c r="CW25" s="131">
        <f t="shared" si="82"/>
        <v>0</v>
      </c>
      <c r="CX25" s="72">
        <f t="shared" si="83"/>
        <v>0</v>
      </c>
      <c r="CY25" s="131">
        <f t="shared" si="84"/>
        <v>-7011499.7561526997</v>
      </c>
      <c r="CZ25" s="131">
        <f t="shared" si="85"/>
        <v>12153425.172413999</v>
      </c>
      <c r="DA25" s="101">
        <f t="shared" si="86"/>
        <v>17.520810003563035</v>
      </c>
      <c r="DB25" s="131">
        <f t="shared" si="87"/>
        <v>116.60709311403858</v>
      </c>
      <c r="DC25" s="72">
        <f t="shared" si="88"/>
        <v>1.169741193242354</v>
      </c>
      <c r="DD25" s="131">
        <f t="shared" si="89"/>
        <v>1339936475.0758784</v>
      </c>
      <c r="DE25" s="131">
        <f t="shared" si="90"/>
        <v>2814679027.1671214</v>
      </c>
      <c r="DF25" s="72">
        <f t="shared" si="91"/>
        <v>17409746.925178956</v>
      </c>
      <c r="DG25" s="131">
        <f t="shared" si="92"/>
        <v>376301139.89935231</v>
      </c>
      <c r="DH25" s="131">
        <f t="shared" si="93"/>
        <v>55556395.909614652</v>
      </c>
      <c r="DI25" s="113">
        <f t="shared" si="94"/>
        <v>-1940074.0713985977</v>
      </c>
      <c r="DJ25" s="130">
        <f t="shared" si="95"/>
        <v>7154455.9557731999</v>
      </c>
      <c r="DK25" s="130">
        <f t="shared" si="96"/>
        <v>12069823.20619888</v>
      </c>
      <c r="DL25" s="171">
        <f t="shared" si="97"/>
        <v>0.79417404719425366</v>
      </c>
      <c r="DM25" s="171">
        <f t="shared" si="98"/>
        <v>4.829324298092872E-2</v>
      </c>
      <c r="DN25" s="197">
        <f t="shared" si="99"/>
        <v>17.712790689584502</v>
      </c>
      <c r="DO25" s="198">
        <f t="shared" si="100"/>
        <v>117.73461651430878</v>
      </c>
      <c r="DP25" s="199">
        <f t="shared" si="101"/>
        <v>0.70448565497426197</v>
      </c>
      <c r="DQ25" s="200">
        <f t="shared" si="102"/>
        <v>1351991077.408958</v>
      </c>
      <c r="DR25" s="198">
        <f t="shared" si="103"/>
        <v>2885477014.679153</v>
      </c>
      <c r="DS25" s="237">
        <f t="shared" si="104"/>
        <v>-11803975.628440712</v>
      </c>
      <c r="DT25" s="101">
        <f t="shared" si="3"/>
        <v>-0.70448565497426197</v>
      </c>
      <c r="DU25" s="131">
        <f t="shared" si="4"/>
        <v>11803975.628440712</v>
      </c>
      <c r="DV25" s="113">
        <f t="shared" si="5"/>
        <v>1940074.0713985977</v>
      </c>
      <c r="DW25" s="1">
        <f t="shared" si="6"/>
        <v>411691593.54949468</v>
      </c>
      <c r="DX25" s="1">
        <f t="shared" si="7"/>
        <v>997713873.86281812</v>
      </c>
      <c r="DY25" s="173">
        <f t="shared" si="8"/>
        <v>18172802.383159872</v>
      </c>
      <c r="DZ25" s="174">
        <f t="shared" si="9"/>
        <v>-8127529.6019273382</v>
      </c>
      <c r="EB25" s="169">
        <f t="shared" si="10"/>
        <v>-0.49696058612098404</v>
      </c>
      <c r="EC25" s="106">
        <f t="shared" si="145"/>
        <v>-8.6735984804520074E-3</v>
      </c>
      <c r="ED25" s="243">
        <v>20</v>
      </c>
      <c r="EE25" s="258">
        <f t="shared" si="146"/>
        <v>82.004632645113858</v>
      </c>
      <c r="EF25" s="258">
        <f t="shared" si="105"/>
        <v>81.968568685581189</v>
      </c>
      <c r="EG25" s="258">
        <v>0</v>
      </c>
      <c r="EH25" s="262">
        <f t="shared" si="106"/>
        <v>-1.1626887087735214</v>
      </c>
      <c r="EI25" s="189">
        <f t="shared" si="11"/>
        <v>223.92148275420001</v>
      </c>
      <c r="EJ25" s="244">
        <f t="shared" si="12"/>
        <v>0.25780531302393683</v>
      </c>
      <c r="EK25" s="189">
        <f t="shared" si="13"/>
        <v>3.0026363059194268E-2</v>
      </c>
      <c r="EL25" s="1">
        <f t="shared" si="14"/>
        <v>17.732535512427365</v>
      </c>
      <c r="EM25" s="1">
        <f t="shared" si="15"/>
        <v>117.71487169146592</v>
      </c>
      <c r="EN25" s="34">
        <f t="shared" si="16"/>
        <v>-1.5718853047741377</v>
      </c>
      <c r="EO25" s="244">
        <f t="shared" si="17"/>
        <v>14060187430.174999</v>
      </c>
      <c r="EP25" s="1">
        <f t="shared" si="107"/>
        <v>403022446.56257468</v>
      </c>
      <c r="EQ25" s="34">
        <f t="shared" si="108"/>
        <v>1001247147.244071</v>
      </c>
      <c r="ER25" s="1">
        <f t="shared" si="147"/>
        <v>1351901685.0523536</v>
      </c>
      <c r="ES25" s="1">
        <f t="shared" si="18"/>
        <v>2885566407.0357571</v>
      </c>
      <c r="ET25" s="34">
        <f t="shared" si="19"/>
        <v>-1497974.5963249914</v>
      </c>
      <c r="EU25" s="34">
        <f t="shared" si="109"/>
        <v>72175437.665371999</v>
      </c>
      <c r="EV25" s="1">
        <f t="shared" si="20"/>
        <v>376310663.61612809</v>
      </c>
      <c r="EW25" s="1">
        <f t="shared" si="21"/>
        <v>55546872.192838959</v>
      </c>
      <c r="EX25" s="34">
        <f t="shared" si="22"/>
        <v>-842089.42653111857</v>
      </c>
      <c r="EY25" s="1">
        <f t="shared" si="110"/>
        <v>18242612.850079264</v>
      </c>
      <c r="EZ25" s="34">
        <f t="shared" si="111"/>
        <v>-7969602.2667200379</v>
      </c>
      <c r="FA25" s="107">
        <v>0</v>
      </c>
      <c r="FC25" s="185">
        <f t="shared" si="23"/>
        <v>411691593.54949468</v>
      </c>
      <c r="FD25" s="1">
        <f t="shared" si="24"/>
        <v>-997713873.86281812</v>
      </c>
      <c r="FE25" s="1">
        <f t="shared" si="25"/>
        <v>18172802.383159872</v>
      </c>
      <c r="FF25" s="186">
        <f t="shared" si="26"/>
        <v>8127529.6019273382</v>
      </c>
      <c r="FH25" s="227">
        <f t="shared" si="27"/>
        <v>17.732535512427365</v>
      </c>
      <c r="FI25" s="93">
        <f t="shared" si="28"/>
        <v>117.71487169146592</v>
      </c>
      <c r="FJ25" s="233">
        <f t="shared" si="29"/>
        <v>1.5718853047741377</v>
      </c>
      <c r="FK25" s="66">
        <f t="shared" si="112"/>
        <v>-1.5718853047741377</v>
      </c>
      <c r="FL25" s="93">
        <f t="shared" si="113"/>
        <v>403022446.56257468</v>
      </c>
      <c r="FM25" s="233">
        <f t="shared" si="114"/>
        <v>-1001247147.244071</v>
      </c>
      <c r="FN25" s="66">
        <f t="shared" si="115"/>
        <v>1001247147.244071</v>
      </c>
      <c r="FO25" s="93">
        <f t="shared" si="30"/>
        <v>1351901685.0523536</v>
      </c>
      <c r="FP25" s="93">
        <f t="shared" si="31"/>
        <v>2885566407.0357571</v>
      </c>
      <c r="FQ25" s="233">
        <f t="shared" si="32"/>
        <v>1497974.5963249914</v>
      </c>
      <c r="FR25" s="66">
        <f t="shared" si="116"/>
        <v>-1497974.5963249914</v>
      </c>
      <c r="FS25" s="93">
        <f t="shared" si="33"/>
        <v>376310663.61612809</v>
      </c>
      <c r="FT25" s="93">
        <f t="shared" si="34"/>
        <v>55546872.192838959</v>
      </c>
      <c r="FU25" s="233">
        <f t="shared" si="35"/>
        <v>842089.42653111857</v>
      </c>
      <c r="FV25" s="66">
        <f t="shared" si="117"/>
        <v>-842089.42653111857</v>
      </c>
      <c r="FW25" s="93">
        <f t="shared" si="118"/>
        <v>18242612.850079264</v>
      </c>
      <c r="FX25" s="233">
        <f t="shared" si="119"/>
        <v>7969602.2667200379</v>
      </c>
      <c r="FY25" s="228">
        <f t="shared" si="120"/>
        <v>-7969602.2667200379</v>
      </c>
      <c r="FZ25" s="1"/>
      <c r="GA25" s="227">
        <f t="shared" si="36"/>
        <v>403022446.56257468</v>
      </c>
      <c r="GB25" s="93">
        <f t="shared" si="37"/>
        <v>1001247147.244071</v>
      </c>
      <c r="GC25" s="93">
        <f t="shared" si="38"/>
        <v>18650069.38877093</v>
      </c>
      <c r="GD25" s="228">
        <f t="shared" si="39"/>
        <v>-8102563.7068043929</v>
      </c>
      <c r="GF25" s="142">
        <v>20</v>
      </c>
      <c r="GG25" s="264">
        <f t="shared" si="121"/>
        <v>81.968568685581189</v>
      </c>
      <c r="GH25" s="264">
        <f t="shared" si="122"/>
        <v>0</v>
      </c>
      <c r="GI25" s="264">
        <f t="shared" si="123"/>
        <v>-1.1626887087735214</v>
      </c>
      <c r="GJ25" s="143">
        <f t="shared" si="124"/>
        <v>223.92148275420001</v>
      </c>
      <c r="GK25" s="143">
        <f t="shared" si="125"/>
        <v>0.25780531302393683</v>
      </c>
      <c r="GL25" s="143">
        <f t="shared" si="126"/>
        <v>3.0026363059194268E-2</v>
      </c>
      <c r="GM25" s="143">
        <f t="shared" si="127"/>
        <v>17.732535512427365</v>
      </c>
      <c r="GN25" s="143">
        <f t="shared" si="128"/>
        <v>117.71487169146592</v>
      </c>
      <c r="GO25" s="143">
        <f t="shared" si="129"/>
        <v>-1.5718853047741377</v>
      </c>
      <c r="GP25" s="144">
        <f t="shared" si="130"/>
        <v>376310663.61612809</v>
      </c>
      <c r="GQ25" s="145">
        <v>0</v>
      </c>
      <c r="GR25" s="144">
        <f t="shared" si="131"/>
        <v>-842089.42653111857</v>
      </c>
      <c r="GS25" s="145">
        <v>0</v>
      </c>
      <c r="GT25" s="144">
        <f t="shared" si="132"/>
        <v>18242612.850079264</v>
      </c>
      <c r="GU25" s="145">
        <v>0</v>
      </c>
      <c r="GV25" s="144">
        <f t="shared" si="133"/>
        <v>14060187430.174999</v>
      </c>
      <c r="GW25" s="145">
        <v>0</v>
      </c>
      <c r="GX25" s="144">
        <f t="shared" si="134"/>
        <v>-403022446.56257468</v>
      </c>
      <c r="GY25" s="145">
        <v>0</v>
      </c>
      <c r="GZ25" s="144">
        <f t="shared" si="135"/>
        <v>1001247147.244071</v>
      </c>
      <c r="HA25" s="144">
        <f t="shared" si="136"/>
        <v>55546872.192838959</v>
      </c>
      <c r="HB25" s="145">
        <v>0</v>
      </c>
      <c r="HC25" s="144">
        <f t="shared" si="137"/>
        <v>7969602.2667200379</v>
      </c>
      <c r="HD25" s="145">
        <v>0</v>
      </c>
      <c r="HE25" s="144">
        <f t="shared" si="138"/>
        <v>1351901685.0523536</v>
      </c>
      <c r="HF25" s="145">
        <v>0</v>
      </c>
      <c r="HG25" s="144">
        <f t="shared" si="139"/>
        <v>1497974.5963249914</v>
      </c>
      <c r="HH25" s="144">
        <f t="shared" si="140"/>
        <v>72175437.665371999</v>
      </c>
      <c r="HI25" s="145">
        <v>0</v>
      </c>
      <c r="HJ25" s="144">
        <f t="shared" si="141"/>
        <v>2885566407.0357571</v>
      </c>
      <c r="HK25" s="146">
        <v>0</v>
      </c>
      <c r="HM25" s="46">
        <f t="shared" si="142"/>
        <v>19</v>
      </c>
      <c r="HN25" s="39">
        <f t="shared" si="143"/>
        <v>20</v>
      </c>
      <c r="HP25" s="142">
        <v>20</v>
      </c>
      <c r="HQ25" s="310">
        <v>81.900000000000006</v>
      </c>
      <c r="HR25" s="264">
        <f t="shared" si="144"/>
        <v>0</v>
      </c>
      <c r="HS25" s="264">
        <f t="shared" si="154"/>
        <v>-1.1586110223966617</v>
      </c>
      <c r="HT25" s="143">
        <f t="shared" si="155"/>
        <v>224.34728784173547</v>
      </c>
      <c r="HU25" s="143">
        <f t="shared" si="156"/>
        <v>0.25897872187852955</v>
      </c>
      <c r="HV25" s="143">
        <f t="shared" si="157"/>
        <v>3.0007428574787651E-2</v>
      </c>
      <c r="HW25" s="143">
        <f t="shared" si="158"/>
        <v>17.819620501111824</v>
      </c>
      <c r="HX25" s="143">
        <f t="shared" si="159"/>
        <v>118.50408988228669</v>
      </c>
      <c r="HY25" s="143">
        <f t="shared" si="160"/>
        <v>-1.5710648355741752</v>
      </c>
      <c r="HZ25" s="144">
        <f t="shared" si="161"/>
        <v>375821690.5987491</v>
      </c>
      <c r="IA25" s="145">
        <f t="shared" si="162"/>
        <v>0</v>
      </c>
      <c r="IB25" s="144">
        <f t="shared" si="163"/>
        <v>-815201.06051082024</v>
      </c>
      <c r="IC25" s="145">
        <f t="shared" si="164"/>
        <v>0</v>
      </c>
      <c r="ID25" s="144">
        <f t="shared" si="165"/>
        <v>18209744.020548631</v>
      </c>
      <c r="IE25" s="145">
        <f t="shared" si="166"/>
        <v>0</v>
      </c>
      <c r="IF25" s="144">
        <f t="shared" si="167"/>
        <v>14081194367.75473</v>
      </c>
      <c r="IG25" s="145">
        <f t="shared" si="168"/>
        <v>0</v>
      </c>
      <c r="IH25" s="144">
        <f t="shared" si="169"/>
        <v>-402519410.22744131</v>
      </c>
      <c r="II25" s="145">
        <f t="shared" si="170"/>
        <v>0</v>
      </c>
      <c r="IJ25" s="144">
        <f t="shared" si="171"/>
        <v>1010088401.4596725</v>
      </c>
      <c r="IK25" s="144">
        <f t="shared" si="172"/>
        <v>55682170.434714347</v>
      </c>
      <c r="IL25" s="145">
        <f t="shared" si="173"/>
        <v>0</v>
      </c>
      <c r="IM25" s="144">
        <f t="shared" si="174"/>
        <v>7974786.9099917542</v>
      </c>
      <c r="IN25" s="145">
        <f t="shared" si="175"/>
        <v>0</v>
      </c>
      <c r="IO25" s="144">
        <f t="shared" si="176"/>
        <v>1358538664.6866417</v>
      </c>
      <c r="IP25" s="145">
        <f t="shared" si="148"/>
        <v>0</v>
      </c>
      <c r="IQ25" s="144">
        <f t="shared" si="149"/>
        <v>1420366.6289599901</v>
      </c>
      <c r="IR25" s="144">
        <f t="shared" si="150"/>
        <v>72473017.707804516</v>
      </c>
      <c r="IS25" s="145">
        <f t="shared" si="151"/>
        <v>0</v>
      </c>
      <c r="IT25" s="144">
        <f t="shared" si="152"/>
        <v>2906035248.4011765</v>
      </c>
      <c r="IU25" s="146">
        <f t="shared" si="153"/>
        <v>0</v>
      </c>
    </row>
    <row r="26" spans="1:255" x14ac:dyDescent="0.3">
      <c r="A26" s="2">
        <v>0.42857142857142849</v>
      </c>
      <c r="B26">
        <v>4.5410310517119097</v>
      </c>
      <c r="C26">
        <v>4.7709665190988251E-2</v>
      </c>
      <c r="D26">
        <f t="shared" si="0"/>
        <v>2.7335624574258417</v>
      </c>
      <c r="E26">
        <v>0.29648581499532922</v>
      </c>
      <c r="F26">
        <v>50.142857142857153</v>
      </c>
      <c r="G26">
        <v>-0.1479307251853749</v>
      </c>
      <c r="H26">
        <v>0</v>
      </c>
      <c r="I26" s="4">
        <v>22</v>
      </c>
      <c r="K26" s="49">
        <v>106.526419946076</v>
      </c>
      <c r="L26" s="34">
        <v>2.2147891279091798</v>
      </c>
      <c r="M26" s="8">
        <v>21.1</v>
      </c>
      <c r="N26" s="4">
        <v>22</v>
      </c>
      <c r="P26" s="6">
        <v>-0.93688859999999996</v>
      </c>
      <c r="Q26" s="8">
        <v>0.24875079999999999</v>
      </c>
      <c r="R26" s="34">
        <v>46.849330000000002</v>
      </c>
      <c r="S26" s="8">
        <v>-3.2166679999999999</v>
      </c>
      <c r="T26" s="39">
        <v>22</v>
      </c>
      <c r="U26" s="42">
        <f>SQRT( (P26-P25)^2 + (Q26-Q25)^2 + (R26-R25)^2 ) + U25</f>
        <v>46.873076123146021</v>
      </c>
      <c r="W26" s="46">
        <f t="shared" si="42"/>
        <v>28</v>
      </c>
      <c r="X26" s="39">
        <f t="shared" si="43"/>
        <v>29</v>
      </c>
      <c r="Y26" s="60">
        <f t="shared" si="44"/>
        <v>-0.58063943352349434</v>
      </c>
      <c r="Z26" s="60">
        <f t="shared" si="177"/>
        <v>-1.5495815725558095</v>
      </c>
      <c r="AA26" s="60">
        <f t="shared" si="178"/>
        <v>87.814366317314352</v>
      </c>
      <c r="AB26" s="60">
        <f t="shared" si="179"/>
        <v>1.2488980735916444</v>
      </c>
      <c r="AC26" s="46">
        <f t="shared" si="45"/>
        <v>16</v>
      </c>
      <c r="AD26" s="39">
        <f t="shared" si="46"/>
        <v>17</v>
      </c>
      <c r="AE26" s="23">
        <f t="shared" si="47"/>
        <v>2.9932839534679481</v>
      </c>
      <c r="AF26" s="46">
        <f t="shared" si="48"/>
        <v>37</v>
      </c>
      <c r="AG26" s="39">
        <f t="shared" si="49"/>
        <v>38</v>
      </c>
      <c r="AH26" s="51">
        <f t="shared" si="50"/>
        <v>0.30600654312149767</v>
      </c>
      <c r="AJ26" s="156">
        <v>87.884586557720993</v>
      </c>
      <c r="AK26" s="8">
        <v>179.56840813380001</v>
      </c>
      <c r="AL26" s="8">
        <v>0.36991514049895002</v>
      </c>
      <c r="AM26" s="8">
        <v>3.6624559073376001E-2</v>
      </c>
      <c r="AN26" s="8">
        <v>0.24782347123413001</v>
      </c>
      <c r="AO26" s="8">
        <v>0.65294546896809003</v>
      </c>
      <c r="AP26" s="8">
        <v>0.35425103437436001</v>
      </c>
      <c r="AQ26" s="8">
        <v>0.52493859915806995</v>
      </c>
      <c r="AR26" s="8">
        <v>3.5159290837737001E-2</v>
      </c>
      <c r="AS26" s="8">
        <v>395929102.23181999</v>
      </c>
      <c r="AT26" s="8">
        <v>-4350319.6772459997</v>
      </c>
      <c r="AU26" s="8">
        <v>0</v>
      </c>
      <c r="AV26" s="8">
        <v>0</v>
      </c>
      <c r="AW26" s="8">
        <v>0</v>
      </c>
      <c r="AX26" s="8">
        <v>-5670631.6250136001</v>
      </c>
      <c r="AY26" s="8">
        <v>45036877.852718003</v>
      </c>
      <c r="AZ26" s="8">
        <v>0</v>
      </c>
      <c r="BA26" s="8">
        <v>0</v>
      </c>
      <c r="BB26" s="8">
        <v>0</v>
      </c>
      <c r="BC26" s="8">
        <v>9575317.1310971994</v>
      </c>
      <c r="BD26" s="8">
        <v>11002268931.906</v>
      </c>
      <c r="BE26" s="8">
        <v>5.8963847503098996E-9</v>
      </c>
      <c r="BF26" s="8">
        <v>9.5365608812601005E-7</v>
      </c>
      <c r="BG26" s="8">
        <v>0</v>
      </c>
      <c r="BH26" s="121">
        <v>824497615.84970999</v>
      </c>
      <c r="BI26" s="8">
        <v>-9.0556128809912001E-5</v>
      </c>
      <c r="BJ26" s="8">
        <v>0</v>
      </c>
      <c r="BK26" s="121">
        <v>1840940006.2823999</v>
      </c>
      <c r="BL26" s="8">
        <v>0</v>
      </c>
      <c r="BM26" s="23">
        <v>52575789.417029001</v>
      </c>
      <c r="BN26" s="161">
        <f t="shared" si="51"/>
        <v>-0.58067750155219733</v>
      </c>
      <c r="BO26" s="56">
        <f t="shared" si="52"/>
        <v>-0.58063943352349434</v>
      </c>
      <c r="BP26" s="54">
        <f t="shared" si="53"/>
        <v>-0.21072429302454432</v>
      </c>
      <c r="BQ26" s="13">
        <f t="shared" si="54"/>
        <v>3.6624559073376001E-2</v>
      </c>
      <c r="BR26" s="121">
        <f t="shared" si="55"/>
        <v>0.15631730238707853</v>
      </c>
      <c r="BS26" s="122">
        <f t="shared" si="56"/>
        <v>4.9629409979793496E-2</v>
      </c>
      <c r="BT26" s="54">
        <f t="shared" si="57"/>
        <v>-5.570083436542439E-2</v>
      </c>
      <c r="BU26" s="57">
        <f t="shared" si="58"/>
        <v>3.5159290837737001E-2</v>
      </c>
      <c r="BW26" s="126">
        <f t="shared" si="59"/>
        <v>0.58063943352349434</v>
      </c>
      <c r="BX26" s="54">
        <f t="shared" si="59"/>
        <v>0.21072429302454432</v>
      </c>
      <c r="BY26" s="54">
        <f t="shared" si="60"/>
        <v>3.6624559073376001E-2</v>
      </c>
      <c r="BZ26" s="54">
        <f t="shared" si="61"/>
        <v>-0.15631730238707853</v>
      </c>
      <c r="CA26" s="54">
        <f t="shared" si="62"/>
        <v>4.9629409979793496E-2</v>
      </c>
      <c r="CB26" s="54">
        <f t="shared" si="63"/>
        <v>5.570083436542439E-2</v>
      </c>
      <c r="CC26" s="54">
        <f t="shared" si="64"/>
        <v>3.5159290837737001E-2</v>
      </c>
      <c r="CE26" s="125">
        <f t="shared" si="65"/>
        <v>-1.2488980735916444</v>
      </c>
      <c r="CF26" s="125">
        <f t="shared" si="66"/>
        <v>-2.1797383405988639E-2</v>
      </c>
      <c r="CG26" s="13">
        <f t="shared" si="67"/>
        <v>0.21147249106009047</v>
      </c>
      <c r="CH26" s="13">
        <f t="shared" si="68"/>
        <v>3.20229842902435E-2</v>
      </c>
      <c r="CI26" s="13">
        <f t="shared" si="69"/>
        <v>-0.15519846304099968</v>
      </c>
      <c r="CJ26" s="13">
        <f t="shared" si="70"/>
        <v>5.3024658699771209E-2</v>
      </c>
      <c r="CK26" s="13">
        <f t="shared" si="71"/>
        <v>5.6453922290397439E-2</v>
      </c>
      <c r="CL26" s="57">
        <f t="shared" si="72"/>
        <v>3.3936902322498248E-2</v>
      </c>
      <c r="CM26" s="68"/>
      <c r="CN26" s="94">
        <f t="shared" si="73"/>
        <v>11.028458270864085</v>
      </c>
      <c r="CO26" s="63">
        <f t="shared" si="74"/>
        <v>76.55679745982043</v>
      </c>
      <c r="CP26" s="131">
        <f t="shared" si="75"/>
        <v>824497615.84970999</v>
      </c>
      <c r="CQ26" s="131">
        <f t="shared" si="76"/>
        <v>1840940006.2823999</v>
      </c>
      <c r="CR26" s="131">
        <f t="shared" si="77"/>
        <v>-9.0556128809912001E-5</v>
      </c>
      <c r="CS26" s="72">
        <f t="shared" si="78"/>
        <v>52575789.417029001</v>
      </c>
      <c r="CT26" s="131">
        <f t="shared" si="79"/>
        <v>395929102.23181999</v>
      </c>
      <c r="CU26" s="131">
        <f t="shared" si="80"/>
        <v>45036877.852718003</v>
      </c>
      <c r="CV26" s="72">
        <f t="shared" si="81"/>
        <v>-4350319.6772459997</v>
      </c>
      <c r="CW26" s="131">
        <f t="shared" si="82"/>
        <v>5.8963847503098996E-9</v>
      </c>
      <c r="CX26" s="72">
        <f t="shared" si="83"/>
        <v>-9.5365608812601005E-7</v>
      </c>
      <c r="CY26" s="131">
        <f t="shared" si="84"/>
        <v>-5670631.6250136001</v>
      </c>
      <c r="CZ26" s="131">
        <f t="shared" si="85"/>
        <v>9575317.1310971994</v>
      </c>
      <c r="DA26" s="101">
        <f t="shared" si="86"/>
        <v>11.030963229830583</v>
      </c>
      <c r="DB26" s="131">
        <f t="shared" si="87"/>
        <v>76.554292500853933</v>
      </c>
      <c r="DC26" s="72">
        <f t="shared" si="88"/>
        <v>0.40514136544157703</v>
      </c>
      <c r="DD26" s="131">
        <f t="shared" si="89"/>
        <v>824536471.50378919</v>
      </c>
      <c r="DE26" s="131">
        <f t="shared" si="90"/>
        <v>1840901150.6283205</v>
      </c>
      <c r="DF26" s="72">
        <f t="shared" si="91"/>
        <v>6284347.5518441983</v>
      </c>
      <c r="DG26" s="131">
        <f t="shared" si="92"/>
        <v>395969481.9868589</v>
      </c>
      <c r="DH26" s="131">
        <f t="shared" si="93"/>
        <v>44996498.097679049</v>
      </c>
      <c r="DI26" s="113">
        <f t="shared" si="94"/>
        <v>-2180529.454998015</v>
      </c>
      <c r="DJ26" s="130">
        <f t="shared" si="95"/>
        <v>5729725.5809682431</v>
      </c>
      <c r="DK26" s="130">
        <f t="shared" si="96"/>
        <v>9540073.687057456</v>
      </c>
      <c r="DL26" s="171">
        <f t="shared" si="97"/>
        <v>0.73695673591057287</v>
      </c>
      <c r="DM26" s="171">
        <f t="shared" si="98"/>
        <v>4.9629409979793496E-2</v>
      </c>
      <c r="DN26" s="197">
        <f t="shared" si="99"/>
        <v>11.25294133823763</v>
      </c>
      <c r="DO26" s="198">
        <f t="shared" si="100"/>
        <v>77.111418382109733</v>
      </c>
      <c r="DP26" s="199">
        <f t="shared" si="101"/>
        <v>5.3474265379925945E-2</v>
      </c>
      <c r="DQ26" s="200">
        <f t="shared" si="102"/>
        <v>838137209.35668778</v>
      </c>
      <c r="DR26" s="198">
        <f t="shared" si="103"/>
        <v>1875036602.6168134</v>
      </c>
      <c r="DS26" s="237">
        <f t="shared" si="104"/>
        <v>-15262516.117509108</v>
      </c>
      <c r="DT26" s="101">
        <f t="shared" si="3"/>
        <v>-5.3474265379925945E-2</v>
      </c>
      <c r="DU26" s="131">
        <f t="shared" si="4"/>
        <v>15262516.117509108</v>
      </c>
      <c r="DV26" s="113">
        <f t="shared" si="5"/>
        <v>2180529.454998015</v>
      </c>
      <c r="DW26" s="1">
        <f t="shared" si="6"/>
        <v>386831973.25188106</v>
      </c>
      <c r="DX26" s="1">
        <f t="shared" si="7"/>
        <v>612835559.41995084</v>
      </c>
      <c r="DY26" s="173">
        <f t="shared" si="8"/>
        <v>19651731.761012275</v>
      </c>
      <c r="DZ26" s="174">
        <f t="shared" si="9"/>
        <v>-7033731.1994944997</v>
      </c>
      <c r="EB26" s="169">
        <f t="shared" si="10"/>
        <v>-1.2488980735916444</v>
      </c>
      <c r="EC26" s="106">
        <f t="shared" si="145"/>
        <v>-2.1797383405988639E-2</v>
      </c>
      <c r="ED26" s="243">
        <v>21</v>
      </c>
      <c r="EE26" s="258">
        <f t="shared" si="146"/>
        <v>87.863219167409383</v>
      </c>
      <c r="EF26" s="258">
        <f t="shared" si="105"/>
        <v>87.814366317314352</v>
      </c>
      <c r="EG26" s="258">
        <v>0</v>
      </c>
      <c r="EH26" s="262">
        <f t="shared" si="106"/>
        <v>-1.5495815725558095</v>
      </c>
      <c r="EI26" s="189">
        <f t="shared" si="11"/>
        <v>179.56840813380001</v>
      </c>
      <c r="EJ26" s="244">
        <f t="shared" si="12"/>
        <v>0.21147249106009047</v>
      </c>
      <c r="EK26" s="189">
        <f t="shared" si="13"/>
        <v>3.20229842902435E-2</v>
      </c>
      <c r="EL26" s="1">
        <f t="shared" si="14"/>
        <v>11.286557912325918</v>
      </c>
      <c r="EM26" s="1">
        <f t="shared" si="15"/>
        <v>77.077801808021448</v>
      </c>
      <c r="EN26" s="34">
        <f t="shared" si="16"/>
        <v>-1.4885112683117852</v>
      </c>
      <c r="EO26" s="244">
        <f t="shared" si="17"/>
        <v>11002268931.906</v>
      </c>
      <c r="EP26" s="1">
        <f t="shared" si="107"/>
        <v>373382926.06795102</v>
      </c>
      <c r="EQ26" s="34">
        <f t="shared" si="108"/>
        <v>621121235.29987526</v>
      </c>
      <c r="ER26" s="1">
        <f t="shared" si="147"/>
        <v>837964634.02234769</v>
      </c>
      <c r="ES26" s="1">
        <f t="shared" si="18"/>
        <v>1875209177.9511538</v>
      </c>
      <c r="ET26" s="34">
        <f t="shared" si="19"/>
        <v>-7346520.0280305278</v>
      </c>
      <c r="EU26" s="34">
        <f t="shared" si="109"/>
        <v>52575789.417029001</v>
      </c>
      <c r="EV26" s="1">
        <f t="shared" si="20"/>
        <v>395897781.59800416</v>
      </c>
      <c r="EW26" s="1">
        <f t="shared" si="21"/>
        <v>45068198.486533798</v>
      </c>
      <c r="EX26" s="34">
        <f t="shared" si="22"/>
        <v>-5469411.9593161289</v>
      </c>
      <c r="EY26" s="1">
        <f t="shared" si="110"/>
        <v>19800368.21746492</v>
      </c>
      <c r="EZ26" s="34">
        <f t="shared" si="111"/>
        <v>-6603737.8995782435</v>
      </c>
      <c r="FA26" s="107">
        <v>0</v>
      </c>
      <c r="FC26" s="185">
        <f t="shared" si="23"/>
        <v>386831973.25188106</v>
      </c>
      <c r="FD26" s="1">
        <f t="shared" si="24"/>
        <v>-612835559.41995084</v>
      </c>
      <c r="FE26" s="1">
        <f t="shared" si="25"/>
        <v>19651731.761012275</v>
      </c>
      <c r="FF26" s="186">
        <f t="shared" si="26"/>
        <v>7033731.1994944997</v>
      </c>
      <c r="FH26" s="227">
        <f t="shared" si="27"/>
        <v>11.286557912325918</v>
      </c>
      <c r="FI26" s="93">
        <f t="shared" si="28"/>
        <v>77.077801808021448</v>
      </c>
      <c r="FJ26" s="233">
        <f t="shared" si="29"/>
        <v>1.4885112683117852</v>
      </c>
      <c r="FK26" s="66">
        <f t="shared" si="112"/>
        <v>-1.4885112683117852</v>
      </c>
      <c r="FL26" s="93">
        <f t="shared" si="113"/>
        <v>373382926.06795102</v>
      </c>
      <c r="FM26" s="233">
        <f t="shared" si="114"/>
        <v>-621121235.29987526</v>
      </c>
      <c r="FN26" s="66">
        <f t="shared" si="115"/>
        <v>621121235.29987526</v>
      </c>
      <c r="FO26" s="93">
        <f t="shared" si="30"/>
        <v>837964634.02234769</v>
      </c>
      <c r="FP26" s="93">
        <f t="shared" si="31"/>
        <v>1875209177.9511538</v>
      </c>
      <c r="FQ26" s="233">
        <f t="shared" si="32"/>
        <v>7346520.0280305278</v>
      </c>
      <c r="FR26" s="66">
        <f t="shared" si="116"/>
        <v>-7346520.0280305278</v>
      </c>
      <c r="FS26" s="93">
        <f t="shared" si="33"/>
        <v>395897781.59800416</v>
      </c>
      <c r="FT26" s="93">
        <f t="shared" si="34"/>
        <v>45068198.486533798</v>
      </c>
      <c r="FU26" s="233">
        <f t="shared" si="35"/>
        <v>5469411.9593161289</v>
      </c>
      <c r="FV26" s="66">
        <f t="shared" si="117"/>
        <v>-5469411.9593161289</v>
      </c>
      <c r="FW26" s="93">
        <f t="shared" si="118"/>
        <v>19800368.21746492</v>
      </c>
      <c r="FX26" s="233">
        <f t="shared" si="119"/>
        <v>6603737.8995782435</v>
      </c>
      <c r="FY26" s="228">
        <f t="shared" si="120"/>
        <v>-6603737.8995782435</v>
      </c>
      <c r="FZ26" s="1"/>
      <c r="GA26" s="227">
        <f t="shared" si="36"/>
        <v>373382926.06795108</v>
      </c>
      <c r="GB26" s="93">
        <f t="shared" si="37"/>
        <v>621121235.29987538</v>
      </c>
      <c r="GC26" s="93">
        <f t="shared" si="38"/>
        <v>20992344.749230735</v>
      </c>
      <c r="GD26" s="228">
        <f t="shared" si="39"/>
        <v>-6994515.1371367536</v>
      </c>
      <c r="GF26" s="142">
        <v>21</v>
      </c>
      <c r="GG26" s="264">
        <f t="shared" si="121"/>
        <v>87.814366317314352</v>
      </c>
      <c r="GH26" s="264">
        <f t="shared" si="122"/>
        <v>0</v>
      </c>
      <c r="GI26" s="264">
        <f t="shared" si="123"/>
        <v>-1.5495815725558095</v>
      </c>
      <c r="GJ26" s="143">
        <f t="shared" si="124"/>
        <v>179.56840813380001</v>
      </c>
      <c r="GK26" s="143">
        <f t="shared" si="125"/>
        <v>0.21147249106009047</v>
      </c>
      <c r="GL26" s="143">
        <f t="shared" si="126"/>
        <v>3.20229842902435E-2</v>
      </c>
      <c r="GM26" s="143">
        <f t="shared" si="127"/>
        <v>11.286557912325918</v>
      </c>
      <c r="GN26" s="143">
        <f t="shared" si="128"/>
        <v>77.077801808021448</v>
      </c>
      <c r="GO26" s="143">
        <f t="shared" si="129"/>
        <v>-1.4885112683117852</v>
      </c>
      <c r="GP26" s="144">
        <f t="shared" si="130"/>
        <v>395897781.59800416</v>
      </c>
      <c r="GQ26" s="145">
        <v>0</v>
      </c>
      <c r="GR26" s="144">
        <f t="shared" si="131"/>
        <v>-5469411.9593161289</v>
      </c>
      <c r="GS26" s="145">
        <v>0</v>
      </c>
      <c r="GT26" s="144">
        <f t="shared" si="132"/>
        <v>19800368.21746492</v>
      </c>
      <c r="GU26" s="145">
        <v>0</v>
      </c>
      <c r="GV26" s="144">
        <f t="shared" si="133"/>
        <v>11002268931.906</v>
      </c>
      <c r="GW26" s="145">
        <v>0</v>
      </c>
      <c r="GX26" s="144">
        <f t="shared" si="134"/>
        <v>-373382926.06795102</v>
      </c>
      <c r="GY26" s="145">
        <v>0</v>
      </c>
      <c r="GZ26" s="144">
        <f t="shared" si="135"/>
        <v>621121235.29987526</v>
      </c>
      <c r="HA26" s="144">
        <f t="shared" si="136"/>
        <v>45068198.486533798</v>
      </c>
      <c r="HB26" s="145">
        <v>0</v>
      </c>
      <c r="HC26" s="144">
        <f t="shared" si="137"/>
        <v>6603737.8995782435</v>
      </c>
      <c r="HD26" s="145">
        <v>0</v>
      </c>
      <c r="HE26" s="144">
        <f t="shared" si="138"/>
        <v>837964634.02234769</v>
      </c>
      <c r="HF26" s="145">
        <v>0</v>
      </c>
      <c r="HG26" s="144">
        <f t="shared" si="139"/>
        <v>7346520.0280305278</v>
      </c>
      <c r="HH26" s="144">
        <f t="shared" si="140"/>
        <v>52575789.417029001</v>
      </c>
      <c r="HI26" s="145">
        <v>0</v>
      </c>
      <c r="HJ26" s="144">
        <f t="shared" si="141"/>
        <v>1875209177.9511538</v>
      </c>
      <c r="HK26" s="146">
        <v>0</v>
      </c>
      <c r="HM26" s="46">
        <f t="shared" si="142"/>
        <v>20</v>
      </c>
      <c r="HN26" s="39">
        <f t="shared" si="143"/>
        <v>21</v>
      </c>
      <c r="HP26" s="142">
        <v>21</v>
      </c>
      <c r="HQ26" s="310">
        <v>87.75</v>
      </c>
      <c r="HR26" s="264">
        <f t="shared" si="144"/>
        <v>0</v>
      </c>
      <c r="HS26" s="264">
        <f t="shared" si="154"/>
        <v>-1.5453216117419615</v>
      </c>
      <c r="HT26" s="143">
        <f t="shared" si="155"/>
        <v>180.05676648192116</v>
      </c>
      <c r="HU26" s="143">
        <f t="shared" si="156"/>
        <v>0.21198264781002746</v>
      </c>
      <c r="HV26" s="143">
        <f t="shared" si="157"/>
        <v>3.2001000095132695E-2</v>
      </c>
      <c r="HW26" s="143">
        <f t="shared" si="158"/>
        <v>11.357532630533248</v>
      </c>
      <c r="HX26" s="143">
        <f t="shared" si="159"/>
        <v>77.525244347024937</v>
      </c>
      <c r="HY26" s="143">
        <f t="shared" si="160"/>
        <v>-1.4894292747199411</v>
      </c>
      <c r="HZ26" s="144">
        <f t="shared" si="161"/>
        <v>395682113.74038774</v>
      </c>
      <c r="IA26" s="145">
        <f t="shared" si="162"/>
        <v>0</v>
      </c>
      <c r="IB26" s="144">
        <f t="shared" si="163"/>
        <v>-5418461.9043836268</v>
      </c>
      <c r="IC26" s="145">
        <f t="shared" si="164"/>
        <v>0</v>
      </c>
      <c r="ID26" s="144">
        <f t="shared" si="165"/>
        <v>19783216.242218465</v>
      </c>
      <c r="IE26" s="145">
        <f t="shared" si="166"/>
        <v>0</v>
      </c>
      <c r="IF26" s="144">
        <f t="shared" si="167"/>
        <v>11035938751.626163</v>
      </c>
      <c r="IG26" s="145">
        <f t="shared" si="168"/>
        <v>0</v>
      </c>
      <c r="IH26" s="144">
        <f t="shared" si="169"/>
        <v>-373709277.90244597</v>
      </c>
      <c r="II26" s="145">
        <f t="shared" si="170"/>
        <v>0</v>
      </c>
      <c r="IJ26" s="144">
        <f t="shared" si="171"/>
        <v>625306687.24483991</v>
      </c>
      <c r="IK26" s="144">
        <f t="shared" si="172"/>
        <v>45183576.007156871</v>
      </c>
      <c r="IL26" s="145">
        <f t="shared" si="173"/>
        <v>0</v>
      </c>
      <c r="IM26" s="144">
        <f t="shared" si="174"/>
        <v>6618777.0208072402</v>
      </c>
      <c r="IN26" s="145">
        <f t="shared" si="175"/>
        <v>0</v>
      </c>
      <c r="IO26" s="144">
        <f t="shared" si="176"/>
        <v>843623440.12378168</v>
      </c>
      <c r="IP26" s="145">
        <f t="shared" si="148"/>
        <v>0</v>
      </c>
      <c r="IQ26" s="144">
        <f t="shared" si="149"/>
        <v>7282123.4555181544</v>
      </c>
      <c r="IR26" s="144">
        <f t="shared" si="150"/>
        <v>52791595.241636127</v>
      </c>
      <c r="IS26" s="145">
        <f t="shared" si="151"/>
        <v>0</v>
      </c>
      <c r="IT26" s="144">
        <f t="shared" si="152"/>
        <v>1886333917.1407361</v>
      </c>
      <c r="IU26" s="146">
        <f t="shared" si="153"/>
        <v>0</v>
      </c>
    </row>
    <row r="27" spans="1:255" x14ac:dyDescent="0.3">
      <c r="A27" s="2">
        <v>0.44897959183673458</v>
      </c>
      <c r="B27">
        <v>4.4281755776247298</v>
      </c>
      <c r="C27">
        <v>4.2101437399787063E-2</v>
      </c>
      <c r="D27">
        <f t="shared" si="0"/>
        <v>2.4122346744420375</v>
      </c>
      <c r="E27">
        <v>0.29397119399704469</v>
      </c>
      <c r="F27">
        <v>52.530612244897952</v>
      </c>
      <c r="G27">
        <v>-9.8471314575693164E-2</v>
      </c>
      <c r="H27">
        <v>0</v>
      </c>
      <c r="I27" s="4">
        <v>23</v>
      </c>
      <c r="K27" s="49">
        <v>108.67747672844401</v>
      </c>
      <c r="L27" s="34">
        <v>2.1146832784123299</v>
      </c>
      <c r="M27" s="8">
        <v>21.099999999999898</v>
      </c>
      <c r="N27" s="4">
        <v>23</v>
      </c>
      <c r="P27" s="6">
        <v>-0.91066939999999996</v>
      </c>
      <c r="Q27" s="8">
        <v>0.13286300000000001</v>
      </c>
      <c r="R27" s="34">
        <v>52.707239999999999</v>
      </c>
      <c r="S27" s="8">
        <v>-2.3899979999999998</v>
      </c>
      <c r="T27" s="39">
        <v>23</v>
      </c>
      <c r="U27" s="42">
        <f t="shared" si="1"/>
        <v>52.732190987759743</v>
      </c>
      <c r="W27" s="46">
        <f t="shared" si="42"/>
        <v>29</v>
      </c>
      <c r="X27" s="39">
        <f t="shared" si="43"/>
        <v>30</v>
      </c>
      <c r="Y27" s="60">
        <f t="shared" si="44"/>
        <v>-0.51484552304286335</v>
      </c>
      <c r="Z27" s="60">
        <f t="shared" si="177"/>
        <v>-1.9772306461911244</v>
      </c>
      <c r="AA27" s="60">
        <f t="shared" si="178"/>
        <v>93.657340283262656</v>
      </c>
      <c r="AB27" s="60">
        <f t="shared" si="179"/>
        <v>1.9295108467997371</v>
      </c>
      <c r="AC27" s="46">
        <f t="shared" si="45"/>
        <v>17</v>
      </c>
      <c r="AD27" s="39">
        <f t="shared" si="46"/>
        <v>18</v>
      </c>
      <c r="AE27" s="23">
        <f>_xlfn.LET(
    _xlpm.r, $AJ27,
    _xlpm.rp, _xlfn.XLOOKUP($AC27, $N$5:$N$200, $K$5:$K$200, , -1),
    _xlpm.rn, _xlfn.XLOOKUP($AD27, $N$5:$N$200, $K$5:$K$200, , -1),
    _xlpm.xp, _xlfn.XLOOKUP($AC27, $N$5:$N$200, L$5:L$200, , -1),
    _xlpm.xn, _xlfn.XLOOKUP($AD27, $N$5:$N$200, L$5:L$200, , -1),
    (_xlpm.r - _xlpm.rp)/(_xlpm.rn - _xlpm.rp)*(_xlpm.xn - _xlpm.xp) + _xlpm.xp
)</f>
        <v>2.7656338076911822</v>
      </c>
      <c r="AF27" s="46">
        <f t="shared" si="48"/>
        <v>40</v>
      </c>
      <c r="AG27" s="39">
        <f t="shared" si="49"/>
        <v>41</v>
      </c>
      <c r="AH27" s="51">
        <f t="shared" si="50"/>
        <v>0.31376782750290627</v>
      </c>
      <c r="AJ27" s="156">
        <v>93.743558994902003</v>
      </c>
      <c r="AK27" s="8">
        <v>129.30382145082999</v>
      </c>
      <c r="AL27" s="8">
        <v>0.33632632451310002</v>
      </c>
      <c r="AM27" s="8">
        <v>3.6551069383999997E-2</v>
      </c>
      <c r="AN27" s="8">
        <v>0.22441860369604</v>
      </c>
      <c r="AO27" s="8">
        <v>0.60468705328559003</v>
      </c>
      <c r="AP27" s="8">
        <v>0.56852280133196997</v>
      </c>
      <c r="AQ27" s="8">
        <v>0.46749473448348999</v>
      </c>
      <c r="AR27" s="8">
        <v>3.5801560950907002E-2</v>
      </c>
      <c r="AS27" s="8">
        <v>375106214.78106999</v>
      </c>
      <c r="AT27" s="8">
        <v>-5505861.2979522003</v>
      </c>
      <c r="AU27" s="8">
        <v>0</v>
      </c>
      <c r="AV27" s="8">
        <v>0</v>
      </c>
      <c r="AW27" s="8">
        <v>0</v>
      </c>
      <c r="AX27" s="8">
        <v>-4435035.4020645004</v>
      </c>
      <c r="AY27" s="8">
        <v>36589052.280470997</v>
      </c>
      <c r="AZ27" s="8">
        <v>0</v>
      </c>
      <c r="BA27" s="8">
        <v>0</v>
      </c>
      <c r="BB27" s="8">
        <v>0</v>
      </c>
      <c r="BC27" s="8">
        <v>7860614.7882850999</v>
      </c>
      <c r="BD27" s="8">
        <v>7309964470.2692003</v>
      </c>
      <c r="BE27" s="8">
        <v>2.5069471018727001E-8</v>
      </c>
      <c r="BF27" s="8">
        <v>-4.7710939572153998E-7</v>
      </c>
      <c r="BG27" s="8">
        <v>0</v>
      </c>
      <c r="BH27" s="121">
        <v>456877580.78065002</v>
      </c>
      <c r="BI27" s="8">
        <v>-5.5834474604502997E-5</v>
      </c>
      <c r="BJ27" s="8">
        <v>0</v>
      </c>
      <c r="BK27" s="121">
        <v>1082509887.2808001</v>
      </c>
      <c r="BL27" s="8">
        <v>0</v>
      </c>
      <c r="BM27" s="23">
        <v>37986947.600749999</v>
      </c>
      <c r="BN27" s="161">
        <f t="shared" si="51"/>
        <v>-0.5150499923377384</v>
      </c>
      <c r="BO27" s="56">
        <f t="shared" si="52"/>
        <v>-0.51484552304286335</v>
      </c>
      <c r="BP27" s="54">
        <f t="shared" si="53"/>
        <v>-0.17851919852976333</v>
      </c>
      <c r="BQ27" s="13">
        <f t="shared" si="54"/>
        <v>3.6551069383999997E-2</v>
      </c>
      <c r="BR27" s="121">
        <f t="shared" si="55"/>
        <v>0.16671530066145335</v>
      </c>
      <c r="BS27" s="122">
        <f t="shared" si="56"/>
        <v>4.7829887886334271E-2</v>
      </c>
      <c r="BT27" s="54">
        <f t="shared" si="57"/>
        <v>-4.7350788559373358E-2</v>
      </c>
      <c r="BU27" s="57">
        <f t="shared" si="58"/>
        <v>3.5801560950907002E-2</v>
      </c>
      <c r="BW27" s="126">
        <f t="shared" si="59"/>
        <v>0.51484552304286335</v>
      </c>
      <c r="BX27" s="54">
        <f t="shared" si="59"/>
        <v>0.17851919852976333</v>
      </c>
      <c r="BY27" s="54">
        <f t="shared" si="60"/>
        <v>3.6551069383999997E-2</v>
      </c>
      <c r="BZ27" s="54">
        <f t="shared" si="61"/>
        <v>-0.16671530066145335</v>
      </c>
      <c r="CA27" s="54">
        <f t="shared" si="62"/>
        <v>4.7829887886334271E-2</v>
      </c>
      <c r="CB27" s="54">
        <f t="shared" si="63"/>
        <v>4.7350788559373358E-2</v>
      </c>
      <c r="CC27" s="54">
        <f t="shared" si="64"/>
        <v>3.5801560950907002E-2</v>
      </c>
      <c r="CE27" s="125">
        <f t="shared" si="65"/>
        <v>-1.9295108467997371</v>
      </c>
      <c r="CF27" s="125">
        <f t="shared" si="66"/>
        <v>-3.3676317229599302E-2</v>
      </c>
      <c r="CG27" s="13">
        <f t="shared" si="67"/>
        <v>0.17964865205018382</v>
      </c>
      <c r="CH27" s="13">
        <f t="shared" si="68"/>
        <v>3.051961227432317E-2</v>
      </c>
      <c r="CI27" s="13">
        <f t="shared" si="69"/>
        <v>-0.16501034411520607</v>
      </c>
      <c r="CJ27" s="13">
        <f t="shared" si="70"/>
        <v>5.3416064857300889E-2</v>
      </c>
      <c r="CK27" s="13">
        <f t="shared" si="71"/>
        <v>4.8529377813354473E-2</v>
      </c>
      <c r="CL27" s="57">
        <f t="shared" si="72"/>
        <v>3.4186962906416402E-2</v>
      </c>
      <c r="CM27" s="68"/>
      <c r="CN27" s="94">
        <f t="shared" si="73"/>
        <v>6.5122201246951938</v>
      </c>
      <c r="CO27" s="63">
        <f t="shared" si="74"/>
        <v>47.279481010632068</v>
      </c>
      <c r="CP27" s="131">
        <f t="shared" si="75"/>
        <v>456877580.78065002</v>
      </c>
      <c r="CQ27" s="131">
        <f t="shared" si="76"/>
        <v>1082509887.2808001</v>
      </c>
      <c r="CR27" s="131">
        <f t="shared" si="77"/>
        <v>-5.5834474604502997E-5</v>
      </c>
      <c r="CS27" s="72">
        <f t="shared" si="78"/>
        <v>37986947.600749999</v>
      </c>
      <c r="CT27" s="131">
        <f t="shared" si="79"/>
        <v>375106214.78106999</v>
      </c>
      <c r="CU27" s="131">
        <f t="shared" si="80"/>
        <v>36589052.280470997</v>
      </c>
      <c r="CV27" s="72">
        <f t="shared" si="81"/>
        <v>-5505861.2979522003</v>
      </c>
      <c r="CW27" s="131">
        <f t="shared" si="82"/>
        <v>2.5069471018727001E-8</v>
      </c>
      <c r="CX27" s="72">
        <f t="shared" si="83"/>
        <v>4.7710939572153998E-7</v>
      </c>
      <c r="CY27" s="131">
        <f t="shared" si="84"/>
        <v>-4435035.4020645004</v>
      </c>
      <c r="CZ27" s="131">
        <f t="shared" si="85"/>
        <v>7860614.7882850999</v>
      </c>
      <c r="DA27" s="101">
        <f t="shared" si="86"/>
        <v>6.5162338513178817</v>
      </c>
      <c r="DB27" s="131">
        <f t="shared" si="87"/>
        <v>47.27546728400938</v>
      </c>
      <c r="DC27" s="72">
        <f t="shared" si="88"/>
        <v>0.40449045767566877</v>
      </c>
      <c r="DD27" s="131">
        <f t="shared" si="89"/>
        <v>456939177.19380337</v>
      </c>
      <c r="DE27" s="131">
        <f t="shared" si="90"/>
        <v>1082448290.8676465</v>
      </c>
      <c r="DF27" s="72">
        <f t="shared" si="91"/>
        <v>6207488.3741454026</v>
      </c>
      <c r="DG27" s="131">
        <f t="shared" si="92"/>
        <v>375182143.87951756</v>
      </c>
      <c r="DH27" s="131">
        <f t="shared" si="93"/>
        <v>36513123.182023354</v>
      </c>
      <c r="DI27" s="113">
        <f t="shared" si="94"/>
        <v>-2146028.9948128294</v>
      </c>
      <c r="DJ27" s="130">
        <f t="shared" si="95"/>
        <v>4512813.4869173495</v>
      </c>
      <c r="DK27" s="130">
        <f t="shared" si="96"/>
        <v>7816221.4848140469</v>
      </c>
      <c r="DL27" s="171">
        <f t="shared" si="97"/>
        <v>0.6815608237043167</v>
      </c>
      <c r="DM27" s="171">
        <f t="shared" si="98"/>
        <v>4.7829887886334271E-2</v>
      </c>
      <c r="DN27" s="197">
        <f t="shared" si="99"/>
        <v>6.6819692528804646</v>
      </c>
      <c r="DO27" s="198">
        <f t="shared" si="100"/>
        <v>47.565379017084744</v>
      </c>
      <c r="DP27" s="199">
        <f t="shared" si="101"/>
        <v>0.18529046338061844</v>
      </c>
      <c r="DQ27" s="200">
        <f t="shared" si="102"/>
        <v>466308737.06678039</v>
      </c>
      <c r="DR27" s="198">
        <f t="shared" si="103"/>
        <v>1098837941.5718291</v>
      </c>
      <c r="DS27" s="237">
        <f t="shared" si="104"/>
        <v>-6184598.3577177254</v>
      </c>
      <c r="DT27" s="101">
        <f t="shared" si="3"/>
        <v>-0.18529046338061844</v>
      </c>
      <c r="DU27" s="131">
        <f t="shared" si="4"/>
        <v>6184598.3577177254</v>
      </c>
      <c r="DV27" s="113">
        <f t="shared" si="5"/>
        <v>2146028.9948128294</v>
      </c>
      <c r="DW27" s="1">
        <f t="shared" si="6"/>
        <v>261708138.5313074</v>
      </c>
      <c r="DX27" s="1">
        <f t="shared" si="7"/>
        <v>346132582.00824857</v>
      </c>
      <c r="DY27" s="173">
        <f t="shared" si="8"/>
        <v>17944919.878711857</v>
      </c>
      <c r="DZ27" s="174">
        <f t="shared" si="9"/>
        <v>-6087296.3093797052</v>
      </c>
      <c r="EB27" s="169">
        <f t="shared" si="10"/>
        <v>-1.9295108467997371</v>
      </c>
      <c r="EC27" s="106">
        <f t="shared" si="145"/>
        <v>-3.3676317229599302E-2</v>
      </c>
      <c r="ED27" s="243">
        <v>22</v>
      </c>
      <c r="EE27" s="258">
        <f t="shared" si="146"/>
        <v>93.72182211494993</v>
      </c>
      <c r="EF27" s="258">
        <f t="shared" si="105"/>
        <v>93.657340283262656</v>
      </c>
      <c r="EG27" s="258">
        <v>0</v>
      </c>
      <c r="EH27" s="262">
        <f t="shared" si="106"/>
        <v>-1.9772306461911244</v>
      </c>
      <c r="EI27" s="189">
        <f t="shared" si="11"/>
        <v>129.30382145082999</v>
      </c>
      <c r="EJ27" s="244">
        <f t="shared" si="12"/>
        <v>0.17964865205018382</v>
      </c>
      <c r="EK27" s="189">
        <f t="shared" si="13"/>
        <v>3.051961227432317E-2</v>
      </c>
      <c r="EL27" s="1">
        <f t="shared" si="14"/>
        <v>6.7407877390349977</v>
      </c>
      <c r="EM27" s="1">
        <f t="shared" si="15"/>
        <v>47.506560530930209</v>
      </c>
      <c r="EN27" s="34">
        <f t="shared" si="16"/>
        <v>-1.5606323118122183</v>
      </c>
      <c r="EO27" s="244">
        <f t="shared" si="17"/>
        <v>7309964470.2692003</v>
      </c>
      <c r="EP27" s="1">
        <f t="shared" si="107"/>
        <v>249905484.19231492</v>
      </c>
      <c r="EQ27" s="34">
        <f t="shared" si="108"/>
        <v>354748027.57989162</v>
      </c>
      <c r="ER27" s="1">
        <f t="shared" si="147"/>
        <v>466609579.59317839</v>
      </c>
      <c r="ES27" s="1">
        <f t="shared" si="18"/>
        <v>1098537099.0454309</v>
      </c>
      <c r="ET27" s="34">
        <f t="shared" si="19"/>
        <v>-15114576.888701025</v>
      </c>
      <c r="EU27" s="34">
        <f t="shared" si="109"/>
        <v>37986947.600749999</v>
      </c>
      <c r="EV27" s="1">
        <f t="shared" si="20"/>
        <v>374942637.88198483</v>
      </c>
      <c r="EW27" s="1">
        <f t="shared" si="21"/>
        <v>36752629.179556064</v>
      </c>
      <c r="EX27" s="34">
        <f t="shared" si="22"/>
        <v>-9255341.104427265</v>
      </c>
      <c r="EY27" s="1">
        <f t="shared" si="110"/>
        <v>18139704.200288504</v>
      </c>
      <c r="EZ27" s="34">
        <f t="shared" si="111"/>
        <v>-5479640.2562222434</v>
      </c>
      <c r="FA27" s="107">
        <v>0</v>
      </c>
      <c r="FC27" s="185">
        <f t="shared" si="23"/>
        <v>261708138.5313074</v>
      </c>
      <c r="FD27" s="1">
        <f t="shared" si="24"/>
        <v>-346132582.00824857</v>
      </c>
      <c r="FE27" s="1">
        <f t="shared" si="25"/>
        <v>17944919.878711857</v>
      </c>
      <c r="FF27" s="186">
        <f t="shared" si="26"/>
        <v>6087296.3093797052</v>
      </c>
      <c r="FH27" s="227">
        <f t="shared" si="27"/>
        <v>6.7407877390349977</v>
      </c>
      <c r="FI27" s="93">
        <f t="shared" si="28"/>
        <v>47.506560530930209</v>
      </c>
      <c r="FJ27" s="233">
        <f t="shared" si="29"/>
        <v>1.5606323118122183</v>
      </c>
      <c r="FK27" s="66">
        <f t="shared" si="112"/>
        <v>-1.5606323118122183</v>
      </c>
      <c r="FL27" s="93">
        <f t="shared" si="113"/>
        <v>249905484.19231492</v>
      </c>
      <c r="FM27" s="233">
        <f t="shared" si="114"/>
        <v>-354748027.57989162</v>
      </c>
      <c r="FN27" s="66">
        <f t="shared" si="115"/>
        <v>354748027.57989162</v>
      </c>
      <c r="FO27" s="93">
        <f t="shared" si="30"/>
        <v>466609579.59317839</v>
      </c>
      <c r="FP27" s="93">
        <f t="shared" si="31"/>
        <v>1098537099.0454309</v>
      </c>
      <c r="FQ27" s="233">
        <f t="shared" si="32"/>
        <v>15114576.888701025</v>
      </c>
      <c r="FR27" s="66">
        <f t="shared" si="116"/>
        <v>-15114576.888701025</v>
      </c>
      <c r="FS27" s="93">
        <f t="shared" si="33"/>
        <v>374942637.88198483</v>
      </c>
      <c r="FT27" s="93">
        <f t="shared" si="34"/>
        <v>36752629.179556064</v>
      </c>
      <c r="FU27" s="233">
        <f t="shared" si="35"/>
        <v>9255341.104427265</v>
      </c>
      <c r="FV27" s="66">
        <f t="shared" si="117"/>
        <v>-9255341.104427265</v>
      </c>
      <c r="FW27" s="93">
        <f t="shared" si="118"/>
        <v>18139704.200288504</v>
      </c>
      <c r="FX27" s="233">
        <f t="shared" si="119"/>
        <v>5479640.2562222434</v>
      </c>
      <c r="FY27" s="228">
        <f t="shared" si="120"/>
        <v>-5479640.2562222434</v>
      </c>
      <c r="FZ27" s="1"/>
      <c r="GA27" s="227">
        <f t="shared" si="36"/>
        <v>249905484.19231498</v>
      </c>
      <c r="GB27" s="93">
        <f t="shared" si="37"/>
        <v>354748027.57989162</v>
      </c>
      <c r="GC27" s="93">
        <f t="shared" si="38"/>
        <v>20027960.262871582</v>
      </c>
      <c r="GD27" s="228">
        <f t="shared" si="39"/>
        <v>-6064563.9880571095</v>
      </c>
      <c r="GF27" s="142">
        <v>22</v>
      </c>
      <c r="GG27" s="264">
        <f t="shared" si="121"/>
        <v>93.657340283262656</v>
      </c>
      <c r="GH27" s="264">
        <f t="shared" si="122"/>
        <v>0</v>
      </c>
      <c r="GI27" s="264">
        <f t="shared" si="123"/>
        <v>-1.9772306461911244</v>
      </c>
      <c r="GJ27" s="143">
        <f t="shared" si="124"/>
        <v>129.30382145082999</v>
      </c>
      <c r="GK27" s="143">
        <f t="shared" si="125"/>
        <v>0.17964865205018382</v>
      </c>
      <c r="GL27" s="143">
        <f t="shared" si="126"/>
        <v>3.051961227432317E-2</v>
      </c>
      <c r="GM27" s="143">
        <f t="shared" si="127"/>
        <v>6.7407877390349977</v>
      </c>
      <c r="GN27" s="143">
        <f t="shared" si="128"/>
        <v>47.506560530930209</v>
      </c>
      <c r="GO27" s="143">
        <f t="shared" si="129"/>
        <v>-1.5606323118122183</v>
      </c>
      <c r="GP27" s="144">
        <f t="shared" si="130"/>
        <v>374942637.88198483</v>
      </c>
      <c r="GQ27" s="145">
        <v>0</v>
      </c>
      <c r="GR27" s="144">
        <f t="shared" si="131"/>
        <v>-9255341.104427265</v>
      </c>
      <c r="GS27" s="145">
        <v>0</v>
      </c>
      <c r="GT27" s="144">
        <f t="shared" si="132"/>
        <v>18139704.200288504</v>
      </c>
      <c r="GU27" s="145">
        <v>0</v>
      </c>
      <c r="GV27" s="144">
        <f t="shared" si="133"/>
        <v>7309964470.2692003</v>
      </c>
      <c r="GW27" s="145">
        <v>0</v>
      </c>
      <c r="GX27" s="144">
        <f t="shared" si="134"/>
        <v>-249905484.19231492</v>
      </c>
      <c r="GY27" s="145">
        <v>0</v>
      </c>
      <c r="GZ27" s="144">
        <f t="shared" si="135"/>
        <v>354748027.57989162</v>
      </c>
      <c r="HA27" s="144">
        <f t="shared" si="136"/>
        <v>36752629.179556064</v>
      </c>
      <c r="HB27" s="145">
        <v>0</v>
      </c>
      <c r="HC27" s="144">
        <f t="shared" si="137"/>
        <v>5479640.2562222434</v>
      </c>
      <c r="HD27" s="145">
        <v>0</v>
      </c>
      <c r="HE27" s="144">
        <f t="shared" si="138"/>
        <v>466609579.59317839</v>
      </c>
      <c r="HF27" s="145">
        <v>0</v>
      </c>
      <c r="HG27" s="144">
        <f t="shared" si="139"/>
        <v>15114576.888701025</v>
      </c>
      <c r="HH27" s="144">
        <f t="shared" si="140"/>
        <v>37986947.600749999</v>
      </c>
      <c r="HI27" s="145">
        <v>0</v>
      </c>
      <c r="HJ27" s="144">
        <f t="shared" si="141"/>
        <v>1098537099.0454309</v>
      </c>
      <c r="HK27" s="146">
        <v>0</v>
      </c>
      <c r="HM27" s="46">
        <f t="shared" si="142"/>
        <v>21</v>
      </c>
      <c r="HN27" s="39">
        <f t="shared" si="143"/>
        <v>22</v>
      </c>
      <c r="HP27" s="142">
        <v>22</v>
      </c>
      <c r="HQ27" s="310">
        <v>93.6</v>
      </c>
      <c r="HR27" s="264">
        <f t="shared" si="144"/>
        <v>0</v>
      </c>
      <c r="HS27" s="264">
        <f t="shared" si="154"/>
        <v>-1.9730338931057658</v>
      </c>
      <c r="HT27" s="143">
        <f t="shared" si="155"/>
        <v>129.79709519383806</v>
      </c>
      <c r="HU27" s="143">
        <f t="shared" si="156"/>
        <v>0.17996095670085793</v>
      </c>
      <c r="HV27" s="143">
        <f t="shared" si="157"/>
        <v>3.0534365682047458E-2</v>
      </c>
      <c r="HW27" s="143">
        <f t="shared" si="158"/>
        <v>6.7853978555445877</v>
      </c>
      <c r="HX27" s="143">
        <f t="shared" si="159"/>
        <v>47.796759214192988</v>
      </c>
      <c r="HY27" s="143">
        <f t="shared" si="160"/>
        <v>-1.5599245487642202</v>
      </c>
      <c r="HZ27" s="144">
        <f t="shared" si="161"/>
        <v>375148282.11101764</v>
      </c>
      <c r="IA27" s="145">
        <f t="shared" si="162"/>
        <v>0</v>
      </c>
      <c r="IB27" s="144">
        <f t="shared" si="163"/>
        <v>-9218187.721431179</v>
      </c>
      <c r="IC27" s="145">
        <f t="shared" si="164"/>
        <v>0</v>
      </c>
      <c r="ID27" s="144">
        <f t="shared" si="165"/>
        <v>18156001.20001911</v>
      </c>
      <c r="IE27" s="145">
        <f t="shared" si="166"/>
        <v>0</v>
      </c>
      <c r="IF27" s="144">
        <f t="shared" si="167"/>
        <v>7346199063.2959862</v>
      </c>
      <c r="IG27" s="145">
        <f t="shared" si="168"/>
        <v>0</v>
      </c>
      <c r="IH27" s="144">
        <f t="shared" si="169"/>
        <v>-251117235.52561879</v>
      </c>
      <c r="II27" s="145">
        <f t="shared" si="170"/>
        <v>0</v>
      </c>
      <c r="IJ27" s="144">
        <f t="shared" si="171"/>
        <v>357362092.82701766</v>
      </c>
      <c r="IK27" s="144">
        <f t="shared" si="172"/>
        <v>36834234.386481717</v>
      </c>
      <c r="IL27" s="145">
        <f t="shared" si="173"/>
        <v>0</v>
      </c>
      <c r="IM27" s="144">
        <f t="shared" si="174"/>
        <v>5490671.6381281978</v>
      </c>
      <c r="IN27" s="145">
        <f t="shared" si="175"/>
        <v>0</v>
      </c>
      <c r="IO27" s="144">
        <f t="shared" si="176"/>
        <v>470253888.83297378</v>
      </c>
      <c r="IP27" s="145">
        <f t="shared" si="148"/>
        <v>0</v>
      </c>
      <c r="IQ27" s="144">
        <f t="shared" si="149"/>
        <v>15038344.719366174</v>
      </c>
      <c r="IR27" s="144">
        <f t="shared" si="150"/>
        <v>38130115.84471184</v>
      </c>
      <c r="IS27" s="145">
        <f t="shared" si="151"/>
        <v>0</v>
      </c>
      <c r="IT27" s="144">
        <f t="shared" si="152"/>
        <v>1106159004.8191333</v>
      </c>
      <c r="IU27" s="146">
        <f t="shared" si="153"/>
        <v>0</v>
      </c>
    </row>
    <row r="28" spans="1:255" x14ac:dyDescent="0.3">
      <c r="A28" s="2">
        <v>0.46938775510204078</v>
      </c>
      <c r="B28">
        <v>4.316958876583997</v>
      </c>
      <c r="C28">
        <v>3.6855956758385107E-2</v>
      </c>
      <c r="D28">
        <f t="shared" si="0"/>
        <v>2.1116907721721296</v>
      </c>
      <c r="E28">
        <v>0.29185718732408311</v>
      </c>
      <c r="F28">
        <v>54.91836734693878</v>
      </c>
      <c r="G28">
        <v>-4.1115405471326652E-2</v>
      </c>
      <c r="H28">
        <v>0</v>
      </c>
      <c r="I28" s="4">
        <v>24</v>
      </c>
      <c r="K28" s="49">
        <v>110.532697726804</v>
      </c>
      <c r="L28" s="34">
        <v>2.02663380325524</v>
      </c>
      <c r="M28" s="8">
        <v>21.1</v>
      </c>
      <c r="N28" s="4">
        <v>24</v>
      </c>
      <c r="P28" s="6">
        <v>-0.87386160000000002</v>
      </c>
      <c r="Q28" s="8">
        <v>-3.160201E-2</v>
      </c>
      <c r="R28" s="34">
        <v>58.563960000000002</v>
      </c>
      <c r="S28" s="8">
        <v>-1.6863680000000001</v>
      </c>
      <c r="T28" s="39">
        <v>24</v>
      </c>
      <c r="U28" s="42">
        <f t="shared" si="1"/>
        <v>58.591335354649431</v>
      </c>
      <c r="W28" s="46">
        <f t="shared" si="42"/>
        <v>30</v>
      </c>
      <c r="X28" s="39">
        <f t="shared" si="43"/>
        <v>31</v>
      </c>
      <c r="Y28" s="60">
        <f t="shared" si="44"/>
        <v>-0.44597354907485254</v>
      </c>
      <c r="Z28" s="60">
        <f t="shared" si="177"/>
        <v>-2.4298830460301208</v>
      </c>
      <c r="AA28" s="60">
        <f t="shared" si="178"/>
        <v>99.498394999353891</v>
      </c>
      <c r="AB28" s="60">
        <f t="shared" si="179"/>
        <v>2.1718346248510247</v>
      </c>
      <c r="AC28" s="46">
        <f t="shared" si="45"/>
        <v>19</v>
      </c>
      <c r="AD28" s="39">
        <f t="shared" si="46"/>
        <v>20</v>
      </c>
      <c r="AE28" s="23">
        <f t="shared" si="47"/>
        <v>2.5229878942268913</v>
      </c>
      <c r="AF28" s="46">
        <f t="shared" si="48"/>
        <v>42</v>
      </c>
      <c r="AG28" s="39">
        <f t="shared" si="49"/>
        <v>43</v>
      </c>
      <c r="AH28" s="51">
        <f>_xlfn.LET(
    _xlpm.r, $AA28,
    _xlpm.rp, _xlfn.XLOOKUP($AF28, $I$5:$I$200, $F$5:$F$200, , -1),
    _xlpm.rn, _xlfn.XLOOKUP($AG28, $I$5:$I$200, $F$5:$F$200, -1),
    _xlpm.xp, _xlfn.XLOOKUP($AF28, $I$5:$I$200, E$5:E$200, , -1),
    _xlpm.xn, _xlfn.XLOOKUP($AG28, $I$5:$I$200, E$5:E$200, , -1),
    (_xlpm.r - _xlpm.rp)/(_xlpm.rn - _xlpm.rp)*(_xlpm.xn - _xlpm.xp) + _xlpm.xp
)</f>
        <v>0.32316833120056621</v>
      </c>
      <c r="AJ28" s="156">
        <v>99.602531432082998</v>
      </c>
      <c r="AK28" s="8">
        <v>84.455597756456996</v>
      </c>
      <c r="AL28" s="8">
        <v>0.25292188373886998</v>
      </c>
      <c r="AM28" s="8">
        <v>3.3457176194864997E-2</v>
      </c>
      <c r="AN28" s="8">
        <v>0.20425606180837999</v>
      </c>
      <c r="AO28" s="8">
        <v>0.57911841431753996</v>
      </c>
      <c r="AP28" s="8">
        <v>0.52194840054992997</v>
      </c>
      <c r="AQ28" s="8">
        <v>0.38820988449041999</v>
      </c>
      <c r="AR28" s="8">
        <v>3.2956807816262999E-2</v>
      </c>
      <c r="AS28" s="8">
        <v>239607024.33403</v>
      </c>
      <c r="AT28" s="8">
        <v>-2926876.2913849</v>
      </c>
      <c r="AU28" s="8">
        <v>0</v>
      </c>
      <c r="AV28" s="8">
        <v>0</v>
      </c>
      <c r="AW28" s="8">
        <v>0</v>
      </c>
      <c r="AX28" s="8">
        <v>-2866395.3498481</v>
      </c>
      <c r="AY28" s="8">
        <v>27316673.105358999</v>
      </c>
      <c r="AZ28" s="8">
        <v>0</v>
      </c>
      <c r="BA28" s="8">
        <v>0</v>
      </c>
      <c r="BB28" s="8">
        <v>0</v>
      </c>
      <c r="BC28" s="8">
        <v>4931396.8086449997</v>
      </c>
      <c r="BD28" s="8">
        <v>4521160052.5857</v>
      </c>
      <c r="BE28" s="8">
        <v>0</v>
      </c>
      <c r="BF28" s="8">
        <v>0</v>
      </c>
      <c r="BG28" s="8">
        <v>0</v>
      </c>
      <c r="BH28" s="121">
        <v>238243229.76567999</v>
      </c>
      <c r="BI28" s="8">
        <v>1.2660897299798001E-5</v>
      </c>
      <c r="BJ28" s="8">
        <v>0</v>
      </c>
      <c r="BK28" s="121">
        <v>667952011.58147001</v>
      </c>
      <c r="BL28" s="8">
        <v>0</v>
      </c>
      <c r="BM28" s="23">
        <v>23374633.80737</v>
      </c>
      <c r="BN28" s="161">
        <f t="shared" si="51"/>
        <v>-0.44614415969691057</v>
      </c>
      <c r="BO28" s="56">
        <f t="shared" si="52"/>
        <v>-0.44597354907485254</v>
      </c>
      <c r="BP28" s="54">
        <f t="shared" si="53"/>
        <v>-0.19305166533598256</v>
      </c>
      <c r="BQ28" s="13">
        <f t="shared" si="54"/>
        <v>3.3457176194864997E-2</v>
      </c>
      <c r="BR28" s="121">
        <f t="shared" si="55"/>
        <v>0.12203496649763035</v>
      </c>
      <c r="BS28" s="122">
        <f t="shared" si="56"/>
        <v>4.510488933934656E-2</v>
      </c>
      <c r="BT28" s="54">
        <f t="shared" si="57"/>
        <v>-5.776366458443255E-2</v>
      </c>
      <c r="BU28" s="57">
        <f t="shared" si="58"/>
        <v>3.2956807816262999E-2</v>
      </c>
      <c r="BW28" s="126">
        <f t="shared" si="59"/>
        <v>0.44597354907485254</v>
      </c>
      <c r="BX28" s="54">
        <f t="shared" si="59"/>
        <v>0.19305166533598256</v>
      </c>
      <c r="BY28" s="54">
        <f t="shared" si="60"/>
        <v>3.3457176194864997E-2</v>
      </c>
      <c r="BZ28" s="54">
        <f t="shared" si="61"/>
        <v>-0.12203496649763035</v>
      </c>
      <c r="CA28" s="54">
        <f t="shared" si="62"/>
        <v>4.510488933934656E-2</v>
      </c>
      <c r="CB28" s="54">
        <f t="shared" si="63"/>
        <v>5.776366458443255E-2</v>
      </c>
      <c r="CC28" s="54">
        <f t="shared" si="64"/>
        <v>3.2956807816262999E-2</v>
      </c>
      <c r="CE28" s="125">
        <f t="shared" si="65"/>
        <v>-2.1718346248510247</v>
      </c>
      <c r="CF28" s="125">
        <f t="shared" si="66"/>
        <v>-3.7905665012466241E-2</v>
      </c>
      <c r="CG28" s="13">
        <f t="shared" si="67"/>
        <v>0.19418090264935961</v>
      </c>
      <c r="CH28" s="13">
        <f t="shared" si="68"/>
        <v>2.6117143301103544E-2</v>
      </c>
      <c r="CI28" s="13">
        <f t="shared" si="69"/>
        <v>-0.12023798324789706</v>
      </c>
      <c r="CJ28" s="13">
        <f t="shared" si="70"/>
        <v>4.9697197857332835E-2</v>
      </c>
      <c r="CK28" s="13">
        <f t="shared" si="71"/>
        <v>5.8971121573931216E-2</v>
      </c>
      <c r="CL28" s="57">
        <f t="shared" si="72"/>
        <v>3.0744088016617859E-2</v>
      </c>
      <c r="CM28" s="68"/>
      <c r="CN28" s="94">
        <f t="shared" si="73"/>
        <v>3.5235330418482116</v>
      </c>
      <c r="CO28" s="63">
        <f t="shared" si="74"/>
        <v>28.324561102486758</v>
      </c>
      <c r="CP28" s="131">
        <f t="shared" si="75"/>
        <v>238243229.76567999</v>
      </c>
      <c r="CQ28" s="131">
        <f t="shared" si="76"/>
        <v>667952011.58147001</v>
      </c>
      <c r="CR28" s="131">
        <f t="shared" si="77"/>
        <v>1.2660897299798001E-5</v>
      </c>
      <c r="CS28" s="72">
        <f t="shared" si="78"/>
        <v>23374633.80737</v>
      </c>
      <c r="CT28" s="131">
        <f t="shared" si="79"/>
        <v>239607024.33403</v>
      </c>
      <c r="CU28" s="131">
        <f t="shared" si="80"/>
        <v>27316673.105358999</v>
      </c>
      <c r="CV28" s="72">
        <f t="shared" si="81"/>
        <v>-2926876.2913849</v>
      </c>
      <c r="CW28" s="131">
        <f t="shared" si="82"/>
        <v>0</v>
      </c>
      <c r="CX28" s="72">
        <f t="shared" si="83"/>
        <v>0</v>
      </c>
      <c r="CY28" s="131">
        <f t="shared" si="84"/>
        <v>-2866395.3498481</v>
      </c>
      <c r="CZ28" s="131">
        <f t="shared" si="85"/>
        <v>4931396.8086449997</v>
      </c>
      <c r="DA28" s="101">
        <f t="shared" si="86"/>
        <v>3.525591146941526</v>
      </c>
      <c r="DB28" s="131">
        <f t="shared" si="87"/>
        <v>28.322502997393443</v>
      </c>
      <c r="DC28" s="72">
        <f t="shared" si="88"/>
        <v>0.22591787528765603</v>
      </c>
      <c r="DD28" s="131">
        <f t="shared" si="89"/>
        <v>238278889.00651181</v>
      </c>
      <c r="DE28" s="131">
        <f t="shared" si="90"/>
        <v>667916352.34063816</v>
      </c>
      <c r="DF28" s="72">
        <f t="shared" si="91"/>
        <v>3914309.3077673339</v>
      </c>
      <c r="DG28" s="131">
        <f t="shared" si="92"/>
        <v>239642730.57534665</v>
      </c>
      <c r="DH28" s="131">
        <f t="shared" si="93"/>
        <v>27280966.864042368</v>
      </c>
      <c r="DI28" s="113">
        <f t="shared" si="94"/>
        <v>-992592.25225696457</v>
      </c>
      <c r="DJ28" s="130">
        <f t="shared" si="95"/>
        <v>2911199.4274436613</v>
      </c>
      <c r="DK28" s="130">
        <f t="shared" si="96"/>
        <v>4905080.4967499357</v>
      </c>
      <c r="DL28" s="171">
        <f t="shared" si="97"/>
        <v>0.56800851557248289</v>
      </c>
      <c r="DM28" s="171">
        <f t="shared" si="98"/>
        <v>4.510488933934656E-2</v>
      </c>
      <c r="DN28" s="197">
        <f t="shared" si="99"/>
        <v>3.6173226942237622</v>
      </c>
      <c r="DO28" s="198">
        <f t="shared" si="100"/>
        <v>28.604301003005361</v>
      </c>
      <c r="DP28" s="199">
        <f t="shared" si="101"/>
        <v>6.5139247740865408E-2</v>
      </c>
      <c r="DQ28" s="200">
        <f t="shared" si="102"/>
        <v>243189552.33909848</v>
      </c>
      <c r="DR28" s="198">
        <f t="shared" si="103"/>
        <v>683001840.09652257</v>
      </c>
      <c r="DS28" s="237">
        <f t="shared" si="104"/>
        <v>-4692650.1772660855</v>
      </c>
      <c r="DT28" s="101">
        <f t="shared" si="3"/>
        <v>-6.5139247740865408E-2</v>
      </c>
      <c r="DU28" s="131">
        <f t="shared" si="4"/>
        <v>4692650.1772660855</v>
      </c>
      <c r="DV28" s="113">
        <f t="shared" si="5"/>
        <v>992592.25225696457</v>
      </c>
      <c r="DW28" s="1">
        <f t="shared" si="6"/>
        <v>149003002.95963243</v>
      </c>
      <c r="DX28" s="1">
        <f t="shared" si="7"/>
        <v>261158772.81009582</v>
      </c>
      <c r="DY28" s="173">
        <f t="shared" si="8"/>
        <v>10809058.843579853</v>
      </c>
      <c r="DZ28" s="174">
        <f t="shared" si="9"/>
        <v>-3329231.877276374</v>
      </c>
      <c r="EB28" s="169">
        <f t="shared" si="10"/>
        <v>-2.1718346248510247</v>
      </c>
      <c r="EC28" s="106">
        <f t="shared" si="145"/>
        <v>-3.7905665012466241E-2</v>
      </c>
      <c r="ED28" s="243">
        <v>23</v>
      </c>
      <c r="EE28" s="258">
        <f t="shared" si="146"/>
        <v>99.580389720726245</v>
      </c>
      <c r="EF28" s="258">
        <f t="shared" si="105"/>
        <v>99.498394999353891</v>
      </c>
      <c r="EG28" s="258">
        <v>0</v>
      </c>
      <c r="EH28" s="262">
        <f t="shared" si="106"/>
        <v>-2.4298830460301208</v>
      </c>
      <c r="EI28" s="189">
        <f t="shared" si="11"/>
        <v>84.455597756456996</v>
      </c>
      <c r="EJ28" s="244">
        <f t="shared" si="12"/>
        <v>0.19418090264935961</v>
      </c>
      <c r="EK28" s="189">
        <f t="shared" si="13"/>
        <v>2.6117143301103544E-2</v>
      </c>
      <c r="EL28" s="1">
        <f t="shared" si="14"/>
        <v>3.6581413421815228</v>
      </c>
      <c r="EM28" s="1">
        <f t="shared" si="15"/>
        <v>28.563482355047597</v>
      </c>
      <c r="EN28" s="34">
        <f t="shared" si="16"/>
        <v>-1.0111931717973321</v>
      </c>
      <c r="EO28" s="244">
        <f t="shared" si="17"/>
        <v>4521160052.5857</v>
      </c>
      <c r="EP28" s="1">
        <f t="shared" si="107"/>
        <v>138998942.59391138</v>
      </c>
      <c r="EQ28" s="34">
        <f t="shared" si="108"/>
        <v>266617879.11623257</v>
      </c>
      <c r="ER28" s="1">
        <f t="shared" si="147"/>
        <v>243465774.00009483</v>
      </c>
      <c r="ES28" s="1">
        <f t="shared" si="18"/>
        <v>682725618.43552613</v>
      </c>
      <c r="ET28" s="34">
        <f t="shared" si="19"/>
        <v>-11976240.976665366</v>
      </c>
      <c r="EU28" s="34">
        <f t="shared" si="109"/>
        <v>23374633.80737</v>
      </c>
      <c r="EV28" s="1">
        <f t="shared" si="20"/>
        <v>239412924.60885113</v>
      </c>
      <c r="EW28" s="1">
        <f t="shared" si="21"/>
        <v>27510772.830537882</v>
      </c>
      <c r="EX28" s="34">
        <f t="shared" si="22"/>
        <v>-7052264.1012211032</v>
      </c>
      <c r="EY28" s="1">
        <f t="shared" si="110"/>
        <v>10927460.862030629</v>
      </c>
      <c r="EZ28" s="34">
        <f t="shared" si="111"/>
        <v>-2917213.9252090929</v>
      </c>
      <c r="FA28" s="107">
        <v>0</v>
      </c>
      <c r="FC28" s="185">
        <f t="shared" si="23"/>
        <v>149003002.95963243</v>
      </c>
      <c r="FD28" s="1">
        <f t="shared" si="24"/>
        <v>-261158772.81009582</v>
      </c>
      <c r="FE28" s="1">
        <f t="shared" si="25"/>
        <v>10809058.843579853</v>
      </c>
      <c r="FF28" s="186">
        <f t="shared" si="26"/>
        <v>3329231.877276374</v>
      </c>
      <c r="FH28" s="227">
        <f t="shared" si="27"/>
        <v>3.6581413421815228</v>
      </c>
      <c r="FI28" s="93">
        <f t="shared" si="28"/>
        <v>28.563482355047597</v>
      </c>
      <c r="FJ28" s="233">
        <f t="shared" si="29"/>
        <v>1.0111931717973321</v>
      </c>
      <c r="FK28" s="66">
        <f t="shared" si="112"/>
        <v>-1.0111931717973321</v>
      </c>
      <c r="FL28" s="93">
        <f t="shared" si="113"/>
        <v>138998942.59391138</v>
      </c>
      <c r="FM28" s="233">
        <f t="shared" si="114"/>
        <v>-266617879.11623257</v>
      </c>
      <c r="FN28" s="66">
        <f t="shared" si="115"/>
        <v>266617879.11623257</v>
      </c>
      <c r="FO28" s="93">
        <f t="shared" si="30"/>
        <v>243465774.00009483</v>
      </c>
      <c r="FP28" s="93">
        <f t="shared" si="31"/>
        <v>682725618.43552613</v>
      </c>
      <c r="FQ28" s="233">
        <f t="shared" si="32"/>
        <v>11976240.976665366</v>
      </c>
      <c r="FR28" s="66">
        <f t="shared" si="116"/>
        <v>-11976240.976665366</v>
      </c>
      <c r="FS28" s="93">
        <f t="shared" si="33"/>
        <v>239412924.60885113</v>
      </c>
      <c r="FT28" s="93">
        <f t="shared" si="34"/>
        <v>27510772.830537882</v>
      </c>
      <c r="FU28" s="233">
        <f t="shared" si="35"/>
        <v>7052264.1012211032</v>
      </c>
      <c r="FV28" s="66">
        <f t="shared" si="117"/>
        <v>-7052264.1012211032</v>
      </c>
      <c r="FW28" s="93">
        <f t="shared" si="118"/>
        <v>10927460.862030629</v>
      </c>
      <c r="FX28" s="233">
        <f t="shared" si="119"/>
        <v>2917213.9252090929</v>
      </c>
      <c r="FY28" s="228">
        <f t="shared" si="120"/>
        <v>-2917213.9252090929</v>
      </c>
      <c r="FZ28" s="1"/>
      <c r="GA28" s="227">
        <f t="shared" si="36"/>
        <v>138998942.59391138</v>
      </c>
      <c r="GB28" s="93">
        <f t="shared" si="37"/>
        <v>266617879.11623257</v>
      </c>
      <c r="GC28" s="93">
        <f t="shared" si="38"/>
        <v>11898151.483888784</v>
      </c>
      <c r="GD28" s="228">
        <f t="shared" si="39"/>
        <v>-3307839.8427349152</v>
      </c>
      <c r="GF28" s="142">
        <v>23</v>
      </c>
      <c r="GG28" s="264">
        <f t="shared" si="121"/>
        <v>99.498394999353891</v>
      </c>
      <c r="GH28" s="264">
        <f t="shared" si="122"/>
        <v>0</v>
      </c>
      <c r="GI28" s="264">
        <f t="shared" si="123"/>
        <v>-2.4298830460301208</v>
      </c>
      <c r="GJ28" s="143">
        <f t="shared" si="124"/>
        <v>84.455597756456996</v>
      </c>
      <c r="GK28" s="143">
        <f t="shared" si="125"/>
        <v>0.19418090264935961</v>
      </c>
      <c r="GL28" s="143">
        <f t="shared" si="126"/>
        <v>2.6117143301103544E-2</v>
      </c>
      <c r="GM28" s="143">
        <f t="shared" si="127"/>
        <v>3.6581413421815228</v>
      </c>
      <c r="GN28" s="143">
        <f t="shared" si="128"/>
        <v>28.563482355047597</v>
      </c>
      <c r="GO28" s="143">
        <f t="shared" si="129"/>
        <v>-1.0111931717973321</v>
      </c>
      <c r="GP28" s="144">
        <f t="shared" si="130"/>
        <v>239412924.60885113</v>
      </c>
      <c r="GQ28" s="145">
        <v>0</v>
      </c>
      <c r="GR28" s="144">
        <f t="shared" si="131"/>
        <v>-7052264.1012211032</v>
      </c>
      <c r="GS28" s="145">
        <v>0</v>
      </c>
      <c r="GT28" s="144">
        <f t="shared" si="132"/>
        <v>10927460.862030629</v>
      </c>
      <c r="GU28" s="145">
        <v>0</v>
      </c>
      <c r="GV28" s="144">
        <f t="shared" si="133"/>
        <v>4521160052.5857</v>
      </c>
      <c r="GW28" s="145">
        <v>0</v>
      </c>
      <c r="GX28" s="144">
        <f t="shared" si="134"/>
        <v>-138998942.59391138</v>
      </c>
      <c r="GY28" s="145">
        <v>0</v>
      </c>
      <c r="GZ28" s="144">
        <f t="shared" si="135"/>
        <v>266617879.11623257</v>
      </c>
      <c r="HA28" s="144">
        <f t="shared" si="136"/>
        <v>27510772.830537882</v>
      </c>
      <c r="HB28" s="145">
        <v>0</v>
      </c>
      <c r="HC28" s="144">
        <f t="shared" si="137"/>
        <v>2917213.9252090929</v>
      </c>
      <c r="HD28" s="145">
        <v>0</v>
      </c>
      <c r="HE28" s="144">
        <f t="shared" si="138"/>
        <v>243465774.00009483</v>
      </c>
      <c r="HF28" s="145">
        <v>0</v>
      </c>
      <c r="HG28" s="144">
        <f t="shared" si="139"/>
        <v>11976240.976665366</v>
      </c>
      <c r="HH28" s="144">
        <f t="shared" si="140"/>
        <v>23374633.80737</v>
      </c>
      <c r="HI28" s="145">
        <v>0</v>
      </c>
      <c r="HJ28" s="144">
        <f t="shared" si="141"/>
        <v>682725618.43552613</v>
      </c>
      <c r="HK28" s="146">
        <v>0</v>
      </c>
      <c r="HM28" s="46">
        <f t="shared" si="142"/>
        <v>22</v>
      </c>
      <c r="HN28" s="39">
        <f t="shared" si="143"/>
        <v>23</v>
      </c>
      <c r="HP28" s="142">
        <v>23</v>
      </c>
      <c r="HQ28" s="310">
        <v>99.45</v>
      </c>
      <c r="HR28" s="264">
        <f t="shared" si="144"/>
        <v>0</v>
      </c>
      <c r="HS28" s="264">
        <f t="shared" si="154"/>
        <v>-2.4261326766768949</v>
      </c>
      <c r="HT28" s="143">
        <f t="shared" si="155"/>
        <v>84.8271795789544</v>
      </c>
      <c r="HU28" s="143">
        <f t="shared" si="156"/>
        <v>0.19406049832299366</v>
      </c>
      <c r="HV28" s="143">
        <f t="shared" si="157"/>
        <v>2.6153619159226829E-2</v>
      </c>
      <c r="HW28" s="143">
        <f t="shared" si="158"/>
        <v>3.6836820497480876</v>
      </c>
      <c r="HX28" s="143">
        <f t="shared" si="159"/>
        <v>28.720431793229881</v>
      </c>
      <c r="HY28" s="143">
        <f t="shared" si="160"/>
        <v>-1.015745450130348</v>
      </c>
      <c r="HZ28" s="144">
        <f t="shared" si="161"/>
        <v>240535831.46473405</v>
      </c>
      <c r="IA28" s="145">
        <f t="shared" si="162"/>
        <v>0</v>
      </c>
      <c r="IB28" s="144">
        <f t="shared" si="163"/>
        <v>-7070517.2961197942</v>
      </c>
      <c r="IC28" s="145">
        <f t="shared" si="164"/>
        <v>0</v>
      </c>
      <c r="ID28" s="144">
        <f t="shared" si="165"/>
        <v>10987216.59599654</v>
      </c>
      <c r="IE28" s="145">
        <f t="shared" si="166"/>
        <v>0</v>
      </c>
      <c r="IF28" s="144">
        <f t="shared" si="167"/>
        <v>4544266185.7332134</v>
      </c>
      <c r="IG28" s="145">
        <f t="shared" si="168"/>
        <v>0</v>
      </c>
      <c r="IH28" s="144">
        <f t="shared" si="169"/>
        <v>-139917838.62722719</v>
      </c>
      <c r="II28" s="145">
        <f t="shared" si="170"/>
        <v>0</v>
      </c>
      <c r="IJ28" s="144">
        <f t="shared" si="171"/>
        <v>267348065.47559115</v>
      </c>
      <c r="IK28" s="144">
        <f t="shared" si="172"/>
        <v>27587344.55495733</v>
      </c>
      <c r="IL28" s="145">
        <f t="shared" si="173"/>
        <v>0</v>
      </c>
      <c r="IM28" s="144">
        <f t="shared" si="174"/>
        <v>2938444.4437817307</v>
      </c>
      <c r="IN28" s="145">
        <f t="shared" si="175"/>
        <v>0</v>
      </c>
      <c r="IO28" s="144">
        <f t="shared" si="176"/>
        <v>245314591.5257639</v>
      </c>
      <c r="IP28" s="145">
        <f t="shared" si="148"/>
        <v>0</v>
      </c>
      <c r="IQ28" s="144">
        <f t="shared" si="149"/>
        <v>12002243.089608572</v>
      </c>
      <c r="IR28" s="144">
        <f t="shared" si="150"/>
        <v>23495701.482809044</v>
      </c>
      <c r="IS28" s="145">
        <f t="shared" si="151"/>
        <v>0</v>
      </c>
      <c r="IT28" s="144">
        <f t="shared" si="152"/>
        <v>686170749.0349741</v>
      </c>
      <c r="IU28" s="146">
        <f t="shared" si="153"/>
        <v>0</v>
      </c>
    </row>
    <row r="29" spans="1:255" x14ac:dyDescent="0.3">
      <c r="A29" s="2">
        <v>0.48979591836734693</v>
      </c>
      <c r="B29">
        <v>4.2078807357900487</v>
      </c>
      <c r="C29">
        <v>3.191153817565269E-2</v>
      </c>
      <c r="D29">
        <f t="shared" si="0"/>
        <v>1.8283964552355059</v>
      </c>
      <c r="E29">
        <v>0.29010989028862039</v>
      </c>
      <c r="F29">
        <v>57.306122448979593</v>
      </c>
      <c r="G29">
        <v>2.2339528942196749E-2</v>
      </c>
      <c r="H29">
        <v>0</v>
      </c>
      <c r="I29" s="4">
        <v>25</v>
      </c>
      <c r="K29" s="49">
        <v>112.125634442185</v>
      </c>
      <c r="L29" s="34">
        <v>1.95052505998268</v>
      </c>
      <c r="M29" s="8">
        <v>21.1</v>
      </c>
      <c r="N29" s="4">
        <v>25</v>
      </c>
      <c r="P29" s="6">
        <v>-0.82760460000000002</v>
      </c>
      <c r="Q29" s="8">
        <v>-0.22215579999999999</v>
      </c>
      <c r="R29" s="34">
        <v>64.419809999999998</v>
      </c>
      <c r="S29" s="8">
        <v>-1.0693729999999999</v>
      </c>
      <c r="T29" s="39">
        <v>25</v>
      </c>
      <c r="U29" s="42">
        <f t="shared" si="1"/>
        <v>64.450467515595477</v>
      </c>
      <c r="W29" s="46">
        <f t="shared" si="42"/>
        <v>31</v>
      </c>
      <c r="X29" s="39">
        <f t="shared" si="43"/>
        <v>32</v>
      </c>
      <c r="Y29" s="60">
        <f t="shared" si="44"/>
        <v>-0.37267642552607655</v>
      </c>
      <c r="Z29" s="60">
        <f t="shared" si="177"/>
        <v>-2.9159920869099576</v>
      </c>
      <c r="AA29" s="60">
        <f t="shared" si="178"/>
        <v>105.33670665726848</v>
      </c>
      <c r="AB29" s="60">
        <f t="shared" si="179"/>
        <v>2.0930900986099936</v>
      </c>
      <c r="AC29" s="46">
        <f t="shared" si="45"/>
        <v>21</v>
      </c>
      <c r="AD29" s="39">
        <f t="shared" si="46"/>
        <v>22</v>
      </c>
      <c r="AE29" s="23">
        <f t="shared" si="47"/>
        <v>2.2633370160904414</v>
      </c>
      <c r="AF29" s="46">
        <f t="shared" si="48"/>
        <v>45</v>
      </c>
      <c r="AG29" s="39">
        <f t="shared" si="49"/>
        <v>46</v>
      </c>
      <c r="AH29" s="51">
        <f t="shared" si="50"/>
        <v>0.33526599695534265</v>
      </c>
      <c r="AJ29" s="156">
        <v>105.46150386926</v>
      </c>
      <c r="AK29" s="8">
        <v>54.706245754362001</v>
      </c>
      <c r="AL29" s="8">
        <v>0.17187140670063999</v>
      </c>
      <c r="AM29" s="8">
        <v>3.0064651710439001E-2</v>
      </c>
      <c r="AN29" s="8">
        <v>0.17808919054441999</v>
      </c>
      <c r="AO29" s="8">
        <v>0.55901577371302003</v>
      </c>
      <c r="AP29" s="8">
        <v>0.26852120287933001</v>
      </c>
      <c r="AQ29" s="8">
        <v>0.30451026090059002</v>
      </c>
      <c r="AR29" s="8">
        <v>2.9891130563631001E-2</v>
      </c>
      <c r="AS29" s="8">
        <v>144279033.0679</v>
      </c>
      <c r="AT29" s="8">
        <v>-1092894.3939255001</v>
      </c>
      <c r="AU29" s="8">
        <v>0</v>
      </c>
      <c r="AV29" s="8">
        <v>0</v>
      </c>
      <c r="AW29" s="8">
        <v>0</v>
      </c>
      <c r="AX29" s="8">
        <v>-1731941.2180218</v>
      </c>
      <c r="AY29" s="8">
        <v>19760336.043772001</v>
      </c>
      <c r="AZ29" s="8">
        <v>0</v>
      </c>
      <c r="BA29" s="8">
        <v>0</v>
      </c>
      <c r="BB29" s="8">
        <v>0</v>
      </c>
      <c r="BC29" s="8">
        <v>3190161.9398542</v>
      </c>
      <c r="BD29" s="8">
        <v>2675579949.2893</v>
      </c>
      <c r="BE29" s="8">
        <v>0</v>
      </c>
      <c r="BF29" s="8">
        <v>0</v>
      </c>
      <c r="BG29" s="8">
        <v>0</v>
      </c>
      <c r="BH29" s="121">
        <v>110931739.50179</v>
      </c>
      <c r="BI29" s="8">
        <v>-1.0983341645037999E-5</v>
      </c>
      <c r="BJ29" s="8">
        <v>0</v>
      </c>
      <c r="BK29" s="121">
        <v>407577753.14758998</v>
      </c>
      <c r="BL29" s="8">
        <v>0</v>
      </c>
      <c r="BM29" s="23">
        <v>13539191.430116</v>
      </c>
      <c r="BN29" s="161">
        <f t="shared" si="51"/>
        <v>-0.37284856689972845</v>
      </c>
      <c r="BO29" s="56">
        <f t="shared" si="52"/>
        <v>-0.37267642552607655</v>
      </c>
      <c r="BP29" s="54">
        <f t="shared" si="53"/>
        <v>-0.20080501882543655</v>
      </c>
      <c r="BQ29" s="13">
        <f t="shared" si="54"/>
        <v>3.0064651710439001E-2</v>
      </c>
      <c r="BR29" s="121">
        <f t="shared" si="55"/>
        <v>9.2925208175721641E-2</v>
      </c>
      <c r="BS29" s="122">
        <f t="shared" si="56"/>
        <v>4.1998102334276262E-2</v>
      </c>
      <c r="BT29" s="54">
        <f t="shared" si="57"/>
        <v>-6.8166164625486525E-2</v>
      </c>
      <c r="BU29" s="57">
        <f t="shared" si="58"/>
        <v>2.9891130563631001E-2</v>
      </c>
      <c r="BW29" s="126">
        <f t="shared" si="59"/>
        <v>0.37267642552607655</v>
      </c>
      <c r="BX29" s="54">
        <f t="shared" si="59"/>
        <v>0.20080501882543655</v>
      </c>
      <c r="BY29" s="54">
        <f t="shared" si="60"/>
        <v>3.0064651710439001E-2</v>
      </c>
      <c r="BZ29" s="54">
        <f t="shared" si="61"/>
        <v>-9.2925208175721641E-2</v>
      </c>
      <c r="CA29" s="54">
        <f t="shared" si="62"/>
        <v>4.1998102334276262E-2</v>
      </c>
      <c r="CB29" s="54">
        <f t="shared" si="63"/>
        <v>6.8166164625486525E-2</v>
      </c>
      <c r="CC29" s="54">
        <f t="shared" si="64"/>
        <v>2.9891130563631001E-2</v>
      </c>
      <c r="CE29" s="125">
        <f t="shared" si="65"/>
        <v>-2.0930900986099936</v>
      </c>
      <c r="CF29" s="125">
        <f t="shared" si="66"/>
        <v>-3.653131376163718E-2</v>
      </c>
      <c r="CG29" s="13">
        <f t="shared" si="67"/>
        <v>0.20176909982773103</v>
      </c>
      <c r="CH29" s="13">
        <f t="shared" si="68"/>
        <v>2.2710553112177612E-2</v>
      </c>
      <c r="CI29" s="13">
        <f t="shared" si="69"/>
        <v>-9.132930438700429E-2</v>
      </c>
      <c r="CJ29" s="13">
        <f t="shared" si="70"/>
        <v>4.5364006374740133E-2</v>
      </c>
      <c r="CK29" s="13">
        <f t="shared" si="71"/>
        <v>6.9212403961415925E-2</v>
      </c>
      <c r="CL29" s="57">
        <f t="shared" si="72"/>
        <v>2.738154166592419E-2</v>
      </c>
      <c r="CM29" s="68"/>
      <c r="CN29" s="94">
        <f t="shared" si="73"/>
        <v>1.735050149290585</v>
      </c>
      <c r="CO29" s="63">
        <f t="shared" si="74"/>
        <v>17.095627138434455</v>
      </c>
      <c r="CP29" s="131">
        <f t="shared" si="75"/>
        <v>110931739.50179</v>
      </c>
      <c r="CQ29" s="131">
        <f t="shared" si="76"/>
        <v>407577753.14758998</v>
      </c>
      <c r="CR29" s="131">
        <f t="shared" si="77"/>
        <v>-1.0983341645037999E-5</v>
      </c>
      <c r="CS29" s="72">
        <f t="shared" si="78"/>
        <v>13539191.430116</v>
      </c>
      <c r="CT29" s="131">
        <f t="shared" si="79"/>
        <v>144279033.0679</v>
      </c>
      <c r="CU29" s="131">
        <f t="shared" si="80"/>
        <v>19760336.043772001</v>
      </c>
      <c r="CV29" s="72">
        <f t="shared" si="81"/>
        <v>-1092894.3939255001</v>
      </c>
      <c r="CW29" s="131">
        <f t="shared" si="82"/>
        <v>0</v>
      </c>
      <c r="CX29" s="72">
        <f t="shared" si="83"/>
        <v>0</v>
      </c>
      <c r="CY29" s="131">
        <f t="shared" si="84"/>
        <v>-1731941.2180218</v>
      </c>
      <c r="CZ29" s="131">
        <f t="shared" si="85"/>
        <v>3190161.9398542</v>
      </c>
      <c r="DA29" s="101">
        <f t="shared" si="86"/>
        <v>1.7353875268971857</v>
      </c>
      <c r="DB29" s="131">
        <f t="shared" si="87"/>
        <v>17.095289760827857</v>
      </c>
      <c r="DC29" s="72">
        <f t="shared" si="88"/>
        <v>7.1987505005780328E-2</v>
      </c>
      <c r="DD29" s="131">
        <f t="shared" si="89"/>
        <v>110938254.99415489</v>
      </c>
      <c r="DE29" s="131">
        <f t="shared" si="90"/>
        <v>407571237.65522504</v>
      </c>
      <c r="DF29" s="72">
        <f t="shared" si="91"/>
        <v>1390234.6511809467</v>
      </c>
      <c r="DG29" s="131">
        <f t="shared" si="92"/>
        <v>144286541.87837046</v>
      </c>
      <c r="DH29" s="131">
        <f t="shared" si="93"/>
        <v>19752827.233301573</v>
      </c>
      <c r="DI29" s="113">
        <f t="shared" si="94"/>
        <v>-509288.20726577099</v>
      </c>
      <c r="DJ29" s="130">
        <f t="shared" si="95"/>
        <v>1746873.0894054563</v>
      </c>
      <c r="DK29" s="130">
        <f t="shared" si="96"/>
        <v>3182010.055717641</v>
      </c>
      <c r="DL29" s="171">
        <f t="shared" si="97"/>
        <v>0.46560163370179819</v>
      </c>
      <c r="DM29" s="171">
        <f t="shared" si="98"/>
        <v>4.1998102334276262E-2</v>
      </c>
      <c r="DN29" s="197">
        <f t="shared" si="99"/>
        <v>1.7842664461963844</v>
      </c>
      <c r="DO29" s="198">
        <f t="shared" si="100"/>
        <v>17.349489224698729</v>
      </c>
      <c r="DP29" s="199">
        <f t="shared" si="101"/>
        <v>-3.9479956975032773E-2</v>
      </c>
      <c r="DQ29" s="200">
        <f t="shared" si="102"/>
        <v>113328831.32810919</v>
      </c>
      <c r="DR29" s="198">
        <f t="shared" si="103"/>
        <v>420003657.01199961</v>
      </c>
      <c r="DS29" s="237">
        <f t="shared" si="104"/>
        <v>-4061430.0017577126</v>
      </c>
      <c r="DT29" s="101">
        <f t="shared" si="3"/>
        <v>3.9479956975032773E-2</v>
      </c>
      <c r="DU29" s="131">
        <f t="shared" si="4"/>
        <v>4061430.0017577126</v>
      </c>
      <c r="DV29" s="113">
        <f t="shared" si="5"/>
        <v>509288.20726577099</v>
      </c>
      <c r="DW29" s="1">
        <f t="shared" si="6"/>
        <v>79976109.59763968</v>
      </c>
      <c r="DX29" s="1">
        <f t="shared" si="7"/>
        <v>182384023.29190531</v>
      </c>
      <c r="DY29" s="173">
        <f t="shared" si="8"/>
        <v>6059760.9512666399</v>
      </c>
      <c r="DZ29" s="174">
        <f t="shared" si="9"/>
        <v>-1835535.5827136124</v>
      </c>
      <c r="EB29" s="169">
        <f t="shared" si="10"/>
        <v>-2.0930900986099936</v>
      </c>
      <c r="EC29" s="106">
        <f t="shared" si="145"/>
        <v>-3.653131376163718E-2</v>
      </c>
      <c r="ED29" s="243">
        <v>24</v>
      </c>
      <c r="EE29" s="258">
        <f t="shared" si="146"/>
        <v>105.43890361202722</v>
      </c>
      <c r="EF29" s="258">
        <f t="shared" si="105"/>
        <v>105.33670665726848</v>
      </c>
      <c r="EG29" s="258">
        <v>0</v>
      </c>
      <c r="EH29" s="262">
        <f t="shared" si="106"/>
        <v>-2.9159920869099576</v>
      </c>
      <c r="EI29" s="189">
        <f t="shared" si="11"/>
        <v>54.706245754362001</v>
      </c>
      <c r="EJ29" s="244">
        <f t="shared" si="12"/>
        <v>0.20176909982773103</v>
      </c>
      <c r="EK29" s="189">
        <f t="shared" si="13"/>
        <v>2.2710553112177612E-2</v>
      </c>
      <c r="EL29" s="1">
        <f t="shared" si="14"/>
        <v>1.8021476275154888</v>
      </c>
      <c r="EM29" s="1">
        <f t="shared" si="15"/>
        <v>17.331608043379621</v>
      </c>
      <c r="EN29" s="34">
        <f t="shared" si="16"/>
        <v>-0.52873764868037409</v>
      </c>
      <c r="EO29" s="244">
        <f t="shared" si="17"/>
        <v>2675579949.2893</v>
      </c>
      <c r="EP29" s="1">
        <f t="shared" si="107"/>
        <v>73261503.861976296</v>
      </c>
      <c r="EQ29" s="34">
        <f t="shared" si="108"/>
        <v>185183320.28127578</v>
      </c>
      <c r="ER29" s="1">
        <f t="shared" si="147"/>
        <v>113441443.35364081</v>
      </c>
      <c r="ES29" s="1">
        <f t="shared" si="18"/>
        <v>419891044.98646802</v>
      </c>
      <c r="ET29" s="34">
        <f t="shared" si="19"/>
        <v>-7142674.9534542542</v>
      </c>
      <c r="EU29" s="34">
        <f t="shared" si="109"/>
        <v>13539191.430116</v>
      </c>
      <c r="EV29" s="1">
        <f t="shared" si="20"/>
        <v>144157597.79869485</v>
      </c>
      <c r="EW29" s="1">
        <f t="shared" si="21"/>
        <v>19881771.312977206</v>
      </c>
      <c r="EX29" s="34">
        <f t="shared" si="22"/>
        <v>-4037404.2559386739</v>
      </c>
      <c r="EY29" s="1">
        <f t="shared" si="110"/>
        <v>6122757.5265076924</v>
      </c>
      <c r="EZ29" s="34">
        <f t="shared" si="111"/>
        <v>-1612989.129999696</v>
      </c>
      <c r="FA29" s="107">
        <v>0</v>
      </c>
      <c r="FC29" s="185">
        <f t="shared" si="23"/>
        <v>79976109.59763968</v>
      </c>
      <c r="FD29" s="1">
        <f t="shared" si="24"/>
        <v>-182384023.29190531</v>
      </c>
      <c r="FE29" s="1">
        <f t="shared" si="25"/>
        <v>6059760.9512666399</v>
      </c>
      <c r="FF29" s="186">
        <f t="shared" si="26"/>
        <v>1835535.5827136124</v>
      </c>
      <c r="FH29" s="227">
        <f t="shared" si="27"/>
        <v>1.8021476275154888</v>
      </c>
      <c r="FI29" s="93">
        <f t="shared" si="28"/>
        <v>17.331608043379621</v>
      </c>
      <c r="FJ29" s="233">
        <f t="shared" si="29"/>
        <v>0.52873764868037409</v>
      </c>
      <c r="FK29" s="66">
        <f t="shared" si="112"/>
        <v>-0.52873764868037409</v>
      </c>
      <c r="FL29" s="93">
        <f t="shared" si="113"/>
        <v>73261503.861976296</v>
      </c>
      <c r="FM29" s="233">
        <f t="shared" si="114"/>
        <v>-185183320.28127578</v>
      </c>
      <c r="FN29" s="66">
        <f t="shared" si="115"/>
        <v>185183320.28127578</v>
      </c>
      <c r="FO29" s="93">
        <f t="shared" si="30"/>
        <v>113441443.35364081</v>
      </c>
      <c r="FP29" s="93">
        <f t="shared" si="31"/>
        <v>419891044.98646802</v>
      </c>
      <c r="FQ29" s="233">
        <f t="shared" si="32"/>
        <v>7142674.9534542542</v>
      </c>
      <c r="FR29" s="66">
        <f t="shared" si="116"/>
        <v>-7142674.9534542542</v>
      </c>
      <c r="FS29" s="93">
        <f t="shared" si="33"/>
        <v>144157597.79869485</v>
      </c>
      <c r="FT29" s="93">
        <f t="shared" si="34"/>
        <v>19881771.312977206</v>
      </c>
      <c r="FU29" s="233">
        <f t="shared" si="35"/>
        <v>4037404.2559386739</v>
      </c>
      <c r="FV29" s="66">
        <f t="shared" si="117"/>
        <v>-4037404.2559386739</v>
      </c>
      <c r="FW29" s="93">
        <f t="shared" si="118"/>
        <v>6122757.5265076924</v>
      </c>
      <c r="FX29" s="233">
        <f t="shared" si="119"/>
        <v>1612989.129999696</v>
      </c>
      <c r="FY29" s="228">
        <f t="shared" si="120"/>
        <v>-1612989.129999696</v>
      </c>
      <c r="FZ29" s="1"/>
      <c r="GA29" s="227">
        <f t="shared" si="36"/>
        <v>73261503.861976296</v>
      </c>
      <c r="GB29" s="93">
        <f t="shared" si="37"/>
        <v>185183320.28127575</v>
      </c>
      <c r="GC29" s="93">
        <f t="shared" si="38"/>
        <v>6539566.1855072174</v>
      </c>
      <c r="GD29" s="228">
        <f t="shared" si="39"/>
        <v>-1815788.3439957052</v>
      </c>
      <c r="GF29" s="142">
        <v>24</v>
      </c>
      <c r="GG29" s="264">
        <f t="shared" si="121"/>
        <v>105.33670665726848</v>
      </c>
      <c r="GH29" s="264">
        <f t="shared" si="122"/>
        <v>0</v>
      </c>
      <c r="GI29" s="264">
        <f t="shared" si="123"/>
        <v>-2.9159920869099576</v>
      </c>
      <c r="GJ29" s="143">
        <f t="shared" si="124"/>
        <v>54.706245754362001</v>
      </c>
      <c r="GK29" s="143">
        <f t="shared" si="125"/>
        <v>0.20176909982773103</v>
      </c>
      <c r="GL29" s="143">
        <f t="shared" si="126"/>
        <v>2.2710553112177612E-2</v>
      </c>
      <c r="GM29" s="143">
        <f t="shared" si="127"/>
        <v>1.8021476275154888</v>
      </c>
      <c r="GN29" s="143">
        <f t="shared" si="128"/>
        <v>17.331608043379621</v>
      </c>
      <c r="GO29" s="143">
        <f t="shared" si="129"/>
        <v>-0.52873764868037409</v>
      </c>
      <c r="GP29" s="144">
        <f t="shared" si="130"/>
        <v>144157597.79869485</v>
      </c>
      <c r="GQ29" s="145">
        <v>0</v>
      </c>
      <c r="GR29" s="144">
        <f t="shared" si="131"/>
        <v>-4037404.2559386739</v>
      </c>
      <c r="GS29" s="145">
        <v>0</v>
      </c>
      <c r="GT29" s="144">
        <f t="shared" si="132"/>
        <v>6122757.5265076924</v>
      </c>
      <c r="GU29" s="145">
        <v>0</v>
      </c>
      <c r="GV29" s="144">
        <f t="shared" si="133"/>
        <v>2675579949.2893</v>
      </c>
      <c r="GW29" s="145">
        <v>0</v>
      </c>
      <c r="GX29" s="144">
        <f t="shared" si="134"/>
        <v>-73261503.861976296</v>
      </c>
      <c r="GY29" s="145">
        <v>0</v>
      </c>
      <c r="GZ29" s="144">
        <f t="shared" si="135"/>
        <v>185183320.28127578</v>
      </c>
      <c r="HA29" s="144">
        <f t="shared" si="136"/>
        <v>19881771.312977206</v>
      </c>
      <c r="HB29" s="145">
        <v>0</v>
      </c>
      <c r="HC29" s="144">
        <f t="shared" si="137"/>
        <v>1612989.129999696</v>
      </c>
      <c r="HD29" s="145">
        <v>0</v>
      </c>
      <c r="HE29" s="144">
        <f t="shared" si="138"/>
        <v>113441443.35364081</v>
      </c>
      <c r="HF29" s="145">
        <v>0</v>
      </c>
      <c r="HG29" s="144">
        <f t="shared" si="139"/>
        <v>7142674.9534542542</v>
      </c>
      <c r="HH29" s="144">
        <f t="shared" si="140"/>
        <v>13539191.430116</v>
      </c>
      <c r="HI29" s="145">
        <v>0</v>
      </c>
      <c r="HJ29" s="144">
        <f t="shared" si="141"/>
        <v>419891044.98646802</v>
      </c>
      <c r="HK29" s="146">
        <v>0</v>
      </c>
      <c r="HM29" s="46">
        <f t="shared" si="142"/>
        <v>23</v>
      </c>
      <c r="HN29" s="39">
        <f t="shared" si="143"/>
        <v>24</v>
      </c>
      <c r="HP29" s="142">
        <v>24</v>
      </c>
      <c r="HQ29" s="310">
        <v>105.3</v>
      </c>
      <c r="HR29" s="264">
        <f t="shared" si="144"/>
        <v>0</v>
      </c>
      <c r="HS29" s="264">
        <f t="shared" si="154"/>
        <v>-2.9129358201321303</v>
      </c>
      <c r="HT29" s="143">
        <f t="shared" si="155"/>
        <v>54.893286003647077</v>
      </c>
      <c r="HU29" s="143">
        <f t="shared" si="156"/>
        <v>0.20172139128296115</v>
      </c>
      <c r="HV29" s="143">
        <f t="shared" si="157"/>
        <v>2.2731971040141352E-2</v>
      </c>
      <c r="HW29" s="143">
        <f t="shared" si="158"/>
        <v>1.8138166388955765</v>
      </c>
      <c r="HX29" s="143">
        <f t="shared" si="159"/>
        <v>17.402225130133147</v>
      </c>
      <c r="HY29" s="143">
        <f t="shared" si="160"/>
        <v>-0.53177094504617073</v>
      </c>
      <c r="HZ29" s="144">
        <f t="shared" si="161"/>
        <v>144756487.48446172</v>
      </c>
      <c r="IA29" s="145">
        <f t="shared" si="162"/>
        <v>0</v>
      </c>
      <c r="IB29" s="144">
        <f t="shared" si="163"/>
        <v>-4056359.2952612611</v>
      </c>
      <c r="IC29" s="145">
        <f t="shared" si="164"/>
        <v>0</v>
      </c>
      <c r="ID29" s="144">
        <f t="shared" si="165"/>
        <v>6152965.677245019</v>
      </c>
      <c r="IE29" s="145">
        <f t="shared" si="166"/>
        <v>0</v>
      </c>
      <c r="IF29" s="144">
        <f t="shared" si="167"/>
        <v>2687183488.1687965</v>
      </c>
      <c r="IG29" s="145">
        <f t="shared" si="168"/>
        <v>0</v>
      </c>
      <c r="IH29" s="144">
        <f t="shared" si="169"/>
        <v>-73674808.559400231</v>
      </c>
      <c r="II29" s="145">
        <f t="shared" si="170"/>
        <v>0</v>
      </c>
      <c r="IJ29" s="144">
        <f t="shared" si="171"/>
        <v>185695315.97731104</v>
      </c>
      <c r="IK29" s="144">
        <f t="shared" si="172"/>
        <v>19929736.402957663</v>
      </c>
      <c r="IL29" s="145">
        <f t="shared" si="173"/>
        <v>0</v>
      </c>
      <c r="IM29" s="144">
        <f t="shared" si="174"/>
        <v>1621189.0575410614</v>
      </c>
      <c r="IN29" s="145">
        <f t="shared" si="175"/>
        <v>0</v>
      </c>
      <c r="IO29" s="144">
        <f t="shared" si="176"/>
        <v>114258932.86452246</v>
      </c>
      <c r="IP29" s="145">
        <f t="shared" si="148"/>
        <v>0</v>
      </c>
      <c r="IQ29" s="144">
        <f t="shared" si="149"/>
        <v>7173064.5698013138</v>
      </c>
      <c r="IR29" s="144">
        <f t="shared" si="150"/>
        <v>13601028.864220148</v>
      </c>
      <c r="IS29" s="145">
        <f t="shared" si="151"/>
        <v>0</v>
      </c>
      <c r="IT29" s="144">
        <f t="shared" si="152"/>
        <v>421543539.60669327</v>
      </c>
      <c r="IU29" s="146">
        <f t="shared" si="153"/>
        <v>0</v>
      </c>
    </row>
    <row r="30" spans="1:255" x14ac:dyDescent="0.3">
      <c r="A30" s="2">
        <v>0.51020408163265307</v>
      </c>
      <c r="B30">
        <v>4.1016461870274226</v>
      </c>
      <c r="C30">
        <v>2.7205903019810001E-2</v>
      </c>
      <c r="D30">
        <f t="shared" si="0"/>
        <v>1.5587834208773343</v>
      </c>
      <c r="E30">
        <v>0.28880659979944612</v>
      </c>
      <c r="F30">
        <v>59.6938775510204</v>
      </c>
      <c r="G30">
        <v>8.8841506190386554E-2</v>
      </c>
      <c r="H30">
        <v>0</v>
      </c>
      <c r="I30" s="4">
        <v>26</v>
      </c>
      <c r="K30" s="49">
        <v>113.48812518895301</v>
      </c>
      <c r="L30" s="34">
        <v>1.88490361309954</v>
      </c>
      <c r="M30" s="8">
        <v>21.1</v>
      </c>
      <c r="N30" s="4">
        <v>26</v>
      </c>
      <c r="P30" s="6">
        <v>-0.77439769999999997</v>
      </c>
      <c r="Q30" s="8">
        <v>-0.49153799999999997</v>
      </c>
      <c r="R30" s="34">
        <v>70.272480000000002</v>
      </c>
      <c r="S30" s="8">
        <v>-0.55069509999999999</v>
      </c>
      <c r="T30" s="39">
        <v>26</v>
      </c>
      <c r="U30" s="42">
        <f t="shared" si="1"/>
        <v>70.309575286645995</v>
      </c>
      <c r="W30" s="46">
        <f t="shared" si="42"/>
        <v>32</v>
      </c>
      <c r="X30" s="39">
        <f t="shared" si="43"/>
        <v>33</v>
      </c>
      <c r="Y30" s="60">
        <f t="shared" si="44"/>
        <v>-0.29895856759990269</v>
      </c>
      <c r="Z30" s="60">
        <f t="shared" si="177"/>
        <v>-3.4438444093062488</v>
      </c>
      <c r="AA30" s="60">
        <f t="shared" si="178"/>
        <v>111.17138700437995</v>
      </c>
      <c r="AB30" s="60">
        <f t="shared" si="179"/>
        <v>1.8002892554990844</v>
      </c>
      <c r="AC30" s="46">
        <f t="shared" si="45"/>
        <v>24</v>
      </c>
      <c r="AD30" s="39">
        <f t="shared" si="46"/>
        <v>25</v>
      </c>
      <c r="AE30" s="23">
        <f t="shared" si="47"/>
        <v>1.9889946195419317</v>
      </c>
      <c r="AF30" s="46">
        <f t="shared" si="48"/>
        <v>47</v>
      </c>
      <c r="AG30" s="39">
        <f t="shared" si="49"/>
        <v>48</v>
      </c>
      <c r="AH30" s="51">
        <f t="shared" si="50"/>
        <v>0.34978137435348106</v>
      </c>
      <c r="AJ30" s="156">
        <v>111.32047630645</v>
      </c>
      <c r="AK30" s="8">
        <v>34.452578687912997</v>
      </c>
      <c r="AL30" s="8">
        <v>6.3491090903218E-2</v>
      </c>
      <c r="AM30" s="8">
        <v>2.6642482618339E-2</v>
      </c>
      <c r="AN30" s="8">
        <v>0.14590237588409999</v>
      </c>
      <c r="AO30" s="8">
        <v>0.54811214129380004</v>
      </c>
      <c r="AP30" s="8">
        <v>2.5504207461151E-2</v>
      </c>
      <c r="AQ30" s="8">
        <v>0.1850272542318</v>
      </c>
      <c r="AR30" s="8">
        <v>2.6551148146803E-2</v>
      </c>
      <c r="AS30" s="8">
        <v>86925747.281425998</v>
      </c>
      <c r="AT30" s="8">
        <v>-342359.95061568997</v>
      </c>
      <c r="AU30" s="8">
        <v>0</v>
      </c>
      <c r="AV30" s="8">
        <v>0</v>
      </c>
      <c r="AW30" s="8">
        <v>0</v>
      </c>
      <c r="AX30" s="8">
        <v>-1126169.6294670999</v>
      </c>
      <c r="AY30" s="8">
        <v>9184816.0098064002</v>
      </c>
      <c r="AZ30" s="8">
        <v>0</v>
      </c>
      <c r="BA30" s="8">
        <v>0</v>
      </c>
      <c r="BB30" s="8">
        <v>0</v>
      </c>
      <c r="BC30" s="8">
        <v>2308681.0756452</v>
      </c>
      <c r="BD30" s="8">
        <v>1203066820.9560001</v>
      </c>
      <c r="BE30" s="8">
        <v>0</v>
      </c>
      <c r="BF30" s="8">
        <v>0</v>
      </c>
      <c r="BG30" s="8">
        <v>0</v>
      </c>
      <c r="BH30" s="121">
        <v>35574493.996258996</v>
      </c>
      <c r="BI30" s="8">
        <v>-4.0550335222161996E-6</v>
      </c>
      <c r="BJ30" s="8">
        <v>0</v>
      </c>
      <c r="BK30" s="121">
        <v>215876811.50628</v>
      </c>
      <c r="BL30" s="8">
        <v>0</v>
      </c>
      <c r="BM30" s="23">
        <v>7097798.524681</v>
      </c>
      <c r="BN30" s="161">
        <f t="shared" si="51"/>
        <v>-0.29878403816590982</v>
      </c>
      <c r="BO30" s="56">
        <f t="shared" si="52"/>
        <v>-0.29895856759990269</v>
      </c>
      <c r="BP30" s="54">
        <f t="shared" si="53"/>
        <v>-0.23546747669668469</v>
      </c>
      <c r="BQ30" s="13">
        <f t="shared" si="54"/>
        <v>2.6642482618339E-2</v>
      </c>
      <c r="BR30" s="121">
        <f t="shared" si="55"/>
        <v>0.13738044685518486</v>
      </c>
      <c r="BS30" s="122">
        <f t="shared" si="56"/>
        <v>3.9518461851580297E-2</v>
      </c>
      <c r="BT30" s="54">
        <f t="shared" si="57"/>
        <v>-0.11393131336810269</v>
      </c>
      <c r="BU30" s="57">
        <f t="shared" si="58"/>
        <v>2.6551148146803E-2</v>
      </c>
      <c r="BW30" s="126">
        <f t="shared" si="59"/>
        <v>0.29895856759990269</v>
      </c>
      <c r="BX30" s="54">
        <f t="shared" si="59"/>
        <v>0.23546747669668469</v>
      </c>
      <c r="BY30" s="54">
        <f t="shared" si="60"/>
        <v>2.6642482618339E-2</v>
      </c>
      <c r="BZ30" s="54">
        <f t="shared" si="61"/>
        <v>-0.13738044685518486</v>
      </c>
      <c r="CA30" s="54">
        <f t="shared" si="62"/>
        <v>3.9518461851580297E-2</v>
      </c>
      <c r="CB30" s="54">
        <f t="shared" si="63"/>
        <v>0.11393131336810269</v>
      </c>
      <c r="CC30" s="54">
        <f t="shared" si="64"/>
        <v>2.6551148146803E-2</v>
      </c>
      <c r="CE30" s="125">
        <f t="shared" si="65"/>
        <v>-1.8002892554990844</v>
      </c>
      <c r="CF30" s="125">
        <f t="shared" si="66"/>
        <v>-3.1420974996736455E-2</v>
      </c>
      <c r="CG30" s="13">
        <f t="shared" si="67"/>
        <v>0.23618824540853259</v>
      </c>
      <c r="CH30" s="13">
        <f t="shared" si="68"/>
        <v>1.9231931593343077E-2</v>
      </c>
      <c r="CI30" s="13">
        <f t="shared" si="69"/>
        <v>-0.1360711318174386</v>
      </c>
      <c r="CJ30" s="13">
        <f t="shared" si="70"/>
        <v>4.3814872944769809E-2</v>
      </c>
      <c r="CK30" s="13">
        <f t="shared" si="71"/>
        <v>0.11470920276824705</v>
      </c>
      <c r="CL30" s="57">
        <f t="shared" si="72"/>
        <v>2.2958798617686405E-2</v>
      </c>
      <c r="CM30" s="68"/>
      <c r="CN30" s="94">
        <f t="shared" si="73"/>
        <v>0.7334093821205665</v>
      </c>
      <c r="CO30" s="63">
        <f t="shared" si="74"/>
        <v>10.350482081755972</v>
      </c>
      <c r="CP30" s="131">
        <f t="shared" si="75"/>
        <v>35574493.996258996</v>
      </c>
      <c r="CQ30" s="131">
        <f t="shared" si="76"/>
        <v>215876811.50628</v>
      </c>
      <c r="CR30" s="131">
        <f t="shared" si="77"/>
        <v>-4.0550335222161996E-6</v>
      </c>
      <c r="CS30" s="72">
        <f t="shared" si="78"/>
        <v>7097798.524681</v>
      </c>
      <c r="CT30" s="131">
        <f t="shared" si="79"/>
        <v>86925747.281425998</v>
      </c>
      <c r="CU30" s="131">
        <f t="shared" si="80"/>
        <v>9184816.0098064002</v>
      </c>
      <c r="CV30" s="72">
        <f t="shared" si="81"/>
        <v>-342359.95061568997</v>
      </c>
      <c r="CW30" s="131">
        <f t="shared" si="82"/>
        <v>0</v>
      </c>
      <c r="CX30" s="72">
        <f t="shared" si="83"/>
        <v>0</v>
      </c>
      <c r="CY30" s="131">
        <f t="shared" si="84"/>
        <v>-1126169.6294670999</v>
      </c>
      <c r="CZ30" s="131">
        <f t="shared" si="85"/>
        <v>2308681.0756452</v>
      </c>
      <c r="DA30" s="101">
        <f t="shared" si="86"/>
        <v>0.73341128767461061</v>
      </c>
      <c r="DB30" s="131">
        <f t="shared" si="87"/>
        <v>10.350480176201927</v>
      </c>
      <c r="DC30" s="72">
        <f t="shared" si="88"/>
        <v>4.2808700219307523E-3</v>
      </c>
      <c r="DD30" s="131">
        <f t="shared" si="89"/>
        <v>35574529.721871257</v>
      </c>
      <c r="DE30" s="131">
        <f t="shared" si="90"/>
        <v>215876775.78066775</v>
      </c>
      <c r="DF30" s="72">
        <f t="shared" si="91"/>
        <v>80258.391514660005</v>
      </c>
      <c r="DG30" s="131">
        <f t="shared" si="92"/>
        <v>86926036.668585643</v>
      </c>
      <c r="DH30" s="131">
        <f t="shared" si="93"/>
        <v>9184526.622646749</v>
      </c>
      <c r="DI30" s="113">
        <f t="shared" si="94"/>
        <v>-307754.81271951407</v>
      </c>
      <c r="DJ30" s="130">
        <f t="shared" si="95"/>
        <v>1127197.1865945242</v>
      </c>
      <c r="DK30" s="130">
        <f t="shared" si="96"/>
        <v>2308179.5523550007</v>
      </c>
      <c r="DL30" s="171">
        <f t="shared" si="97"/>
        <v>0.43633901445508755</v>
      </c>
      <c r="DM30" s="171">
        <f t="shared" si="98"/>
        <v>3.9518461851580297E-2</v>
      </c>
      <c r="DN30" s="197">
        <f t="shared" si="99"/>
        <v>0.75769909702500382</v>
      </c>
      <c r="DO30" s="198">
        <f t="shared" si="100"/>
        <v>10.797686504969683</v>
      </c>
      <c r="DP30" s="199">
        <f t="shared" si="101"/>
        <v>-9.9938427871504143E-2</v>
      </c>
      <c r="DQ30" s="200">
        <f t="shared" si="102"/>
        <v>36422647.880104043</v>
      </c>
      <c r="DR30" s="198">
        <f t="shared" si="103"/>
        <v>231492997.17110845</v>
      </c>
      <c r="DS30" s="237">
        <f t="shared" si="104"/>
        <v>-3559027.3796519884</v>
      </c>
      <c r="DT30" s="101">
        <f t="shared" si="3"/>
        <v>9.9938427871504143E-2</v>
      </c>
      <c r="DU30" s="131">
        <f t="shared" si="4"/>
        <v>3559027.3796519884</v>
      </c>
      <c r="DV30" s="113">
        <f t="shared" si="5"/>
        <v>307754.81271951407</v>
      </c>
      <c r="DW30" s="1">
        <f t="shared" si="6"/>
        <v>31942805.39370608</v>
      </c>
      <c r="DX30" s="1">
        <f t="shared" si="7"/>
        <v>137066982.98110515</v>
      </c>
      <c r="DY30" s="173">
        <f t="shared" si="8"/>
        <v>3435183.2639965718</v>
      </c>
      <c r="DZ30" s="174">
        <f t="shared" si="9"/>
        <v>-1261774.3715725522</v>
      </c>
      <c r="EB30" s="169">
        <f t="shared" si="10"/>
        <v>-1.8002892554990844</v>
      </c>
      <c r="EC30" s="106">
        <f t="shared" si="145"/>
        <v>-3.1420974996736455E-2</v>
      </c>
      <c r="ED30" s="243">
        <v>25</v>
      </c>
      <c r="EE30" s="258">
        <f t="shared" si="146"/>
        <v>111.29741219589292</v>
      </c>
      <c r="EF30" s="258">
        <f t="shared" si="105"/>
        <v>111.17138700437995</v>
      </c>
      <c r="EG30" s="258">
        <v>0</v>
      </c>
      <c r="EH30" s="262">
        <f t="shared" si="106"/>
        <v>-3.4438444093062488</v>
      </c>
      <c r="EI30" s="189">
        <f t="shared" si="11"/>
        <v>34.452578687912997</v>
      </c>
      <c r="EJ30" s="244">
        <f t="shared" si="12"/>
        <v>0.23618824540853259</v>
      </c>
      <c r="EK30" s="189">
        <f t="shared" si="13"/>
        <v>1.9231931593343077E-2</v>
      </c>
      <c r="EL30" s="1">
        <f t="shared" si="14"/>
        <v>0.76133189789132416</v>
      </c>
      <c r="EM30" s="1">
        <f t="shared" si="15"/>
        <v>10.79405370410336</v>
      </c>
      <c r="EN30" s="34">
        <f t="shared" si="16"/>
        <v>-0.2155174403075707</v>
      </c>
      <c r="EO30" s="244">
        <f t="shared" si="17"/>
        <v>1203066820.9560001</v>
      </c>
      <c r="EP30" s="1">
        <f t="shared" si="107"/>
        <v>27620968.865948994</v>
      </c>
      <c r="EQ30" s="34">
        <f t="shared" si="108"/>
        <v>138002835.9087922</v>
      </c>
      <c r="ER30" s="1">
        <f t="shared" si="147"/>
        <v>36391664.066369534</v>
      </c>
      <c r="ES30" s="1">
        <f t="shared" si="18"/>
        <v>231523980.98484296</v>
      </c>
      <c r="ET30" s="34">
        <f t="shared" si="19"/>
        <v>-2573264.9542641253</v>
      </c>
      <c r="EU30" s="34">
        <f t="shared" si="109"/>
        <v>7097798.524681</v>
      </c>
      <c r="EV30" s="1">
        <f t="shared" si="20"/>
        <v>86868636.652864367</v>
      </c>
      <c r="EW30" s="1">
        <f t="shared" si="21"/>
        <v>9241926.6383680236</v>
      </c>
      <c r="EX30" s="34">
        <f t="shared" si="22"/>
        <v>-2133959.2690067082</v>
      </c>
      <c r="EY30" s="1">
        <f t="shared" si="110"/>
        <v>3473127.3213130077</v>
      </c>
      <c r="EZ30" s="34">
        <f t="shared" si="111"/>
        <v>-1153232.514260927</v>
      </c>
      <c r="FA30" s="107">
        <v>0</v>
      </c>
      <c r="FC30" s="185">
        <f t="shared" si="23"/>
        <v>31942805.39370608</v>
      </c>
      <c r="FD30" s="1">
        <f t="shared" si="24"/>
        <v>-137066982.98110515</v>
      </c>
      <c r="FE30" s="1">
        <f t="shared" si="25"/>
        <v>3435183.2639965718</v>
      </c>
      <c r="FF30" s="186">
        <f t="shared" si="26"/>
        <v>1261774.3715725522</v>
      </c>
      <c r="FH30" s="227">
        <f t="shared" si="27"/>
        <v>0.76133189789132416</v>
      </c>
      <c r="FI30" s="93">
        <f t="shared" si="28"/>
        <v>10.79405370410336</v>
      </c>
      <c r="FJ30" s="233">
        <f t="shared" si="29"/>
        <v>0.2155174403075707</v>
      </c>
      <c r="FK30" s="66">
        <f t="shared" si="112"/>
        <v>-0.2155174403075707</v>
      </c>
      <c r="FL30" s="93">
        <f t="shared" si="113"/>
        <v>27620968.865948994</v>
      </c>
      <c r="FM30" s="233">
        <f t="shared" si="114"/>
        <v>-138002835.9087922</v>
      </c>
      <c r="FN30" s="66">
        <f t="shared" si="115"/>
        <v>138002835.9087922</v>
      </c>
      <c r="FO30" s="93">
        <f t="shared" si="30"/>
        <v>36391664.066369534</v>
      </c>
      <c r="FP30" s="93">
        <f t="shared" si="31"/>
        <v>231523980.98484296</v>
      </c>
      <c r="FQ30" s="233">
        <f t="shared" si="32"/>
        <v>2573264.9542641253</v>
      </c>
      <c r="FR30" s="66">
        <f t="shared" si="116"/>
        <v>-2573264.9542641253</v>
      </c>
      <c r="FS30" s="93">
        <f t="shared" si="33"/>
        <v>86868636.652864367</v>
      </c>
      <c r="FT30" s="93">
        <f t="shared" si="34"/>
        <v>9241926.6383680236</v>
      </c>
      <c r="FU30" s="233">
        <f t="shared" si="35"/>
        <v>2133959.2690067082</v>
      </c>
      <c r="FV30" s="66">
        <f t="shared" si="117"/>
        <v>-2133959.2690067082</v>
      </c>
      <c r="FW30" s="93">
        <f t="shared" si="118"/>
        <v>3473127.3213130077</v>
      </c>
      <c r="FX30" s="233">
        <f t="shared" si="119"/>
        <v>1153232.514260927</v>
      </c>
      <c r="FY30" s="228">
        <f t="shared" si="120"/>
        <v>-1153232.514260927</v>
      </c>
      <c r="FZ30" s="1"/>
      <c r="GA30" s="227">
        <f t="shared" si="36"/>
        <v>27620968.865948994</v>
      </c>
      <c r="GB30" s="93">
        <f t="shared" si="37"/>
        <v>138002835.90879217</v>
      </c>
      <c r="GC30" s="93">
        <f t="shared" si="38"/>
        <v>3806138.2778306259</v>
      </c>
      <c r="GD30" s="228">
        <f t="shared" si="39"/>
        <v>-1257559.4178564725</v>
      </c>
      <c r="GF30" s="142">
        <v>25</v>
      </c>
      <c r="GG30" s="264">
        <f t="shared" si="121"/>
        <v>111.17138700437995</v>
      </c>
      <c r="GH30" s="264">
        <f t="shared" si="122"/>
        <v>0</v>
      </c>
      <c r="GI30" s="264">
        <f t="shared" si="123"/>
        <v>-3.4438444093062488</v>
      </c>
      <c r="GJ30" s="143">
        <f t="shared" si="124"/>
        <v>34.452578687912997</v>
      </c>
      <c r="GK30" s="143">
        <f t="shared" si="125"/>
        <v>0.23618824540853259</v>
      </c>
      <c r="GL30" s="143">
        <f t="shared" si="126"/>
        <v>1.9231931593343077E-2</v>
      </c>
      <c r="GM30" s="143">
        <f t="shared" si="127"/>
        <v>0.76133189789132416</v>
      </c>
      <c r="GN30" s="143">
        <f t="shared" si="128"/>
        <v>10.79405370410336</v>
      </c>
      <c r="GO30" s="143">
        <f t="shared" si="129"/>
        <v>-0.2155174403075707</v>
      </c>
      <c r="GP30" s="144">
        <f t="shared" si="130"/>
        <v>86868636.652864367</v>
      </c>
      <c r="GQ30" s="145">
        <v>0</v>
      </c>
      <c r="GR30" s="144">
        <f t="shared" si="131"/>
        <v>-2133959.2690067082</v>
      </c>
      <c r="GS30" s="145">
        <v>0</v>
      </c>
      <c r="GT30" s="144">
        <f t="shared" si="132"/>
        <v>3473127.3213130077</v>
      </c>
      <c r="GU30" s="145">
        <v>0</v>
      </c>
      <c r="GV30" s="144">
        <f t="shared" si="133"/>
        <v>1203066820.9560001</v>
      </c>
      <c r="GW30" s="145">
        <v>0</v>
      </c>
      <c r="GX30" s="144">
        <f t="shared" si="134"/>
        <v>-27620968.865948994</v>
      </c>
      <c r="GY30" s="145">
        <v>0</v>
      </c>
      <c r="GZ30" s="144">
        <f t="shared" si="135"/>
        <v>138002835.9087922</v>
      </c>
      <c r="HA30" s="144">
        <f t="shared" si="136"/>
        <v>9241926.6383680236</v>
      </c>
      <c r="HB30" s="145">
        <v>0</v>
      </c>
      <c r="HC30" s="144">
        <f t="shared" si="137"/>
        <v>1153232.514260927</v>
      </c>
      <c r="HD30" s="145">
        <v>0</v>
      </c>
      <c r="HE30" s="144">
        <f t="shared" si="138"/>
        <v>36391664.066369534</v>
      </c>
      <c r="HF30" s="145">
        <v>0</v>
      </c>
      <c r="HG30" s="144">
        <f t="shared" si="139"/>
        <v>2573264.9542641253</v>
      </c>
      <c r="HH30" s="144">
        <f t="shared" si="140"/>
        <v>7097798.524681</v>
      </c>
      <c r="HI30" s="145">
        <v>0</v>
      </c>
      <c r="HJ30" s="144">
        <f t="shared" si="141"/>
        <v>231523980.98484296</v>
      </c>
      <c r="HK30" s="146">
        <v>0</v>
      </c>
      <c r="HM30" s="46">
        <f t="shared" si="142"/>
        <v>24</v>
      </c>
      <c r="HN30" s="39">
        <f t="shared" si="143"/>
        <v>25</v>
      </c>
      <c r="HP30" s="142">
        <v>25</v>
      </c>
      <c r="HQ30" s="310">
        <v>111.15</v>
      </c>
      <c r="HR30" s="264">
        <f t="shared" si="144"/>
        <v>0</v>
      </c>
      <c r="HS30" s="264">
        <f t="shared" si="154"/>
        <v>-3.4419095681051122</v>
      </c>
      <c r="HT30" s="143">
        <f t="shared" si="155"/>
        <v>34.526818447504034</v>
      </c>
      <c r="HU30" s="143">
        <f t="shared" si="156"/>
        <v>0.23606208212734187</v>
      </c>
      <c r="HV30" s="143">
        <f t="shared" si="157"/>
        <v>1.9244682470723414E-2</v>
      </c>
      <c r="HW30" s="143">
        <f t="shared" si="158"/>
        <v>0.76514700501697996</v>
      </c>
      <c r="HX30" s="143">
        <f t="shared" si="159"/>
        <v>10.818017091122062</v>
      </c>
      <c r="HY30" s="143">
        <f t="shared" si="160"/>
        <v>-0.21666554809922944</v>
      </c>
      <c r="HZ30" s="144">
        <f t="shared" si="161"/>
        <v>87078629.17859973</v>
      </c>
      <c r="IA30" s="145">
        <f t="shared" si="162"/>
        <v>0</v>
      </c>
      <c r="IB30" s="144">
        <f t="shared" si="163"/>
        <v>-2140936.3412455763</v>
      </c>
      <c r="IC30" s="145">
        <f t="shared" si="164"/>
        <v>0</v>
      </c>
      <c r="ID30" s="144">
        <f t="shared" si="165"/>
        <v>3482839.5333679132</v>
      </c>
      <c r="IE30" s="145">
        <f t="shared" si="166"/>
        <v>0</v>
      </c>
      <c r="IF30" s="144">
        <f t="shared" si="167"/>
        <v>1208464313.6808214</v>
      </c>
      <c r="IG30" s="145">
        <f t="shared" si="168"/>
        <v>0</v>
      </c>
      <c r="IH30" s="144">
        <f t="shared" si="169"/>
        <v>-27788264.11843808</v>
      </c>
      <c r="II30" s="145">
        <f t="shared" si="170"/>
        <v>0</v>
      </c>
      <c r="IJ30" s="144">
        <f t="shared" si="171"/>
        <v>138175775.8413837</v>
      </c>
      <c r="IK30" s="144">
        <f t="shared" si="172"/>
        <v>9280926.9590574801</v>
      </c>
      <c r="IL30" s="145">
        <f t="shared" si="173"/>
        <v>0</v>
      </c>
      <c r="IM30" s="144">
        <f t="shared" si="174"/>
        <v>1154917.7508410907</v>
      </c>
      <c r="IN30" s="145">
        <f t="shared" si="175"/>
        <v>0</v>
      </c>
      <c r="IO30" s="144">
        <f t="shared" si="176"/>
        <v>36674089.81534934</v>
      </c>
      <c r="IP30" s="145">
        <f t="shared" si="148"/>
        <v>0</v>
      </c>
      <c r="IQ30" s="144">
        <f t="shared" si="149"/>
        <v>2590014.1137471851</v>
      </c>
      <c r="IR30" s="144">
        <f t="shared" si="150"/>
        <v>7121409.4322347781</v>
      </c>
      <c r="IS30" s="145">
        <f t="shared" si="151"/>
        <v>0</v>
      </c>
      <c r="IT30" s="144">
        <f t="shared" si="152"/>
        <v>232214439.92743692</v>
      </c>
      <c r="IU30" s="146">
        <f t="shared" si="153"/>
        <v>0</v>
      </c>
    </row>
    <row r="31" spans="1:255" ht="15" thickBot="1" x14ac:dyDescent="0.35">
      <c r="A31" s="2">
        <v>0.53061224489795911</v>
      </c>
      <c r="B31">
        <v>3.9987123353123559</v>
      </c>
      <c r="C31">
        <v>2.2731811675977431E-2</v>
      </c>
      <c r="D31">
        <f t="shared" si="0"/>
        <v>1.3024368697197133</v>
      </c>
      <c r="E31">
        <v>0.28802634398115068</v>
      </c>
      <c r="F31">
        <v>62.081632653061213</v>
      </c>
      <c r="G31">
        <v>0.1589196662009639</v>
      </c>
      <c r="H31">
        <v>0</v>
      </c>
      <c r="I31" s="4">
        <v>27</v>
      </c>
      <c r="K31" s="49">
        <v>114.649688181093</v>
      </c>
      <c r="L31" s="34">
        <v>1.8269550522386899</v>
      </c>
      <c r="M31" s="8">
        <v>21.1</v>
      </c>
      <c r="N31" s="4">
        <v>27</v>
      </c>
      <c r="P31" s="6">
        <v>-0.71394380000000002</v>
      </c>
      <c r="Q31" s="8">
        <v>-0.81501460000000003</v>
      </c>
      <c r="R31" s="34">
        <v>76.122370000000004</v>
      </c>
      <c r="S31" s="8">
        <v>-6.361638E-2</v>
      </c>
      <c r="T31" s="39">
        <v>27</v>
      </c>
      <c r="U31" s="42">
        <f t="shared" si="1"/>
        <v>76.168713857875801</v>
      </c>
      <c r="W31" s="48">
        <f t="shared" si="42"/>
        <v>33</v>
      </c>
      <c r="X31" s="40">
        <f t="shared" si="43"/>
        <v>34</v>
      </c>
      <c r="Y31" s="61">
        <f>_xlfn.LET(
    _xlpm.r, $AJ31,
    _xlpm.rp, _xlfn.XLOOKUP($W31, $T$5:$T$200, $U$5:$U$200, , -1),
    _xlpm.rn, _xlfn.XLOOKUP($X31, $T$5:$T$200, $U$5:$U$200, , -1),
    _xlpm.xp, _xlfn.XLOOKUP($W31, $T$5:$T$200, P$5:P$200, , -1),
    _xlpm.xn, _xlfn.XLOOKUP($X31, $T$5:$T$200, P$5:P$200, , -1),
    (_xlpm.r - _xlpm.rp)/(_xlpm.rn - _xlpm.rp)*(_xlpm.xn - _xlpm.xp) + _xlpm.xp
)</f>
        <v>-6.5928929899355837E-2</v>
      </c>
      <c r="Z31" s="61">
        <f t="shared" si="177"/>
        <v>-4.0013455041233446</v>
      </c>
      <c r="AA31" s="61">
        <f t="shared" si="178"/>
        <v>116.99911676350804</v>
      </c>
      <c r="AB31" s="61">
        <f>_xlfn.LET(
    _xlpm.r, $AJ31,
    _xlpm.rp, _xlfn.XLOOKUP($W31, $T$5:$T$200, $U$5:$U$200, , -1),
    _xlpm.rn, _xlfn.XLOOKUP($X31, $T$5:$T$200, $U$5:$U$200, , -1),
    _xlpm.xp, _xlfn.XLOOKUP($W31, $T$5:$T$200, S$5:S$200, , -1),
    _xlpm.xn, _xlfn.XLOOKUP($X31, $T$5:$T$200, S$5:S$200, , -1),
    (_xlpm.r - _xlpm.rp)/(_xlpm.rn - _xlpm.rp)*(_xlpm.xn - _xlpm.xp) + _xlpm.xp
)</f>
        <v>1.2424745618282951</v>
      </c>
      <c r="AC31" s="48">
        <f t="shared" si="45"/>
        <v>29</v>
      </c>
      <c r="AD31" s="40">
        <f t="shared" si="46"/>
        <v>30</v>
      </c>
      <c r="AE31" s="24">
        <f>_xlfn.LET(
    _xlpm.r, $AJ31,
    _xlpm.rp, _xlfn.XLOOKUP($AC31, $N$5:$N$200, $K$5:$K$200, , -1),
    _xlpm.rn, _xlfn.XLOOKUP($AD31, $N$5:$N$200, $K$5:$K$200, , -1),
    _xlpm.xp, _xlfn.XLOOKUP($AC31, $N$5:$N$200, L$5:L$200, , -1),
    _xlpm.xn, _xlfn.XLOOKUP($AD31, $N$5:$N$200, L$5:L$200, , -1),
    (_xlpm.r - _xlpm.rp)/(_xlpm.rn - _xlpm.rp)*(_xlpm.xn - _xlpm.xp) + _xlpm.xp
)</f>
        <v>0.50618748115112822</v>
      </c>
      <c r="AF31" s="48">
        <f t="shared" si="48"/>
        <v>52</v>
      </c>
      <c r="AG31" s="40">
        <f t="shared" si="49"/>
        <v>53</v>
      </c>
      <c r="AH31" s="52">
        <f t="shared" si="50"/>
        <v>0.36817871855099821</v>
      </c>
      <c r="AJ31" s="157">
        <v>117.17944874363</v>
      </c>
      <c r="AK31" s="9">
        <v>5.4094110833656996</v>
      </c>
      <c r="AL31" s="9">
        <v>4.5013051911255E-2</v>
      </c>
      <c r="AM31" s="9">
        <v>6.7857900300215997E-3</v>
      </c>
      <c r="AN31" s="9">
        <v>3.6589113663526997E-2</v>
      </c>
      <c r="AO31" s="9">
        <v>0.12872355829584001</v>
      </c>
      <c r="AP31" s="9">
        <v>-0.85254663645908002</v>
      </c>
      <c r="AQ31" s="9">
        <v>6.4477170993401001E-2</v>
      </c>
      <c r="AR31" s="9">
        <v>6.6633887631023002E-3</v>
      </c>
      <c r="AS31" s="9">
        <v>15912682.356975</v>
      </c>
      <c r="AT31" s="9">
        <v>107.67625696663001</v>
      </c>
      <c r="AU31" s="9">
        <v>0</v>
      </c>
      <c r="AV31" s="9">
        <v>0</v>
      </c>
      <c r="AW31" s="9">
        <v>0</v>
      </c>
      <c r="AX31" s="9">
        <v>-14131.13364029</v>
      </c>
      <c r="AY31" s="9">
        <v>957315.60134580999</v>
      </c>
      <c r="AZ31" s="9">
        <v>0</v>
      </c>
      <c r="BA31" s="9">
        <v>0</v>
      </c>
      <c r="BB31" s="9">
        <v>0</v>
      </c>
      <c r="BC31" s="9">
        <v>113196.96501371999</v>
      </c>
      <c r="BD31" s="9">
        <v>118659133.18948001</v>
      </c>
      <c r="BE31" s="9">
        <v>1.3857331834285E-11</v>
      </c>
      <c r="BF31" s="9">
        <v>-9.3121947592542998E-10</v>
      </c>
      <c r="BG31" s="9">
        <v>0</v>
      </c>
      <c r="BH31" s="123">
        <v>189075.93388286</v>
      </c>
      <c r="BI31" s="9">
        <v>7.7431214067627004E-9</v>
      </c>
      <c r="BJ31" s="9">
        <v>0</v>
      </c>
      <c r="BK31" s="123">
        <v>1384204.2229984</v>
      </c>
      <c r="BL31" s="9">
        <v>0</v>
      </c>
      <c r="BM31" s="24">
        <v>75517.537958222994</v>
      </c>
      <c r="BN31" s="161">
        <f t="shared" si="51"/>
        <v>-6.6726282418784172E-2</v>
      </c>
      <c r="BO31" s="58">
        <f t="shared" si="52"/>
        <v>-6.5928929899355837E-2</v>
      </c>
      <c r="BP31" s="55">
        <f t="shared" si="53"/>
        <v>-2.0915877988100837E-2</v>
      </c>
      <c r="BQ31" s="20">
        <f t="shared" si="54"/>
        <v>6.7857900300215997E-3</v>
      </c>
      <c r="BR31" s="123">
        <f t="shared" si="55"/>
        <v>0.11659106307878081</v>
      </c>
      <c r="BS31" s="124">
        <f t="shared" si="56"/>
        <v>7.4456501476076005E-3</v>
      </c>
      <c r="BT31" s="55">
        <f t="shared" si="57"/>
        <v>-1.4517589059548364E-3</v>
      </c>
      <c r="BU31" s="59">
        <f t="shared" si="58"/>
        <v>6.6633887631023002E-3</v>
      </c>
      <c r="BW31" s="127">
        <f t="shared" si="59"/>
        <v>6.5928929899355837E-2</v>
      </c>
      <c r="BX31" s="55">
        <f t="shared" si="59"/>
        <v>2.0915877988100837E-2</v>
      </c>
      <c r="BY31" s="55">
        <f t="shared" si="60"/>
        <v>6.7857900300215997E-3</v>
      </c>
      <c r="BZ31" s="55">
        <f t="shared" si="61"/>
        <v>-0.11659106307878081</v>
      </c>
      <c r="CA31" s="55">
        <f t="shared" si="62"/>
        <v>7.4456501476076005E-3</v>
      </c>
      <c r="CB31" s="55">
        <f t="shared" si="63"/>
        <v>1.4517589059548364E-3</v>
      </c>
      <c r="CC31" s="55">
        <f t="shared" si="64"/>
        <v>6.6633887631023002E-3</v>
      </c>
      <c r="CD31" s="27"/>
      <c r="CE31" s="183">
        <f t="shared" si="65"/>
        <v>-1.2424745618282951</v>
      </c>
      <c r="CF31" s="183">
        <f t="shared" si="66"/>
        <v>-2.1685271976177607E-2</v>
      </c>
      <c r="CG31" s="20">
        <f t="shared" si="67"/>
        <v>2.1058100493936281E-2</v>
      </c>
      <c r="CH31" s="20">
        <f t="shared" si="68"/>
        <v>6.3306636249245022E-3</v>
      </c>
      <c r="CI31" s="20">
        <f t="shared" si="69"/>
        <v>-0.11640220232556804</v>
      </c>
      <c r="CJ31" s="20">
        <f t="shared" si="70"/>
        <v>9.9720103147929937E-3</v>
      </c>
      <c r="CK31" s="20">
        <f t="shared" si="71"/>
        <v>1.5959036466465181E-3</v>
      </c>
      <c r="CL31" s="59">
        <f t="shared" si="72"/>
        <v>6.6303427724271943E-3</v>
      </c>
      <c r="CM31" s="68"/>
      <c r="CN31" s="96">
        <f t="shared" si="73"/>
        <v>7.2419207013316644E-3</v>
      </c>
      <c r="CO31" s="64">
        <f t="shared" si="74"/>
        <v>8.9632613426425062E-2</v>
      </c>
      <c r="CP31" s="97">
        <f t="shared" si="75"/>
        <v>189075.93388286</v>
      </c>
      <c r="CQ31" s="97">
        <f t="shared" si="76"/>
        <v>1384204.2229984</v>
      </c>
      <c r="CR31" s="97">
        <f t="shared" si="77"/>
        <v>7.7431214067627004E-9</v>
      </c>
      <c r="CS31" s="98">
        <f t="shared" si="78"/>
        <v>75517.537958222994</v>
      </c>
      <c r="CT31" s="97">
        <f t="shared" si="79"/>
        <v>15912682.356975</v>
      </c>
      <c r="CU31" s="97">
        <f t="shared" si="80"/>
        <v>957315.60134580999</v>
      </c>
      <c r="CV31" s="98">
        <f t="shared" si="81"/>
        <v>107.67625696663001</v>
      </c>
      <c r="CW31" s="97">
        <f t="shared" si="82"/>
        <v>1.3857331834285E-11</v>
      </c>
      <c r="CX31" s="98">
        <f t="shared" si="83"/>
        <v>9.3121947592542998E-10</v>
      </c>
      <c r="CY31" s="97">
        <f t="shared" si="84"/>
        <v>-14131.13364029</v>
      </c>
      <c r="CZ31" s="97">
        <f t="shared" si="85"/>
        <v>113196.96501371999</v>
      </c>
      <c r="DA31" s="102">
        <f t="shared" si="86"/>
        <v>7.2601612176770233E-3</v>
      </c>
      <c r="DB31" s="97">
        <f t="shared" si="87"/>
        <v>8.9614372910079704E-2</v>
      </c>
      <c r="DC31" s="98">
        <f t="shared" si="88"/>
        <v>-1.2257716185821975E-3</v>
      </c>
      <c r="DD31" s="97">
        <f t="shared" si="89"/>
        <v>189340.52392782026</v>
      </c>
      <c r="DE31" s="97">
        <f t="shared" si="90"/>
        <v>1383939.6329534396</v>
      </c>
      <c r="DF31" s="98">
        <f t="shared" si="91"/>
        <v>-17780.580413993659</v>
      </c>
      <c r="DG31" s="97">
        <f t="shared" si="92"/>
        <v>15909374.584825704</v>
      </c>
      <c r="DH31" s="97">
        <f t="shared" si="93"/>
        <v>960623.37349510845</v>
      </c>
      <c r="DI31" s="114">
        <f t="shared" si="94"/>
        <v>-222391.58229212149</v>
      </c>
      <c r="DJ31" s="111">
        <f t="shared" si="95"/>
        <v>12445.289389339188</v>
      </c>
      <c r="DK31" s="111">
        <f t="shared" si="96"/>
        <v>113394.6938718593</v>
      </c>
      <c r="DL31" s="171">
        <f t="shared" si="97"/>
        <v>0.18251999297813665</v>
      </c>
      <c r="DM31" s="171">
        <f t="shared" si="98"/>
        <v>7.4456501476076005E-3</v>
      </c>
      <c r="DN31" s="238">
        <f t="shared" si="99"/>
        <v>7.5003431257994538E-3</v>
      </c>
      <c r="DO31" s="239">
        <f t="shared" si="100"/>
        <v>8.9625773806089409E-2</v>
      </c>
      <c r="DP31" s="240">
        <f t="shared" si="101"/>
        <v>-1.2781002814536738E-3</v>
      </c>
      <c r="DQ31" s="241">
        <f t="shared" si="102"/>
        <v>194609.07841302876</v>
      </c>
      <c r="DR31" s="239">
        <f t="shared" si="103"/>
        <v>1384189.7194078146</v>
      </c>
      <c r="DS31" s="242">
        <f t="shared" si="104"/>
        <v>-18928.445436932634</v>
      </c>
      <c r="DT31" s="102">
        <f t="shared" si="3"/>
        <v>1.2781002814536738E-3</v>
      </c>
      <c r="DU31" s="131">
        <f t="shared" si="4"/>
        <v>18928.445436932634</v>
      </c>
      <c r="DV31" s="114">
        <f t="shared" si="5"/>
        <v>222391.58229212149</v>
      </c>
      <c r="DW31" s="78">
        <f t="shared" si="6"/>
        <v>790671.93473424029</v>
      </c>
      <c r="DX31" s="78">
        <f t="shared" si="7"/>
        <v>172264.4533807087</v>
      </c>
      <c r="DY31" s="173">
        <f t="shared" si="8"/>
        <v>118455.63722585212</v>
      </c>
      <c r="DZ31" s="174">
        <f t="shared" si="9"/>
        <v>-112000.1003341194</v>
      </c>
      <c r="EB31" s="204">
        <f t="shared" si="10"/>
        <v>-1.2424745618282951</v>
      </c>
      <c r="EC31" s="205">
        <f t="shared" si="145"/>
        <v>-2.1685271976177607E-2</v>
      </c>
      <c r="ED31" s="108">
        <v>26</v>
      </c>
      <c r="EE31" s="259">
        <f>SQRT( (EF31-EF30)^2 + (EG31-EG30)^2 + (EH31-EH30)^2 ) + EE30</f>
        <v>117.15174747977865</v>
      </c>
      <c r="EF31" s="259">
        <f t="shared" si="105"/>
        <v>116.99911676350804</v>
      </c>
      <c r="EG31" s="259">
        <v>0</v>
      </c>
      <c r="EH31" s="263">
        <f t="shared" si="106"/>
        <v>-4.0013455041233446</v>
      </c>
      <c r="EI31" s="191">
        <f t="shared" si="11"/>
        <v>5.4094110833656996</v>
      </c>
      <c r="EJ31" s="190">
        <f t="shared" si="12"/>
        <v>2.1058100493936281E-2</v>
      </c>
      <c r="EK31" s="191">
        <f t="shared" si="13"/>
        <v>6.3306636249245022E-3</v>
      </c>
      <c r="EL31" s="78">
        <f t="shared" si="14"/>
        <v>7.4835421120230195E-3</v>
      </c>
      <c r="EM31" s="78">
        <f t="shared" si="15"/>
        <v>8.9642574819865831E-2</v>
      </c>
      <c r="EN31" s="35">
        <f t="shared" si="16"/>
        <v>-5.0345562181151838E-4</v>
      </c>
      <c r="EO31" s="190">
        <f t="shared" si="17"/>
        <v>118659133.18948001</v>
      </c>
      <c r="EP31" s="78">
        <f t="shared" si="107"/>
        <v>786750.72612534452</v>
      </c>
      <c r="EQ31" s="35">
        <f t="shared" si="108"/>
        <v>189368.54336500601</v>
      </c>
      <c r="ER31" s="78">
        <f>0.5*($DQ31+$DR31)+0.5*($DQ31-$DR31)*COS(2*$EC31) + $DU31*SIN(2*$EC31)</f>
        <v>194347.71260808324</v>
      </c>
      <c r="ES31" s="78">
        <f>0.5*($DQ31+$DR31)-0.5*($DQ31-$DR31)*COS(2*$EC31)-$DU31*SIN(2*$EC31)</f>
        <v>1384451.0852127599</v>
      </c>
      <c r="ET31" s="35">
        <f xml:space="preserve"> - 0.5*($DQ31-$DR31)*SIN(2*$EC31) + $DU31*COS(2*$EC31)</f>
        <v>-6877.6473298418969</v>
      </c>
      <c r="EU31" s="35">
        <f t="shared" si="109"/>
        <v>75517.537958222994</v>
      </c>
      <c r="EV31" s="78">
        <f t="shared" si="20"/>
        <v>15911988.241532333</v>
      </c>
      <c r="EW31" s="78">
        <f t="shared" si="21"/>
        <v>958009.71678847936</v>
      </c>
      <c r="EX31" s="35">
        <f t="shared" si="22"/>
        <v>-101883.66313498374</v>
      </c>
      <c r="EY31" s="78">
        <f t="shared" si="110"/>
        <v>120856.34866280905</v>
      </c>
      <c r="EZ31" s="35">
        <f t="shared" si="111"/>
        <v>-109405.22589588226</v>
      </c>
      <c r="FA31" s="109">
        <v>0</v>
      </c>
      <c r="FC31" s="187">
        <f t="shared" si="23"/>
        <v>790671.93473424029</v>
      </c>
      <c r="FD31" s="78">
        <f t="shared" si="24"/>
        <v>-172264.4533807087</v>
      </c>
      <c r="FE31" s="78">
        <f t="shared" si="25"/>
        <v>118455.63722585212</v>
      </c>
      <c r="FF31" s="188">
        <f t="shared" si="26"/>
        <v>112000.1003341194</v>
      </c>
      <c r="FH31" s="229">
        <f t="shared" si="27"/>
        <v>7.4835421120230195E-3</v>
      </c>
      <c r="FI31" s="177">
        <f t="shared" si="28"/>
        <v>8.9642574819865831E-2</v>
      </c>
      <c r="FJ31" s="234">
        <f t="shared" si="29"/>
        <v>5.0345562181151838E-4</v>
      </c>
      <c r="FK31" s="67">
        <f t="shared" si="112"/>
        <v>-5.0345562181151838E-4</v>
      </c>
      <c r="FL31" s="177">
        <f t="shared" si="113"/>
        <v>786750.72612534452</v>
      </c>
      <c r="FM31" s="234">
        <f t="shared" si="114"/>
        <v>-189368.54336500601</v>
      </c>
      <c r="FN31" s="67">
        <f t="shared" si="115"/>
        <v>189368.54336500601</v>
      </c>
      <c r="FO31" s="177">
        <f t="shared" si="30"/>
        <v>194347.71260808324</v>
      </c>
      <c r="FP31" s="177">
        <f t="shared" si="31"/>
        <v>1384451.0852127599</v>
      </c>
      <c r="FQ31" s="234">
        <f t="shared" si="32"/>
        <v>6877.6473298418969</v>
      </c>
      <c r="FR31" s="67">
        <f t="shared" si="116"/>
        <v>-6877.6473298418969</v>
      </c>
      <c r="FS31" s="177">
        <f t="shared" si="33"/>
        <v>15911988.241532333</v>
      </c>
      <c r="FT31" s="177">
        <f t="shared" si="34"/>
        <v>958009.71678847936</v>
      </c>
      <c r="FU31" s="234">
        <f t="shared" si="35"/>
        <v>101883.66313498374</v>
      </c>
      <c r="FV31" s="67">
        <f t="shared" si="117"/>
        <v>-101883.66313498374</v>
      </c>
      <c r="FW31" s="177">
        <f t="shared" si="118"/>
        <v>120856.34866280905</v>
      </c>
      <c r="FX31" s="234">
        <f t="shared" si="119"/>
        <v>109405.22589588226</v>
      </c>
      <c r="FY31" s="230">
        <f t="shared" si="120"/>
        <v>-109405.22589588226</v>
      </c>
      <c r="FZ31" s="1"/>
      <c r="GA31" s="229">
        <f t="shared" si="36"/>
        <v>786750.72612534452</v>
      </c>
      <c r="GB31" s="177">
        <f t="shared" si="37"/>
        <v>189368.54336500601</v>
      </c>
      <c r="GC31" s="177">
        <f t="shared" si="38"/>
        <v>158674.51087342526</v>
      </c>
      <c r="GD31" s="230">
        <f t="shared" si="39"/>
        <v>-111514.44088347271</v>
      </c>
      <c r="GF31" s="147">
        <v>26</v>
      </c>
      <c r="GG31" s="265">
        <f>EF31</f>
        <v>116.99911676350804</v>
      </c>
      <c r="GH31" s="265">
        <f t="shared" si="122"/>
        <v>0</v>
      </c>
      <c r="GI31" s="265">
        <f t="shared" si="123"/>
        <v>-4.0013455041233446</v>
      </c>
      <c r="GJ31" s="148">
        <f t="shared" si="124"/>
        <v>5.4094110833656996</v>
      </c>
      <c r="GK31" s="148">
        <f t="shared" si="125"/>
        <v>2.1058100493936281E-2</v>
      </c>
      <c r="GL31" s="148">
        <f t="shared" si="126"/>
        <v>6.3306636249245022E-3</v>
      </c>
      <c r="GM31" s="148">
        <f t="shared" si="127"/>
        <v>7.4835421120230195E-3</v>
      </c>
      <c r="GN31" s="148">
        <f t="shared" si="128"/>
        <v>8.9642574819865831E-2</v>
      </c>
      <c r="GO31" s="148">
        <f t="shared" si="129"/>
        <v>-5.0345562181151838E-4</v>
      </c>
      <c r="GP31" s="149">
        <f t="shared" si="130"/>
        <v>15911988.241532333</v>
      </c>
      <c r="GQ31" s="150">
        <v>0</v>
      </c>
      <c r="GR31" s="149">
        <f t="shared" si="131"/>
        <v>-101883.66313498374</v>
      </c>
      <c r="GS31" s="150">
        <v>0</v>
      </c>
      <c r="GT31" s="149">
        <f t="shared" si="132"/>
        <v>120856.34866280905</v>
      </c>
      <c r="GU31" s="150">
        <v>0</v>
      </c>
      <c r="GV31" s="149">
        <f t="shared" si="133"/>
        <v>118659133.18948001</v>
      </c>
      <c r="GW31" s="150">
        <v>0</v>
      </c>
      <c r="GX31" s="149">
        <f t="shared" si="134"/>
        <v>-786750.72612534452</v>
      </c>
      <c r="GY31" s="150">
        <v>0</v>
      </c>
      <c r="GZ31" s="149">
        <f t="shared" si="135"/>
        <v>189368.54336500601</v>
      </c>
      <c r="HA31" s="149">
        <f t="shared" si="136"/>
        <v>958009.71678847936</v>
      </c>
      <c r="HB31" s="150">
        <v>0</v>
      </c>
      <c r="HC31" s="149">
        <f t="shared" si="137"/>
        <v>109405.22589588226</v>
      </c>
      <c r="HD31" s="150">
        <v>0</v>
      </c>
      <c r="HE31" s="149">
        <f t="shared" si="138"/>
        <v>194347.71260808324</v>
      </c>
      <c r="HF31" s="150">
        <v>0</v>
      </c>
      <c r="HG31" s="149">
        <f t="shared" si="139"/>
        <v>6877.6473298418969</v>
      </c>
      <c r="HH31" s="149">
        <f t="shared" si="140"/>
        <v>75517.537958222994</v>
      </c>
      <c r="HI31" s="150">
        <v>0</v>
      </c>
      <c r="HJ31" s="149">
        <f t="shared" si="141"/>
        <v>1384451.0852127599</v>
      </c>
      <c r="HK31" s="151">
        <v>0</v>
      </c>
      <c r="HM31" s="48">
        <f t="shared" si="142"/>
        <v>26</v>
      </c>
      <c r="HN31" s="40"/>
      <c r="HO31" s="27"/>
      <c r="HP31" s="147">
        <v>26</v>
      </c>
      <c r="HQ31" s="311">
        <v>117</v>
      </c>
      <c r="HR31" s="245">
        <f>GH31</f>
        <v>0</v>
      </c>
      <c r="HS31" s="245">
        <f t="shared" ref="HS31:IU31" si="180">GI31</f>
        <v>-4.0013455041233446</v>
      </c>
      <c r="HT31" s="217">
        <f t="shared" si="180"/>
        <v>5.4094110833656996</v>
      </c>
      <c r="HU31" s="217">
        <f t="shared" si="180"/>
        <v>2.1058100493936281E-2</v>
      </c>
      <c r="HV31" s="217">
        <f t="shared" si="180"/>
        <v>6.3306636249245022E-3</v>
      </c>
      <c r="HW31" s="217">
        <f t="shared" si="180"/>
        <v>7.4835421120230195E-3</v>
      </c>
      <c r="HX31" s="217">
        <f t="shared" si="180"/>
        <v>8.9642574819865831E-2</v>
      </c>
      <c r="HY31" s="217">
        <f t="shared" si="180"/>
        <v>-5.0345562181151838E-4</v>
      </c>
      <c r="HZ31" s="217">
        <f t="shared" si="180"/>
        <v>15911988.241532333</v>
      </c>
      <c r="IA31" s="217">
        <f t="shared" si="180"/>
        <v>0</v>
      </c>
      <c r="IB31" s="217">
        <f t="shared" si="180"/>
        <v>-101883.66313498374</v>
      </c>
      <c r="IC31" s="217">
        <f t="shared" si="180"/>
        <v>0</v>
      </c>
      <c r="ID31" s="217">
        <f t="shared" si="180"/>
        <v>120856.34866280905</v>
      </c>
      <c r="IE31" s="217">
        <f t="shared" si="180"/>
        <v>0</v>
      </c>
      <c r="IF31" s="217">
        <f t="shared" si="180"/>
        <v>118659133.18948001</v>
      </c>
      <c r="IG31" s="217">
        <f t="shared" si="180"/>
        <v>0</v>
      </c>
      <c r="IH31" s="217">
        <f t="shared" si="180"/>
        <v>-786750.72612534452</v>
      </c>
      <c r="II31" s="217">
        <f t="shared" si="180"/>
        <v>0</v>
      </c>
      <c r="IJ31" s="217">
        <f t="shared" si="180"/>
        <v>189368.54336500601</v>
      </c>
      <c r="IK31" s="217">
        <f t="shared" si="180"/>
        <v>958009.71678847936</v>
      </c>
      <c r="IL31" s="217">
        <f t="shared" si="180"/>
        <v>0</v>
      </c>
      <c r="IM31" s="217">
        <f t="shared" si="180"/>
        <v>109405.22589588226</v>
      </c>
      <c r="IN31" s="217">
        <f t="shared" si="180"/>
        <v>0</v>
      </c>
      <c r="IO31" s="217">
        <f t="shared" si="180"/>
        <v>194347.71260808324</v>
      </c>
      <c r="IP31" s="217">
        <f t="shared" si="180"/>
        <v>0</v>
      </c>
      <c r="IQ31" s="217">
        <f t="shared" si="180"/>
        <v>6877.6473298418969</v>
      </c>
      <c r="IR31" s="217">
        <f t="shared" si="180"/>
        <v>75517.537958222994</v>
      </c>
      <c r="IS31" s="217">
        <f t="shared" si="180"/>
        <v>0</v>
      </c>
      <c r="IT31" s="217">
        <f t="shared" si="180"/>
        <v>1384451.0852127599</v>
      </c>
      <c r="IU31" s="218">
        <f t="shared" si="180"/>
        <v>0</v>
      </c>
    </row>
    <row r="32" spans="1:255" x14ac:dyDescent="0.3">
      <c r="A32" s="2">
        <v>0.55102040816326525</v>
      </c>
      <c r="B32">
        <v>3.8994086760515652</v>
      </c>
      <c r="C32">
        <v>1.857776227358595E-2</v>
      </c>
      <c r="D32">
        <f t="shared" si="0"/>
        <v>1.0644273710738397</v>
      </c>
      <c r="E32">
        <v>0.28784151044623513</v>
      </c>
      <c r="F32">
        <v>64.469387755102048</v>
      </c>
      <c r="G32">
        <v>0.24074411758077821</v>
      </c>
      <c r="H32">
        <v>0</v>
      </c>
      <c r="I32" s="4">
        <v>28</v>
      </c>
      <c r="K32" s="49">
        <v>115.637185021721</v>
      </c>
      <c r="L32" s="34">
        <v>1.76035651518473</v>
      </c>
      <c r="M32" s="8">
        <v>21.1</v>
      </c>
      <c r="N32" s="4">
        <v>28</v>
      </c>
      <c r="P32" s="6">
        <v>-0.64785539999999997</v>
      </c>
      <c r="Q32" s="8">
        <v>-1.162822</v>
      </c>
      <c r="R32" s="34">
        <v>81.97081</v>
      </c>
      <c r="S32" s="8">
        <v>0.49717549999999999</v>
      </c>
      <c r="T32" s="39">
        <v>28</v>
      </c>
      <c r="U32" s="42">
        <f t="shared" si="1"/>
        <v>82.027859537726172</v>
      </c>
      <c r="W32" s="39"/>
      <c r="X32" s="39"/>
      <c r="Y32" s="39"/>
      <c r="Z32" s="39"/>
      <c r="AA32" s="39"/>
      <c r="AB32" s="39"/>
      <c r="AC32" s="39"/>
      <c r="AD32" s="39"/>
      <c r="AE32" s="39"/>
      <c r="AF32" s="39"/>
      <c r="AG32" s="39"/>
      <c r="AH32" s="39"/>
      <c r="FC32" s="130"/>
      <c r="FD32" s="130"/>
    </row>
    <row r="33" spans="1:117" x14ac:dyDescent="0.3">
      <c r="A33" s="2">
        <v>0.5714285714285714</v>
      </c>
      <c r="B33">
        <v>3.8031725436812951</v>
      </c>
      <c r="C33">
        <v>1.4720912664231809E-2</v>
      </c>
      <c r="D33">
        <f t="shared" si="0"/>
        <v>0.84344616624116697</v>
      </c>
      <c r="E33">
        <v>0.28794253614539372</v>
      </c>
      <c r="F33">
        <v>66.857142857142847</v>
      </c>
      <c r="G33">
        <v>0.33664304727309069</v>
      </c>
      <c r="H33">
        <v>0</v>
      </c>
      <c r="I33" s="4">
        <v>29</v>
      </c>
      <c r="K33" s="49">
        <v>116.47470345667</v>
      </c>
      <c r="L33" s="34">
        <v>1.5595751201953201</v>
      </c>
      <c r="M33" s="8">
        <v>21.1</v>
      </c>
      <c r="N33" s="4">
        <v>29</v>
      </c>
      <c r="P33" s="6">
        <v>-0.58061189999999996</v>
      </c>
      <c r="Q33" s="8">
        <v>-1.5497399999999999</v>
      </c>
      <c r="R33" s="34">
        <v>87.816760000000002</v>
      </c>
      <c r="S33" s="8">
        <v>1.249206</v>
      </c>
      <c r="T33" s="39">
        <v>29</v>
      </c>
      <c r="U33" s="42">
        <f t="shared" si="1"/>
        <v>87.886985635491627</v>
      </c>
      <c r="W33" s="39"/>
      <c r="X33" s="39"/>
      <c r="Y33" s="39"/>
      <c r="Z33" s="39"/>
      <c r="AA33" s="39"/>
      <c r="AB33" s="39"/>
      <c r="AC33" s="39"/>
      <c r="AD33" s="39"/>
      <c r="AE33" s="39"/>
      <c r="AF33" s="39"/>
      <c r="AG33" s="39"/>
      <c r="AH33" s="39"/>
      <c r="CG33" s="393" t="s">
        <v>308</v>
      </c>
      <c r="CH33" s="393"/>
      <c r="CI33" s="393"/>
      <c r="CJ33" s="393"/>
      <c r="CK33" s="393"/>
      <c r="CL33" s="394"/>
      <c r="DL33" s="171" t="str">
        <f xml:space="preserve"> "DK6/DH6 +AQ6"</f>
        <v>DK6/DH6 +AQ6</v>
      </c>
      <c r="DM33" s="171" t="str">
        <f xml:space="preserve"> "DJ6/DG6 +AR6"</f>
        <v>DJ6/DG6 +AR6</v>
      </c>
    </row>
    <row r="34" spans="1:117" ht="15" thickBot="1" x14ac:dyDescent="0.35">
      <c r="A34" s="2">
        <v>0.59183673469387754</v>
      </c>
      <c r="B34">
        <v>3.7093894536544259</v>
      </c>
      <c r="C34">
        <v>1.111014096066958E-2</v>
      </c>
      <c r="D34">
        <f t="shared" si="0"/>
        <v>0.63656418684178884</v>
      </c>
      <c r="E34">
        <v>0.28852264941156658</v>
      </c>
      <c r="F34">
        <v>69.244897959183675</v>
      </c>
      <c r="G34">
        <v>0.44693576549987818</v>
      </c>
      <c r="H34">
        <v>0</v>
      </c>
      <c r="I34" s="4">
        <v>30</v>
      </c>
      <c r="K34" s="50">
        <v>117.183588338607</v>
      </c>
      <c r="L34" s="35">
        <v>0.5</v>
      </c>
      <c r="M34" s="9">
        <v>21.1</v>
      </c>
      <c r="N34" s="5">
        <v>30</v>
      </c>
      <c r="P34" s="6">
        <v>-0.51481670000000002</v>
      </c>
      <c r="Q34" s="8">
        <v>-1.9774179999999999</v>
      </c>
      <c r="R34" s="34">
        <v>93.659899999999993</v>
      </c>
      <c r="S34" s="8">
        <v>1.9298090000000001</v>
      </c>
      <c r="T34" s="39">
        <v>30</v>
      </c>
      <c r="U34" s="42">
        <f t="shared" si="1"/>
        <v>93.746125720830676</v>
      </c>
      <c r="W34" s="39"/>
      <c r="X34" s="39"/>
      <c r="Y34" s="39"/>
      <c r="Z34" s="39"/>
      <c r="AA34" s="39"/>
      <c r="AB34" s="39"/>
      <c r="AC34" s="39"/>
      <c r="AD34" s="39"/>
      <c r="AE34" s="39"/>
      <c r="AF34" s="39"/>
      <c r="AG34" s="39"/>
      <c r="AH34" s="39"/>
      <c r="CE34" t="s">
        <v>116</v>
      </c>
      <c r="CF34" t="s">
        <v>116</v>
      </c>
      <c r="CG34" s="395" t="s">
        <v>307</v>
      </c>
      <c r="CH34" s="395"/>
      <c r="CI34" s="395"/>
      <c r="CJ34" s="395"/>
      <c r="CK34" s="395"/>
      <c r="CL34" s="396"/>
      <c r="DL34" s="172" t="str">
        <f xml:space="preserve"> "HAWC2!G6"</f>
        <v>HAWC2!G6</v>
      </c>
      <c r="DM34" s="172" t="str">
        <f xml:space="preserve"> "HAWC2!H6"</f>
        <v>HAWC2!H6</v>
      </c>
    </row>
    <row r="35" spans="1:117" x14ac:dyDescent="0.3">
      <c r="A35" s="2">
        <v>0.61224489795918358</v>
      </c>
      <c r="B35">
        <v>3.6171117415725318</v>
      </c>
      <c r="C35">
        <v>7.627593231748859E-3</v>
      </c>
      <c r="D35">
        <f t="shared" si="0"/>
        <v>0.43702890002176165</v>
      </c>
      <c r="E35">
        <v>0.28957685074559619</v>
      </c>
      <c r="F35">
        <v>71.632653061224474</v>
      </c>
      <c r="G35">
        <v>0.56806581067680928</v>
      </c>
      <c r="H35">
        <v>0</v>
      </c>
      <c r="I35" s="4">
        <v>31</v>
      </c>
      <c r="P35" s="6">
        <v>-0.44594129999999998</v>
      </c>
      <c r="Q35" s="8">
        <v>-2.4300950000000001</v>
      </c>
      <c r="R35" s="34">
        <v>99.501130000000003</v>
      </c>
      <c r="S35" s="8">
        <v>2.171948</v>
      </c>
      <c r="T35" s="39">
        <v>31</v>
      </c>
      <c r="U35" s="42">
        <f t="shared" si="1"/>
        <v>99.605274822872218</v>
      </c>
      <c r="W35" s="39"/>
      <c r="X35" s="39"/>
      <c r="Y35" s="39"/>
      <c r="Z35" s="39"/>
      <c r="AA35" s="39"/>
      <c r="AB35" s="39"/>
      <c r="AC35" s="39"/>
      <c r="AD35" s="39"/>
      <c r="AE35" s="39"/>
      <c r="AF35" s="39"/>
      <c r="AG35" s="39"/>
      <c r="AH35" s="39"/>
      <c r="CE35" s="12" t="s">
        <v>134</v>
      </c>
      <c r="CF35" s="37" t="s">
        <v>133</v>
      </c>
      <c r="CG35" s="12" t="s">
        <v>124</v>
      </c>
      <c r="CH35" s="12" t="s">
        <v>130</v>
      </c>
      <c r="CI35" s="12" t="s">
        <v>125</v>
      </c>
      <c r="CJ35" s="12" t="s">
        <v>131</v>
      </c>
      <c r="CK35" s="12" t="s">
        <v>127</v>
      </c>
      <c r="CL35" s="16" t="s">
        <v>132</v>
      </c>
    </row>
    <row r="36" spans="1:117" x14ac:dyDescent="0.3">
      <c r="A36" s="2">
        <v>0.63265306122448972</v>
      </c>
      <c r="B36">
        <v>3.5256349181776572</v>
      </c>
      <c r="C36">
        <v>4.182800118533639E-3</v>
      </c>
      <c r="D36">
        <f t="shared" si="0"/>
        <v>0.239656793338798</v>
      </c>
      <c r="E36">
        <v>0.29111080457586058</v>
      </c>
      <c r="F36">
        <v>74.020408163265301</v>
      </c>
      <c r="G36">
        <v>0.6975208703059097</v>
      </c>
      <c r="H36">
        <v>0</v>
      </c>
      <c r="I36" s="4">
        <v>32</v>
      </c>
      <c r="P36" s="6">
        <v>-0.37264009999999997</v>
      </c>
      <c r="Q36" s="8">
        <v>-2.9162330000000001</v>
      </c>
      <c r="R36" s="34">
        <v>105.3396</v>
      </c>
      <c r="S36" s="8">
        <v>2.093051</v>
      </c>
      <c r="T36" s="39">
        <v>32</v>
      </c>
      <c r="U36" s="42">
        <f t="shared" si="1"/>
        <v>105.46440745167193</v>
      </c>
      <c r="W36" s="39"/>
      <c r="X36" s="39"/>
      <c r="Y36" s="39"/>
      <c r="Z36" s="39"/>
      <c r="AA36" s="39"/>
      <c r="AB36" s="39"/>
      <c r="AC36" s="39"/>
      <c r="AD36" s="39"/>
      <c r="AE36" s="39"/>
      <c r="AF36" s="39"/>
      <c r="AG36" s="39"/>
      <c r="AH36" s="39"/>
      <c r="CE36" s="125">
        <f xml:space="preserve"> IF($CE$3=1, AB6, 0)</f>
        <v>-15.5946</v>
      </c>
      <c r="CF36" s="125">
        <f>RADIANS(CE36)</f>
        <v>-0.2721771155315077</v>
      </c>
      <c r="CG36" s="13">
        <f>BX6*COS($CF36) + BY6*SIN($CF36)</f>
        <v>-2.2001879741710674E-2</v>
      </c>
      <c r="CH36" s="13">
        <f>-BX6*SIN($CF36) + BY6*COS($CF36)</f>
        <v>-6.2885859760777509E-3</v>
      </c>
      <c r="CI36" s="13">
        <f>BZ6*COS($CF36) + CA6*SIN($CF36)</f>
        <v>-2.2019195155660216E-2</v>
      </c>
      <c r="CJ36" s="13">
        <f>-BZ6*SIN($CF36) + CA6*COS($CF36)</f>
        <v>-2.1116534743918607E-4</v>
      </c>
      <c r="CK36" s="13">
        <f>CB6*COS($CF36) + CC6*SIN($CF36)</f>
        <v>-2.1992307428859176E-2</v>
      </c>
      <c r="CL36" s="57">
        <f>-CB6*SIN($CF36) + CC6*COS($CF36)</f>
        <v>-6.6330230230717806E-3</v>
      </c>
    </row>
    <row r="37" spans="1:117" x14ac:dyDescent="0.3">
      <c r="A37" s="2">
        <v>0.65306122448979587</v>
      </c>
      <c r="B37">
        <v>3.4340826705673151</v>
      </c>
      <c r="C37">
        <v>6.9250629774885255E-4</v>
      </c>
      <c r="D37">
        <f t="shared" si="0"/>
        <v>3.9677688147239196E-2</v>
      </c>
      <c r="E37">
        <v>0.29301391510813268</v>
      </c>
      <c r="F37">
        <v>76.408163265306115</v>
      </c>
      <c r="G37">
        <v>0.83212621969984091</v>
      </c>
      <c r="H37">
        <v>0</v>
      </c>
      <c r="I37" s="4">
        <v>33</v>
      </c>
      <c r="P37" s="6">
        <v>-0.29892049999999998</v>
      </c>
      <c r="Q37" s="8">
        <v>-3.4441169999999999</v>
      </c>
      <c r="R37" s="34">
        <v>111.17440000000001</v>
      </c>
      <c r="S37" s="8">
        <v>1.800138</v>
      </c>
      <c r="T37" s="39">
        <v>33</v>
      </c>
      <c r="U37" s="42">
        <f t="shared" si="1"/>
        <v>111.32350184729999</v>
      </c>
      <c r="W37" s="39"/>
      <c r="X37" s="39"/>
      <c r="Y37" s="39"/>
      <c r="Z37" s="39"/>
      <c r="AA37" s="39"/>
      <c r="AB37" s="39"/>
      <c r="AC37" s="39"/>
      <c r="AD37" s="39"/>
      <c r="AE37" s="39"/>
      <c r="AF37" s="39"/>
      <c r="AG37" s="39"/>
      <c r="AH37" s="39"/>
      <c r="CE37" s="125">
        <f t="shared" ref="CE37:CE61" si="181" xml:space="preserve"> IF($CE$3=1, AB7, 0)</f>
        <v>-15.591220101742699</v>
      </c>
      <c r="CF37" s="125">
        <f t="shared" ref="CF37:CF61" si="182">RADIANS(CE37)</f>
        <v>-0.2721181251785354</v>
      </c>
      <c r="CG37" s="13">
        <f t="shared" ref="CG37:CG61" si="183">BX7*COS($CF37) + BY7*SIN($CF37)</f>
        <v>1.2453666094206174E-2</v>
      </c>
      <c r="CH37" s="13">
        <f t="shared" ref="CH37:CH61" si="184">-BX7*SIN($CF37) + BY7*COS($CF37)</f>
        <v>3.4433698696197594E-3</v>
      </c>
      <c r="CI37" s="13">
        <f t="shared" ref="CI37:CI61" si="185">BZ7*COS($CF37) + CA7*SIN($CF37)</f>
        <v>1.2997461641502769E-2</v>
      </c>
      <c r="CJ37" s="13">
        <f t="shared" ref="CJ37:CJ61" si="186">-BZ7*SIN($CF37) + CA7*COS($CF37)</f>
        <v>6.3528390215848336E-3</v>
      </c>
      <c r="CK37" s="13">
        <f t="shared" ref="CK37:CK61" si="187">CB7*COS($CF37) + CC7*SIN($CF37)</f>
        <v>1.2390629939431276E-2</v>
      </c>
      <c r="CL37" s="57">
        <f t="shared" ref="CL37:CL61" si="188">-CB7*SIN($CF37) + CC7*COS($CF37)</f>
        <v>3.4059788835099206E-3</v>
      </c>
    </row>
    <row r="38" spans="1:117" ht="15" thickBot="1" x14ac:dyDescent="0.35">
      <c r="A38" s="2">
        <v>0.67346938775510201</v>
      </c>
      <c r="B38">
        <v>3.3419331114575961</v>
      </c>
      <c r="C38">
        <v>-3.016419809918337E-3</v>
      </c>
      <c r="D38">
        <f t="shared" si="0"/>
        <v>-0.17282812434797473</v>
      </c>
      <c r="E38">
        <v>0.29524121114442831</v>
      </c>
      <c r="F38">
        <v>78.795918367346928</v>
      </c>
      <c r="G38">
        <v>0.96996533686980224</v>
      </c>
      <c r="H38">
        <v>0</v>
      </c>
      <c r="I38" s="4">
        <v>34</v>
      </c>
      <c r="P38" s="7">
        <v>-6.5893599999999997E-2</v>
      </c>
      <c r="Q38" s="9">
        <v>-4.00143</v>
      </c>
      <c r="R38" s="35">
        <v>117</v>
      </c>
      <c r="S38" s="9">
        <v>1.2423900000000001</v>
      </c>
      <c r="T38" s="40">
        <v>34</v>
      </c>
      <c r="U38" s="43">
        <f t="shared" si="1"/>
        <v>117.18033671573299</v>
      </c>
      <c r="W38" s="39"/>
      <c r="X38" s="39"/>
      <c r="Y38" s="39"/>
      <c r="Z38" s="39"/>
      <c r="AA38" s="39"/>
      <c r="AB38" s="39"/>
      <c r="AC38" s="39"/>
      <c r="AD38" s="39"/>
      <c r="AE38" s="39"/>
      <c r="AF38" s="39"/>
      <c r="AG38" s="39"/>
      <c r="AH38" s="39"/>
      <c r="CE38" s="125">
        <f t="shared" si="181"/>
        <v>-15.58783020408743</v>
      </c>
      <c r="CF38" s="125">
        <f t="shared" si="182"/>
        <v>-0.2720589603031453</v>
      </c>
      <c r="CG38" s="13">
        <f t="shared" si="183"/>
        <v>4.6668852670270405E-2</v>
      </c>
      <c r="CH38" s="13">
        <f t="shared" si="184"/>
        <v>1.5262118434859374E-2</v>
      </c>
      <c r="CI38" s="13">
        <f t="shared" si="185"/>
        <v>4.6582767067771896E-2</v>
      </c>
      <c r="CJ38" s="13">
        <f t="shared" si="186"/>
        <v>1.5265622793142128E-2</v>
      </c>
      <c r="CK38" s="13">
        <f t="shared" si="187"/>
        <v>4.6312782381618914E-2</v>
      </c>
      <c r="CL38" s="57">
        <f t="shared" si="188"/>
        <v>1.5270297906435245E-2</v>
      </c>
    </row>
    <row r="39" spans="1:117" x14ac:dyDescent="0.3">
      <c r="A39" s="2">
        <v>0.69387755102040816</v>
      </c>
      <c r="B39">
        <v>3.2486784477614128</v>
      </c>
      <c r="C39">
        <v>-7.104953189249699E-3</v>
      </c>
      <c r="D39">
        <f t="shared" si="0"/>
        <v>-0.40708383138202181</v>
      </c>
      <c r="E39">
        <v>0.29778413973642148</v>
      </c>
      <c r="F39">
        <v>81.183673469387756</v>
      </c>
      <c r="G39">
        <v>1.1090930486685819</v>
      </c>
      <c r="H39">
        <v>0</v>
      </c>
      <c r="I39" s="4">
        <v>35</v>
      </c>
      <c r="CE39" s="125">
        <f t="shared" si="181"/>
        <v>-15.504337486855023</v>
      </c>
      <c r="CF39" s="125">
        <f t="shared" si="182"/>
        <v>-0.27060173748600319</v>
      </c>
      <c r="CG39" s="13">
        <f t="shared" si="183"/>
        <v>6.6640635041562202E-2</v>
      </c>
      <c r="CH39" s="13">
        <f t="shared" si="184"/>
        <v>2.541612257070499E-2</v>
      </c>
      <c r="CI39" s="13">
        <f t="shared" si="185"/>
        <v>6.4758217993231476E-2</v>
      </c>
      <c r="CJ39" s="13">
        <f t="shared" si="186"/>
        <v>2.4992491840783629E-2</v>
      </c>
      <c r="CK39" s="13">
        <f t="shared" si="187"/>
        <v>6.5502261479021315E-2</v>
      </c>
      <c r="CL39" s="57">
        <f t="shared" si="188"/>
        <v>2.5317297645640384E-2</v>
      </c>
    </row>
    <row r="40" spans="1:117" x14ac:dyDescent="0.3">
      <c r="A40" s="2">
        <v>0.71428571428571419</v>
      </c>
      <c r="B40">
        <v>3.1561096799273591</v>
      </c>
      <c r="C40">
        <v>-1.1874829529214341E-2</v>
      </c>
      <c r="D40">
        <f t="shared" si="0"/>
        <v>-0.68037761446130407</v>
      </c>
      <c r="E40">
        <v>0.300565286724993</v>
      </c>
      <c r="F40">
        <v>83.571428571428569</v>
      </c>
      <c r="G40">
        <v>1.2551445065700331</v>
      </c>
      <c r="H40">
        <v>0</v>
      </c>
      <c r="I40" s="4">
        <v>36</v>
      </c>
      <c r="CE40" s="125">
        <f t="shared" si="181"/>
        <v>-15.417600401537019</v>
      </c>
      <c r="CF40" s="125">
        <f t="shared" si="182"/>
        <v>-0.2690878897636208</v>
      </c>
      <c r="CG40" s="13">
        <f t="shared" si="183"/>
        <v>8.6296841094723686E-2</v>
      </c>
      <c r="CH40" s="13">
        <f t="shared" si="184"/>
        <v>3.263198848463137E-2</v>
      </c>
      <c r="CI40" s="13">
        <f t="shared" si="185"/>
        <v>7.8295013467615762E-2</v>
      </c>
      <c r="CJ40" s="13">
        <f t="shared" si="186"/>
        <v>3.0536747197008482E-2</v>
      </c>
      <c r="CK40" s="13">
        <f t="shared" si="187"/>
        <v>8.3719851937433032E-2</v>
      </c>
      <c r="CL40" s="57">
        <f t="shared" si="188"/>
        <v>3.2257826670536956E-2</v>
      </c>
    </row>
    <row r="41" spans="1:117" x14ac:dyDescent="0.3">
      <c r="A41" s="2">
        <v>0.73469387755102034</v>
      </c>
      <c r="B41">
        <v>3.0645800048338341</v>
      </c>
      <c r="C41">
        <v>-1.7440963696104018E-2</v>
      </c>
      <c r="D41">
        <f t="shared" si="0"/>
        <v>-0.99929361042764919</v>
      </c>
      <c r="E41">
        <v>0.3035753776130124</v>
      </c>
      <c r="F41">
        <v>85.959183673469397</v>
      </c>
      <c r="G41">
        <v>1.4103667735456451</v>
      </c>
      <c r="H41">
        <v>0</v>
      </c>
      <c r="I41" s="4">
        <v>37</v>
      </c>
      <c r="CE41" s="125">
        <f t="shared" si="181"/>
        <v>-15.201982302086202</v>
      </c>
      <c r="CF41" s="125">
        <f t="shared" si="182"/>
        <v>-0.26532464400131145</v>
      </c>
      <c r="CG41" s="13">
        <f t="shared" si="183"/>
        <v>0.11007204919892956</v>
      </c>
      <c r="CH41" s="13">
        <f t="shared" si="184"/>
        <v>4.0290168681298325E-2</v>
      </c>
      <c r="CI41" s="13">
        <f t="shared" si="185"/>
        <v>9.0731587331431038E-2</v>
      </c>
      <c r="CJ41" s="13">
        <f t="shared" si="186"/>
        <v>3.5110417748898962E-2</v>
      </c>
      <c r="CK41" s="13">
        <f t="shared" si="187"/>
        <v>0.10535787533472617</v>
      </c>
      <c r="CL41" s="57">
        <f t="shared" si="188"/>
        <v>3.9316893313642812E-2</v>
      </c>
    </row>
    <row r="42" spans="1:117" x14ac:dyDescent="0.3">
      <c r="A42" s="2">
        <v>0.75510204081632648</v>
      </c>
      <c r="B42">
        <v>2.9729926470824868</v>
      </c>
      <c r="C42">
        <v>-2.3047513564523479E-2</v>
      </c>
      <c r="D42">
        <f t="shared" si="0"/>
        <v>-1.3205252555177114</v>
      </c>
      <c r="E42">
        <v>0.30670446458784528</v>
      </c>
      <c r="F42">
        <v>88.34693877551021</v>
      </c>
      <c r="G42">
        <v>1.573300700746276</v>
      </c>
      <c r="H42">
        <v>0</v>
      </c>
      <c r="I42" s="4">
        <v>38</v>
      </c>
      <c r="CE42" s="125">
        <f t="shared" si="181"/>
        <v>-14.481236017666525</v>
      </c>
      <c r="CF42" s="125">
        <f t="shared" si="182"/>
        <v>-0.25274524826667261</v>
      </c>
      <c r="CG42" s="13">
        <f t="shared" si="183"/>
        <v>0.17757776946132631</v>
      </c>
      <c r="CH42" s="13">
        <f t="shared" si="184"/>
        <v>6.0510639442365302E-2</v>
      </c>
      <c r="CI42" s="13">
        <f t="shared" si="185"/>
        <v>9.9639347985708643E-2</v>
      </c>
      <c r="CJ42" s="13">
        <f t="shared" si="186"/>
        <v>4.0391609822025679E-2</v>
      </c>
      <c r="CK42" s="13">
        <f t="shared" si="187"/>
        <v>0.16226886512369096</v>
      </c>
      <c r="CL42" s="57">
        <f t="shared" si="188"/>
        <v>5.5691536971308346E-2</v>
      </c>
    </row>
    <row r="43" spans="1:117" x14ac:dyDescent="0.3">
      <c r="A43" s="2">
        <v>0.77551020408163263</v>
      </c>
      <c r="B43">
        <v>2.8807051066906171</v>
      </c>
      <c r="C43">
        <v>-2.833190814159476E-2</v>
      </c>
      <c r="D43">
        <f t="shared" si="0"/>
        <v>-1.6232987620657153</v>
      </c>
      <c r="E43">
        <v>0.30988253764299162</v>
      </c>
      <c r="F43">
        <v>90.734693877551024</v>
      </c>
      <c r="G43">
        <v>1.7434963771088461</v>
      </c>
      <c r="H43">
        <v>0</v>
      </c>
      <c r="I43" s="4">
        <v>39</v>
      </c>
      <c r="CE43" s="125">
        <f t="shared" si="181"/>
        <v>-13.481027270045663</v>
      </c>
      <c r="CF43" s="125">
        <f t="shared" si="182"/>
        <v>-0.23528831241343956</v>
      </c>
      <c r="CG43" s="13">
        <f t="shared" si="183"/>
        <v>0.28597983749878314</v>
      </c>
      <c r="CH43" s="13">
        <f t="shared" si="184"/>
        <v>9.0661480469994504E-2</v>
      </c>
      <c r="CI43" s="13">
        <f t="shared" si="185"/>
        <v>8.2990170351525352E-2</v>
      </c>
      <c r="CJ43" s="13">
        <f t="shared" si="186"/>
        <v>5.3899496725410112E-2</v>
      </c>
      <c r="CK43" s="13">
        <f t="shared" si="187"/>
        <v>0.2875621049535621</v>
      </c>
      <c r="CL43" s="57">
        <f t="shared" si="188"/>
        <v>9.0302340665264005E-2</v>
      </c>
    </row>
    <row r="44" spans="1:117" x14ac:dyDescent="0.3">
      <c r="A44" s="2">
        <v>0.79591836734693866</v>
      </c>
      <c r="B44">
        <v>2.7869693766865171</v>
      </c>
      <c r="C44">
        <v>-3.2888428472842852E-2</v>
      </c>
      <c r="D44">
        <f t="shared" si="0"/>
        <v>-1.884368146311783</v>
      </c>
      <c r="E44">
        <v>0.3130107259708016</v>
      </c>
      <c r="F44">
        <v>93.122448979591823</v>
      </c>
      <c r="G44">
        <v>1.91945426090288</v>
      </c>
      <c r="H44">
        <v>0</v>
      </c>
      <c r="I44" s="4">
        <v>40</v>
      </c>
      <c r="CE44" s="125">
        <f t="shared" si="181"/>
        <v>-11.032839968556523</v>
      </c>
      <c r="CF44" s="125">
        <f t="shared" si="182"/>
        <v>-0.19255938329693897</v>
      </c>
      <c r="CG44" s="13">
        <f t="shared" si="183"/>
        <v>0.5563295533798035</v>
      </c>
      <c r="CH44" s="13">
        <f t="shared" si="184"/>
        <v>0.13188270184445972</v>
      </c>
      <c r="CI44" s="13">
        <f t="shared" si="185"/>
        <v>-0.13180299379052909</v>
      </c>
      <c r="CJ44" s="13">
        <f t="shared" si="186"/>
        <v>3.8202233602335267E-2</v>
      </c>
      <c r="CK44" s="13">
        <f t="shared" si="187"/>
        <v>0.45127012854726867</v>
      </c>
      <c r="CL44" s="57">
        <f t="shared" si="188"/>
        <v>9.9115192543792335E-2</v>
      </c>
    </row>
    <row r="45" spans="1:117" x14ac:dyDescent="0.3">
      <c r="A45" s="2">
        <v>0.81632653061224481</v>
      </c>
      <c r="B45">
        <v>2.691030938627057</v>
      </c>
      <c r="C45">
        <v>-3.6411584081093178E-2</v>
      </c>
      <c r="D45">
        <f t="shared" si="0"/>
        <v>-2.086230093232373</v>
      </c>
      <c r="E45">
        <v>0.31639042766652858</v>
      </c>
      <c r="F45">
        <v>95.510204081632651</v>
      </c>
      <c r="G45">
        <v>2.100090737879527</v>
      </c>
      <c r="H45">
        <v>0</v>
      </c>
      <c r="I45" s="4">
        <v>41</v>
      </c>
      <c r="CE45" s="125">
        <f t="shared" si="181"/>
        <v>-8.7171287322725419</v>
      </c>
      <c r="CF45" s="125">
        <f t="shared" si="182"/>
        <v>-0.15214259769835514</v>
      </c>
      <c r="CG45" s="13">
        <f t="shared" si="183"/>
        <v>0.75284359210316187</v>
      </c>
      <c r="CH45" s="13">
        <f t="shared" si="184"/>
        <v>0.14565785628341582</v>
      </c>
      <c r="CI45" s="13">
        <f t="shared" si="185"/>
        <v>-0.1152372761638088</v>
      </c>
      <c r="CJ45" s="13">
        <f t="shared" si="186"/>
        <v>7.3046706868839559E-2</v>
      </c>
      <c r="CK45" s="13">
        <f t="shared" si="187"/>
        <v>0.43138446030031885</v>
      </c>
      <c r="CL45" s="57">
        <f t="shared" si="188"/>
        <v>8.1570803395258587E-2</v>
      </c>
    </row>
    <row r="46" spans="1:117" x14ac:dyDescent="0.3">
      <c r="A46" s="2">
        <v>0.83673469387755095</v>
      </c>
      <c r="B46">
        <v>2.591965555977676</v>
      </c>
      <c r="C46">
        <v>-3.7768893627003253E-2</v>
      </c>
      <c r="D46">
        <f t="shared" si="0"/>
        <v>-2.1639982017058386</v>
      </c>
      <c r="E46">
        <v>0.32021109189825031</v>
      </c>
      <c r="F46">
        <v>97.89795918367345</v>
      </c>
      <c r="G46">
        <v>2.2855019614999419</v>
      </c>
      <c r="H46">
        <v>0</v>
      </c>
      <c r="I46" s="4">
        <v>42</v>
      </c>
      <c r="CE46" s="125">
        <f t="shared" si="181"/>
        <v>-7.0256001845245777</v>
      </c>
      <c r="CF46" s="125">
        <f t="shared" si="182"/>
        <v>-0.12261985514867504</v>
      </c>
      <c r="CG46" s="13">
        <f t="shared" si="183"/>
        <v>0.86552068935615123</v>
      </c>
      <c r="CH46" s="13">
        <f t="shared" si="184"/>
        <v>0.14146481735587957</v>
      </c>
      <c r="CI46" s="13">
        <f t="shared" si="185"/>
        <v>-0.15730567722507266</v>
      </c>
      <c r="CJ46" s="13">
        <f t="shared" si="186"/>
        <v>7.3089184667039675E-2</v>
      </c>
      <c r="CK46" s="13">
        <f t="shared" si="187"/>
        <v>0.42725187774743928</v>
      </c>
      <c r="CL46" s="57">
        <f t="shared" si="188"/>
        <v>7.0770082749980978E-2</v>
      </c>
    </row>
    <row r="47" spans="1:117" x14ac:dyDescent="0.3">
      <c r="A47" s="2">
        <v>0.8571428571428571</v>
      </c>
      <c r="B47">
        <v>2.4893236475052172</v>
      </c>
      <c r="C47">
        <v>-3.797559234861602E-2</v>
      </c>
      <c r="D47">
        <f t="shared" si="0"/>
        <v>-2.1758411660849997</v>
      </c>
      <c r="E47">
        <v>0.32462311714967118</v>
      </c>
      <c r="F47">
        <v>100.28571428571431</v>
      </c>
      <c r="G47">
        <v>2.475689457773631</v>
      </c>
      <c r="H47">
        <v>0</v>
      </c>
      <c r="I47" s="4">
        <v>43</v>
      </c>
      <c r="CE47" s="125">
        <f t="shared" si="181"/>
        <v>-5.5149290346906659</v>
      </c>
      <c r="CF47" s="125">
        <f t="shared" si="182"/>
        <v>-9.6253669669184694E-2</v>
      </c>
      <c r="CG47" s="13">
        <f t="shared" si="183"/>
        <v>0.87521956929418077</v>
      </c>
      <c r="CH47" s="13">
        <f t="shared" si="184"/>
        <v>0.11613656475472049</v>
      </c>
      <c r="CI47" s="13">
        <f t="shared" si="185"/>
        <v>-0.1138560197310982</v>
      </c>
      <c r="CJ47" s="13">
        <f t="shared" si="186"/>
        <v>7.159601426664311E-2</v>
      </c>
      <c r="CK47" s="13">
        <f t="shared" si="187"/>
        <v>0.38023648629904139</v>
      </c>
      <c r="CL47" s="57">
        <f t="shared" si="188"/>
        <v>5.3087496816969372E-2</v>
      </c>
    </row>
    <row r="48" spans="1:117" x14ac:dyDescent="0.3">
      <c r="A48" s="2">
        <v>0.87755102040816324</v>
      </c>
      <c r="B48">
        <v>2.3839172310973411</v>
      </c>
      <c r="C48">
        <v>-3.7617147253980007E-2</v>
      </c>
      <c r="D48">
        <f t="shared" si="0"/>
        <v>-2.1553037749751889</v>
      </c>
      <c r="E48">
        <v>0.32945418878497201</v>
      </c>
      <c r="F48">
        <v>102.67346938775511</v>
      </c>
      <c r="G48">
        <v>2.6734165188032688</v>
      </c>
      <c r="H48">
        <v>0</v>
      </c>
      <c r="I48" s="4">
        <v>44</v>
      </c>
      <c r="CE48" s="125">
        <f t="shared" si="181"/>
        <v>-4.2217608646256348</v>
      </c>
      <c r="CF48" s="125">
        <f t="shared" si="182"/>
        <v>-7.3683627319559936E-2</v>
      </c>
      <c r="CG48" s="13">
        <f t="shared" si="183"/>
        <v>0.8391788105297644</v>
      </c>
      <c r="CH48" s="13">
        <f t="shared" si="184"/>
        <v>8.9398899300336024E-2</v>
      </c>
      <c r="CI48" s="13">
        <f t="shared" si="185"/>
        <v>-8.7336597594094054E-2</v>
      </c>
      <c r="CJ48" s="13">
        <f t="shared" si="186"/>
        <v>6.1172914538413677E-2</v>
      </c>
      <c r="CK48" s="13">
        <f t="shared" si="187"/>
        <v>0.35657328635257468</v>
      </c>
      <c r="CL48" s="57">
        <f t="shared" si="188"/>
        <v>3.9283925297306184E-2</v>
      </c>
    </row>
    <row r="49" spans="1:130" x14ac:dyDescent="0.3">
      <c r="A49" s="2">
        <v>0.89795918367346927</v>
      </c>
      <c r="B49">
        <v>2.2759238162069981</v>
      </c>
      <c r="C49">
        <v>-3.6702695029715238E-2</v>
      </c>
      <c r="D49">
        <f t="shared" si="0"/>
        <v>-2.1029095219584666</v>
      </c>
      <c r="E49">
        <v>0.33463306413024468</v>
      </c>
      <c r="F49">
        <v>105.0612244897959</v>
      </c>
      <c r="G49">
        <v>2.878270102530454</v>
      </c>
      <c r="H49">
        <v>0</v>
      </c>
      <c r="I49" s="4">
        <v>45</v>
      </c>
      <c r="CE49" s="125">
        <f t="shared" si="181"/>
        <v>-3.2168903715302397</v>
      </c>
      <c r="CF49" s="125">
        <f t="shared" si="182"/>
        <v>-5.6145328658906341E-2</v>
      </c>
      <c r="CG49" s="13">
        <f t="shared" si="183"/>
        <v>0.79266033300401106</v>
      </c>
      <c r="CH49" s="13">
        <f t="shared" si="184"/>
        <v>6.6206465874775605E-2</v>
      </c>
      <c r="CI49" s="13">
        <f t="shared" si="185"/>
        <v>-9.3059692049801773E-2</v>
      </c>
      <c r="CJ49" s="13">
        <f t="shared" si="186"/>
        <v>5.1621803004721523E-2</v>
      </c>
      <c r="CK49" s="13">
        <f t="shared" si="187"/>
        <v>0.31674694479236204</v>
      </c>
      <c r="CL49" s="57">
        <f t="shared" si="188"/>
        <v>2.4801125066058697E-2</v>
      </c>
    </row>
    <row r="50" spans="1:130" x14ac:dyDescent="0.3">
      <c r="A50" s="2">
        <v>0.91836734693877542</v>
      </c>
      <c r="B50">
        <v>2.1654667320536962</v>
      </c>
      <c r="C50">
        <v>-3.5227785335510853E-2</v>
      </c>
      <c r="D50">
        <f t="shared" si="0"/>
        <v>-2.0184034213176245</v>
      </c>
      <c r="E50">
        <v>0.34011904021443962</v>
      </c>
      <c r="F50">
        <v>107.4489795918367</v>
      </c>
      <c r="G50">
        <v>3.0900857371862078</v>
      </c>
      <c r="H50">
        <v>0</v>
      </c>
      <c r="I50" s="4">
        <v>46</v>
      </c>
      <c r="CE50" s="125">
        <f t="shared" si="181"/>
        <v>-2.3902010378438718</v>
      </c>
      <c r="CF50" s="125">
        <f t="shared" si="182"/>
        <v>-4.1716877894961153E-2</v>
      </c>
      <c r="CG50" s="13">
        <f t="shared" si="183"/>
        <v>0.76547131281694314</v>
      </c>
      <c r="CH50" s="13">
        <f t="shared" si="184"/>
        <v>5.0415406124032322E-2</v>
      </c>
      <c r="CI50" s="13">
        <f t="shared" si="185"/>
        <v>-7.6484682697300535E-2</v>
      </c>
      <c r="CJ50" s="13">
        <f t="shared" si="186"/>
        <v>4.3594636255506046E-2</v>
      </c>
      <c r="CK50" s="13">
        <f t="shared" si="187"/>
        <v>0.3053479073200383</v>
      </c>
      <c r="CL50" s="57">
        <f t="shared" si="188"/>
        <v>1.6671768086983511E-2</v>
      </c>
    </row>
    <row r="51" spans="1:130" x14ac:dyDescent="0.3">
      <c r="A51" s="2">
        <v>0.93877551020408156</v>
      </c>
      <c r="B51">
        <v>2.0526250825584822</v>
      </c>
      <c r="C51">
        <v>-3.3104414148684147E-2</v>
      </c>
      <c r="D51">
        <f t="shared" si="0"/>
        <v>-1.8967432139727696</v>
      </c>
      <c r="E51">
        <v>0.34605559757146598</v>
      </c>
      <c r="F51">
        <v>109.8367346938775</v>
      </c>
      <c r="G51">
        <v>3.3084591272465351</v>
      </c>
      <c r="H51">
        <v>0</v>
      </c>
      <c r="I51" s="4">
        <v>47</v>
      </c>
      <c r="CE51" s="125">
        <f t="shared" si="181"/>
        <v>-1.6865614644005189</v>
      </c>
      <c r="CF51" s="125">
        <f t="shared" si="182"/>
        <v>-2.9436050591046186E-2</v>
      </c>
      <c r="CG51" s="13">
        <f t="shared" si="183"/>
        <v>0.7201275491509519</v>
      </c>
      <c r="CH51" s="13">
        <f t="shared" si="184"/>
        <v>4.1893987353042034E-2</v>
      </c>
      <c r="CI51" s="13">
        <f t="shared" si="185"/>
        <v>-8.6082777548760023E-2</v>
      </c>
      <c r="CJ51" s="13">
        <f t="shared" si="186"/>
        <v>3.7071238915743834E-2</v>
      </c>
      <c r="CK51" s="13">
        <f t="shared" si="187"/>
        <v>0.27500817055622839</v>
      </c>
      <c r="CL51" s="57">
        <f t="shared" si="188"/>
        <v>1.540201723896371E-2</v>
      </c>
    </row>
    <row r="52" spans="1:130" x14ac:dyDescent="0.3">
      <c r="A52" s="2">
        <v>0.95918367346938771</v>
      </c>
      <c r="B52">
        <v>1.937753326819164</v>
      </c>
      <c r="C52">
        <v>-3.0095161935387579E-2</v>
      </c>
      <c r="D52">
        <f t="shared" si="0"/>
        <v>-1.7243257626604747</v>
      </c>
      <c r="E52">
        <v>0.35272118564284388</v>
      </c>
      <c r="F52">
        <v>112.2244897959184</v>
      </c>
      <c r="G52">
        <v>3.5337128687409409</v>
      </c>
      <c r="H52">
        <v>0</v>
      </c>
      <c r="I52" s="4">
        <v>48</v>
      </c>
      <c r="CE52" s="125">
        <f t="shared" si="181"/>
        <v>-1.0695594639828823</v>
      </c>
      <c r="CF52" s="125">
        <f t="shared" si="182"/>
        <v>-1.8667334192366998E-2</v>
      </c>
      <c r="CG52" s="13">
        <f t="shared" si="183"/>
        <v>0.67730585546587263</v>
      </c>
      <c r="CH52" s="13">
        <f t="shared" si="184"/>
        <v>3.5983409327884588E-2</v>
      </c>
      <c r="CI52" s="13">
        <f t="shared" si="185"/>
        <v>-8.0377030903952151E-2</v>
      </c>
      <c r="CJ52" s="13">
        <f t="shared" si="186"/>
        <v>3.7115204730869322E-2</v>
      </c>
      <c r="CK52" s="13">
        <f t="shared" si="187"/>
        <v>0.25967696536513607</v>
      </c>
      <c r="CL52" s="57">
        <f t="shared" si="188"/>
        <v>1.6230161374448378E-2</v>
      </c>
    </row>
    <row r="53" spans="1:130" x14ac:dyDescent="0.3">
      <c r="A53" s="2">
        <v>0.97959183673469385</v>
      </c>
      <c r="B53">
        <v>1.8196629673361631</v>
      </c>
      <c r="C53">
        <v>-2.6321748778324501E-2</v>
      </c>
      <c r="D53">
        <f t="shared" si="0"/>
        <v>-1.5081251144016246</v>
      </c>
      <c r="E53">
        <v>0.36008902963962852</v>
      </c>
      <c r="F53">
        <v>114.6122448979592</v>
      </c>
      <c r="G53">
        <v>3.7641269864926339</v>
      </c>
      <c r="H53">
        <v>0</v>
      </c>
      <c r="I53" s="4">
        <v>49</v>
      </c>
      <c r="CE53" s="125">
        <f t="shared" si="181"/>
        <v>-0.55086383235771053</v>
      </c>
      <c r="CF53" s="125">
        <f t="shared" si="182"/>
        <v>-9.6143876047961267E-3</v>
      </c>
      <c r="CG53" s="13">
        <f t="shared" si="183"/>
        <v>0.53450855211552384</v>
      </c>
      <c r="CH53" s="13">
        <f t="shared" si="184"/>
        <v>3.1004216833307764E-2</v>
      </c>
      <c r="CI53" s="13">
        <f t="shared" si="185"/>
        <v>-9.6158583873484513E-2</v>
      </c>
      <c r="CJ53" s="13">
        <f t="shared" si="186"/>
        <v>4.165238574731836E-2</v>
      </c>
      <c r="CK53" s="13">
        <f t="shared" si="187"/>
        <v>0.18914868978933291</v>
      </c>
      <c r="CL53" s="57">
        <f t="shared" si="188"/>
        <v>1.8910701463488538E-2</v>
      </c>
    </row>
    <row r="54" spans="1:130" x14ac:dyDescent="0.3">
      <c r="A54" s="2">
        <v>0.98499999999999999</v>
      </c>
      <c r="B54">
        <v>1.779921672866807</v>
      </c>
      <c r="C54">
        <v>-2.5184603493582348E-2</v>
      </c>
      <c r="D54">
        <f t="shared" si="0"/>
        <v>-1.442971488892697</v>
      </c>
      <c r="E54">
        <v>0.36216057569176657</v>
      </c>
      <c r="F54">
        <v>115.245</v>
      </c>
      <c r="G54">
        <v>3.8260605167254789</v>
      </c>
      <c r="H54">
        <v>0</v>
      </c>
      <c r="I54" s="4">
        <v>50</v>
      </c>
      <c r="CE54" s="125">
        <f t="shared" si="181"/>
        <v>-6.3788642884633928E-2</v>
      </c>
      <c r="CF54" s="125">
        <f t="shared" si="182"/>
        <v>-1.1133218437157154E-3</v>
      </c>
      <c r="CG54" s="13">
        <f t="shared" si="183"/>
        <v>0.35788611397598868</v>
      </c>
      <c r="CH54" s="13">
        <f t="shared" si="184"/>
        <v>2.8411428624694885E-2</v>
      </c>
      <c r="CI54" s="13">
        <f t="shared" si="185"/>
        <v>-0.12518777918703677</v>
      </c>
      <c r="CJ54" s="13">
        <f t="shared" si="186"/>
        <v>4.6029695329510324E-2</v>
      </c>
      <c r="CK54" s="13">
        <f t="shared" si="187"/>
        <v>0.1107328052298728</v>
      </c>
      <c r="CL54" s="57">
        <f t="shared" si="188"/>
        <v>2.2717689614499079E-2</v>
      </c>
    </row>
    <row r="55" spans="1:130" x14ac:dyDescent="0.3">
      <c r="A55" s="2">
        <v>0.99</v>
      </c>
      <c r="B55">
        <v>1.7077871948468319</v>
      </c>
      <c r="C55">
        <v>-2.407623038237065E-2</v>
      </c>
      <c r="D55">
        <f t="shared" si="0"/>
        <v>-1.3794663874944824</v>
      </c>
      <c r="E55">
        <v>0.36412202945723671</v>
      </c>
      <c r="F55">
        <v>115.83</v>
      </c>
      <c r="G55">
        <v>3.8836770513052601</v>
      </c>
      <c r="H55">
        <v>0</v>
      </c>
      <c r="I55" s="4">
        <v>51</v>
      </c>
      <c r="CE55" s="125">
        <f t="shared" si="181"/>
        <v>0.49696058612098404</v>
      </c>
      <c r="CF55" s="125">
        <f t="shared" si="182"/>
        <v>8.6735984804520074E-3</v>
      </c>
      <c r="CG55" s="13">
        <f t="shared" si="183"/>
        <v>0.25780531302393683</v>
      </c>
      <c r="CH55" s="13">
        <f t="shared" si="184"/>
        <v>3.0026363059194268E-2</v>
      </c>
      <c r="CI55" s="13">
        <f t="shared" si="185"/>
        <v>-0.14586894611590689</v>
      </c>
      <c r="CJ55" s="13">
        <f t="shared" si="186"/>
        <v>4.9560300017954681E-2</v>
      </c>
      <c r="CK55" s="13">
        <f t="shared" si="187"/>
        <v>7.1211507827787832E-2</v>
      </c>
      <c r="CL55" s="57">
        <f t="shared" si="188"/>
        <v>2.8664087770098701E-2</v>
      </c>
    </row>
    <row r="56" spans="1:130" x14ac:dyDescent="0.3">
      <c r="A56" s="2">
        <v>0.995</v>
      </c>
      <c r="B56">
        <v>1.4724826733979679</v>
      </c>
      <c r="C56">
        <v>-2.291020321725876E-2</v>
      </c>
      <c r="D56">
        <f t="shared" si="0"/>
        <v>-1.3126579521359671</v>
      </c>
      <c r="E56">
        <v>0.36612881873474029</v>
      </c>
      <c r="F56">
        <v>116.41500000000001</v>
      </c>
      <c r="G56">
        <v>3.9416519620913979</v>
      </c>
      <c r="H56">
        <v>0</v>
      </c>
      <c r="I56" s="4">
        <v>52</v>
      </c>
      <c r="CE56" s="125">
        <f t="shared" si="181"/>
        <v>1.2488980735916444</v>
      </c>
      <c r="CF56" s="125">
        <f t="shared" si="182"/>
        <v>2.1797383405988639E-2</v>
      </c>
      <c r="CG56" s="13">
        <f t="shared" si="183"/>
        <v>0.21147249106009047</v>
      </c>
      <c r="CH56" s="13">
        <f t="shared" si="184"/>
        <v>3.20229842902435E-2</v>
      </c>
      <c r="CI56" s="13">
        <f t="shared" si="185"/>
        <v>-0.15519846304099968</v>
      </c>
      <c r="CJ56" s="13">
        <f t="shared" si="186"/>
        <v>5.3024658699771209E-2</v>
      </c>
      <c r="CK56" s="13">
        <f t="shared" si="187"/>
        <v>5.6453922290397439E-2</v>
      </c>
      <c r="CL56" s="57">
        <f t="shared" si="188"/>
        <v>3.3936902322498248E-2</v>
      </c>
    </row>
    <row r="57" spans="1:130" ht="15" thickBot="1" x14ac:dyDescent="0.35">
      <c r="A57" s="26">
        <v>1</v>
      </c>
      <c r="B57" s="27">
        <v>0.50000000000000011</v>
      </c>
      <c r="C57" s="27">
        <v>-2.1683756060763532E-2</v>
      </c>
      <c r="D57" s="27">
        <f t="shared" si="0"/>
        <v>-1.2423877062729698</v>
      </c>
      <c r="E57" s="27">
        <v>0.36818181818181811</v>
      </c>
      <c r="F57" s="27">
        <v>117</v>
      </c>
      <c r="G57" s="27">
        <v>4</v>
      </c>
      <c r="H57" s="27">
        <v>0</v>
      </c>
      <c r="I57" s="5">
        <v>53</v>
      </c>
      <c r="CE57" s="125">
        <f t="shared" si="181"/>
        <v>1.9295108467997371</v>
      </c>
      <c r="CF57" s="125">
        <f t="shared" si="182"/>
        <v>3.3676317229599302E-2</v>
      </c>
      <c r="CG57" s="13">
        <f t="shared" si="183"/>
        <v>0.17964865205018382</v>
      </c>
      <c r="CH57" s="13">
        <f t="shared" si="184"/>
        <v>3.051961227432317E-2</v>
      </c>
      <c r="CI57" s="13">
        <f t="shared" si="185"/>
        <v>-0.16501034411520607</v>
      </c>
      <c r="CJ57" s="13">
        <f t="shared" si="186"/>
        <v>5.3416064857300889E-2</v>
      </c>
      <c r="CK57" s="13">
        <f t="shared" si="187"/>
        <v>4.8529377813354473E-2</v>
      </c>
      <c r="CL57" s="57">
        <f t="shared" si="188"/>
        <v>3.4186962906416402E-2</v>
      </c>
    </row>
    <row r="58" spans="1:130" x14ac:dyDescent="0.3">
      <c r="CE58" s="125">
        <f t="shared" si="181"/>
        <v>2.1718346248510247</v>
      </c>
      <c r="CF58" s="125">
        <f t="shared" si="182"/>
        <v>3.7905665012466241E-2</v>
      </c>
      <c r="CG58" s="13">
        <f t="shared" si="183"/>
        <v>0.19418090264935961</v>
      </c>
      <c r="CH58" s="13">
        <f t="shared" si="184"/>
        <v>2.6117143301103544E-2</v>
      </c>
      <c r="CI58" s="13">
        <f t="shared" si="185"/>
        <v>-0.12023798324789706</v>
      </c>
      <c r="CJ58" s="13">
        <f t="shared" si="186"/>
        <v>4.9697197857332835E-2</v>
      </c>
      <c r="CK58" s="13">
        <f t="shared" si="187"/>
        <v>5.8971121573931216E-2</v>
      </c>
      <c r="CL58" s="57">
        <f t="shared" si="188"/>
        <v>3.0744088016617859E-2</v>
      </c>
    </row>
    <row r="59" spans="1:130" x14ac:dyDescent="0.3">
      <c r="CE59" s="125">
        <f t="shared" si="181"/>
        <v>2.0930900986099936</v>
      </c>
      <c r="CF59" s="125">
        <f t="shared" si="182"/>
        <v>3.653131376163718E-2</v>
      </c>
      <c r="CG59" s="13">
        <f t="shared" si="183"/>
        <v>0.20176909982773103</v>
      </c>
      <c r="CH59" s="13">
        <f t="shared" si="184"/>
        <v>2.2710553112177612E-2</v>
      </c>
      <c r="CI59" s="13">
        <f t="shared" si="185"/>
        <v>-9.132930438700429E-2</v>
      </c>
      <c r="CJ59" s="13">
        <f t="shared" si="186"/>
        <v>4.5364006374740133E-2</v>
      </c>
      <c r="CK59" s="13">
        <f t="shared" si="187"/>
        <v>6.9212403961415925E-2</v>
      </c>
      <c r="CL59" s="57">
        <f t="shared" si="188"/>
        <v>2.738154166592419E-2</v>
      </c>
    </row>
    <row r="60" spans="1:130" x14ac:dyDescent="0.3">
      <c r="CE60" s="125">
        <f t="shared" si="181"/>
        <v>1.8002892554990844</v>
      </c>
      <c r="CF60" s="125">
        <f t="shared" si="182"/>
        <v>3.1420974996736455E-2</v>
      </c>
      <c r="CG60" s="13">
        <f t="shared" si="183"/>
        <v>0.23618824540853259</v>
      </c>
      <c r="CH60" s="13">
        <f t="shared" si="184"/>
        <v>1.9231931593343077E-2</v>
      </c>
      <c r="CI60" s="13">
        <f t="shared" si="185"/>
        <v>-0.1360711318174386</v>
      </c>
      <c r="CJ60" s="13">
        <f t="shared" si="186"/>
        <v>4.3814872944769809E-2</v>
      </c>
      <c r="CK60" s="13">
        <f t="shared" si="187"/>
        <v>0.11470920276824705</v>
      </c>
      <c r="CL60" s="57">
        <f t="shared" si="188"/>
        <v>2.2958798617686405E-2</v>
      </c>
    </row>
    <row r="61" spans="1:130" ht="15" thickBot="1" x14ac:dyDescent="0.35">
      <c r="CE61" s="125">
        <f t="shared" si="181"/>
        <v>1.2424745618282951</v>
      </c>
      <c r="CF61" s="183">
        <f t="shared" si="182"/>
        <v>2.1685271976177607E-2</v>
      </c>
      <c r="CG61" s="13">
        <f t="shared" si="183"/>
        <v>2.1058100493936281E-2</v>
      </c>
      <c r="CH61" s="13">
        <f t="shared" si="184"/>
        <v>6.3306636249245022E-3</v>
      </c>
      <c r="CI61" s="13">
        <f t="shared" si="185"/>
        <v>-0.11640220232556804</v>
      </c>
      <c r="CJ61" s="13">
        <f t="shared" si="186"/>
        <v>9.9720103147929937E-3</v>
      </c>
      <c r="CK61" s="13">
        <f t="shared" si="187"/>
        <v>1.5959036466465181E-3</v>
      </c>
      <c r="CL61" s="57">
        <f t="shared" si="188"/>
        <v>6.6303427724271943E-3</v>
      </c>
    </row>
    <row r="62" spans="1:130" x14ac:dyDescent="0.3">
      <c r="DY62" s="130"/>
      <c r="DZ62" s="130"/>
    </row>
  </sheetData>
  <mergeCells count="66">
    <mergeCell ref="GG2:GL2"/>
    <mergeCell ref="GM2:GN2"/>
    <mergeCell ref="CG33:CL33"/>
    <mergeCell ref="GG3:GH3"/>
    <mergeCell ref="HO3:HP3"/>
    <mergeCell ref="CG34:CL34"/>
    <mergeCell ref="GA1:GD1"/>
    <mergeCell ref="GA3:GD3"/>
    <mergeCell ref="GA4:GD4"/>
    <mergeCell ref="CY4:CZ4"/>
    <mergeCell ref="DL3:DM3"/>
    <mergeCell ref="DN3:DS3"/>
    <mergeCell ref="DT3:DV3"/>
    <mergeCell ref="FI3:FL3"/>
    <mergeCell ref="FM3:FP3"/>
    <mergeCell ref="FQ3:FT3"/>
    <mergeCell ref="GA2:GD2"/>
    <mergeCell ref="FC3:FF3"/>
    <mergeCell ref="FC2:FF2"/>
    <mergeCell ref="CW4:CX4"/>
    <mergeCell ref="Y3:AA3"/>
    <mergeCell ref="AM3:BC3"/>
    <mergeCell ref="BQ3:BR3"/>
    <mergeCell ref="EB1:FA1"/>
    <mergeCell ref="X2:Y2"/>
    <mergeCell ref="CO2:CS2"/>
    <mergeCell ref="EF2:EK2"/>
    <mergeCell ref="EL2:EQ2"/>
    <mergeCell ref="ER2:EX2"/>
    <mergeCell ref="AK2:BC2"/>
    <mergeCell ref="DA3:DK3"/>
    <mergeCell ref="EJ3:EN3"/>
    <mergeCell ref="DW3:DZ3"/>
    <mergeCell ref="CN3:CZ3"/>
    <mergeCell ref="HM1:IU1"/>
    <mergeCell ref="BP4:BU4"/>
    <mergeCell ref="BX3:CC3"/>
    <mergeCell ref="CG3:CL3"/>
    <mergeCell ref="CP4:CR4"/>
    <mergeCell ref="CT4:CV4"/>
    <mergeCell ref="DL4:DM4"/>
    <mergeCell ref="DT4:DV4"/>
    <mergeCell ref="DW4:DZ4"/>
    <mergeCell ref="FC4:FF4"/>
    <mergeCell ref="EP3:ET3"/>
    <mergeCell ref="EV3:EZ3"/>
    <mergeCell ref="HN2:HW2"/>
    <mergeCell ref="HR3:HS3"/>
    <mergeCell ref="HY2:HZ2"/>
    <mergeCell ref="GJ3:GK3"/>
    <mergeCell ref="A1:I1"/>
    <mergeCell ref="Q2:U2"/>
    <mergeCell ref="P1:U1"/>
    <mergeCell ref="K1:N1"/>
    <mergeCell ref="GF1:HK1"/>
    <mergeCell ref="FH2:FY2"/>
    <mergeCell ref="W1:AH1"/>
    <mergeCell ref="BO1:BU1"/>
    <mergeCell ref="BW1:CL1"/>
    <mergeCell ref="CN1:DS1"/>
    <mergeCell ref="DT1:DZ1"/>
    <mergeCell ref="AJ1:BM1"/>
    <mergeCell ref="FC1:FF1"/>
    <mergeCell ref="FH1:FY1"/>
    <mergeCell ref="BY2:CC2"/>
    <mergeCell ref="CG2:CL2"/>
  </mergeCells>
  <hyperlinks>
    <hyperlink ref="B2" r:id="rId1" xr:uid="{006FC3E2-BCFC-43E6-91A9-A2FFD7DBE92F}"/>
    <hyperlink ref="L2" r:id="rId2" xr:uid="{74EA9C6E-D4C7-445D-9E6A-7C57D65786E3}"/>
    <hyperlink ref="Q2" r:id="rId3" xr:uid="{841A1FED-20C4-49F0-951C-189871691D05}"/>
    <hyperlink ref="AK2" r:id="rId4" xr:uid="{B1471C26-7E38-4FF5-ACC5-ED7DEE307222}"/>
  </hyperlinks>
  <pageMargins left="0.7" right="0.7" top="0.75" bottom="0.75" header="0.3" footer="0.3"/>
  <drawing r:id="rId5"/>
  <legacyDrawing r:id="rId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31DBA-3B95-43A9-9CA4-5E0C02B44418}">
  <dimension ref="A1:BA138"/>
  <sheetViews>
    <sheetView topLeftCell="A27" zoomScale="40" zoomScaleNormal="40" workbookViewId="0">
      <selection activeCell="AX97" sqref="AX97"/>
    </sheetView>
  </sheetViews>
  <sheetFormatPr defaultRowHeight="14.4" x14ac:dyDescent="0.3"/>
  <cols>
    <col min="1" max="1" width="19" bestFit="1" customWidth="1"/>
    <col min="2" max="2" width="8.44140625" bestFit="1" customWidth="1"/>
    <col min="3" max="3" width="8.33203125" bestFit="1" customWidth="1"/>
    <col min="4" max="4" width="9" bestFit="1" customWidth="1"/>
    <col min="5" max="6" width="7.6640625" bestFit="1" customWidth="1"/>
    <col min="7" max="7" width="9.33203125" bestFit="1" customWidth="1"/>
    <col min="8" max="8" width="11.6640625" bestFit="1" customWidth="1"/>
    <col min="9" max="9" width="13.33203125" bestFit="1" customWidth="1"/>
    <col min="10" max="10" width="16.88671875" bestFit="1" customWidth="1"/>
    <col min="11" max="11" width="11.33203125" bestFit="1" customWidth="1"/>
    <col min="12" max="12" width="10.6640625" bestFit="1" customWidth="1"/>
    <col min="13" max="13" width="11" bestFit="1" customWidth="1"/>
    <col min="14" max="14" width="10.44140625" bestFit="1" customWidth="1"/>
    <col min="15" max="15" width="13.44140625" bestFit="1" customWidth="1"/>
    <col min="16" max="16" width="14.88671875" bestFit="1" customWidth="1"/>
    <col min="17" max="17" width="11.44140625" bestFit="1" customWidth="1"/>
    <col min="18" max="18" width="11" bestFit="1" customWidth="1"/>
    <col min="19" max="19" width="13" bestFit="1" customWidth="1"/>
    <col min="20" max="20" width="10.44140625" bestFit="1" customWidth="1"/>
    <col min="21" max="21" width="12.44140625" bestFit="1" customWidth="1"/>
    <col min="22" max="22" width="16.109375" bestFit="1" customWidth="1"/>
    <col min="23" max="23" width="16.109375" customWidth="1"/>
    <col min="24" max="24" width="19.6640625" bestFit="1" customWidth="1"/>
    <col min="25" max="25" width="20.6640625" bestFit="1" customWidth="1"/>
    <col min="26" max="26" width="9.44140625" bestFit="1" customWidth="1"/>
    <col min="28" max="28" width="10.5546875" customWidth="1"/>
    <col min="29" max="29" width="8.44140625" bestFit="1" customWidth="1"/>
    <col min="30" max="30" width="8.33203125" bestFit="1" customWidth="1"/>
    <col min="31" max="31" width="9" bestFit="1" customWidth="1"/>
    <col min="32" max="33" width="7.6640625" bestFit="1" customWidth="1"/>
    <col min="34" max="34" width="9.33203125" bestFit="1" customWidth="1"/>
    <col min="35" max="35" width="11.6640625" bestFit="1" customWidth="1"/>
    <col min="36" max="36" width="13.33203125" bestFit="1" customWidth="1"/>
    <col min="37" max="37" width="16.88671875" bestFit="1" customWidth="1"/>
    <col min="38" max="38" width="11.33203125" bestFit="1" customWidth="1"/>
    <col min="39" max="39" width="10.6640625" bestFit="1" customWidth="1"/>
    <col min="40" max="40" width="11" bestFit="1" customWidth="1"/>
    <col min="41" max="41" width="10.44140625" bestFit="1" customWidth="1"/>
    <col min="42" max="42" width="13.44140625" bestFit="1" customWidth="1"/>
    <col min="43" max="43" width="14.88671875" bestFit="1" customWidth="1"/>
    <col min="44" max="44" width="11.44140625" bestFit="1" customWidth="1"/>
    <col min="45" max="45" width="11" bestFit="1" customWidth="1"/>
    <col min="46" max="46" width="13" bestFit="1" customWidth="1"/>
    <col min="47" max="47" width="10.44140625" bestFit="1" customWidth="1"/>
    <col min="48" max="48" width="12.44140625" bestFit="1" customWidth="1"/>
    <col min="49" max="49" width="16.109375" bestFit="1" customWidth="1"/>
    <col min="50" max="50" width="11.44140625" bestFit="1" customWidth="1"/>
    <col min="51" max="51" width="19.6640625" bestFit="1" customWidth="1"/>
    <col min="52" max="52" width="20.6640625" bestFit="1" customWidth="1"/>
    <col min="53" max="53" width="9.44140625" bestFit="1" customWidth="1"/>
  </cols>
  <sheetData>
    <row r="1" spans="1:53" x14ac:dyDescent="0.3">
      <c r="A1" s="382" t="s">
        <v>129</v>
      </c>
      <c r="B1" s="383"/>
      <c r="C1" s="383"/>
      <c r="D1" s="383"/>
      <c r="E1" s="383"/>
      <c r="F1" s="383"/>
      <c r="G1" s="383"/>
      <c r="H1" s="383"/>
      <c r="I1" s="383"/>
      <c r="J1" s="383"/>
      <c r="K1" s="383"/>
      <c r="L1" s="383"/>
      <c r="M1" s="383"/>
      <c r="N1" s="383"/>
      <c r="O1" s="383"/>
      <c r="P1" s="383"/>
      <c r="Q1" s="383"/>
      <c r="R1" s="383"/>
      <c r="S1" s="383"/>
      <c r="T1" s="383"/>
      <c r="U1" s="383"/>
      <c r="V1" s="383"/>
      <c r="W1" s="383"/>
      <c r="X1" s="383"/>
      <c r="Y1" s="383"/>
      <c r="Z1" s="384"/>
      <c r="AB1" s="382" t="s">
        <v>129</v>
      </c>
      <c r="AC1" s="383"/>
      <c r="AD1" s="383"/>
      <c r="AE1" s="383"/>
      <c r="AF1" s="383"/>
      <c r="AG1" s="383"/>
      <c r="AH1" s="383"/>
      <c r="AI1" s="383"/>
      <c r="AJ1" s="383"/>
      <c r="AK1" s="383"/>
      <c r="AL1" s="383"/>
      <c r="AM1" s="383"/>
      <c r="AN1" s="383"/>
      <c r="AO1" s="383"/>
      <c r="AP1" s="383"/>
      <c r="AQ1" s="383"/>
      <c r="AR1" s="383"/>
      <c r="AS1" s="383"/>
      <c r="AT1" s="383"/>
      <c r="AU1" s="383"/>
      <c r="AV1" s="383"/>
      <c r="AW1" s="383"/>
      <c r="AX1" s="383"/>
      <c r="AY1" s="383"/>
      <c r="AZ1" s="383"/>
      <c r="BA1" s="384"/>
    </row>
    <row r="2" spans="1:53" x14ac:dyDescent="0.3">
      <c r="A2" s="2"/>
      <c r="B2" s="3"/>
      <c r="C2" t="s">
        <v>33</v>
      </c>
      <c r="D2" s="71" t="s">
        <v>61</v>
      </c>
      <c r="E2" s="434" t="s">
        <v>197</v>
      </c>
      <c r="F2" s="434"/>
      <c r="G2" s="434"/>
      <c r="H2" s="434"/>
      <c r="I2" s="434"/>
      <c r="J2" s="434"/>
      <c r="K2" s="415" t="s">
        <v>213</v>
      </c>
      <c r="L2" s="415"/>
      <c r="M2" s="415"/>
      <c r="N2" s="415"/>
      <c r="O2" s="415"/>
      <c r="P2" s="415"/>
      <c r="Q2" s="133"/>
      <c r="R2" s="133"/>
      <c r="S2" s="133"/>
      <c r="T2" s="133"/>
      <c r="U2" s="133"/>
      <c r="V2" s="133"/>
      <c r="W2" s="133"/>
      <c r="X2" s="133"/>
      <c r="Y2" s="133"/>
      <c r="Z2" s="134"/>
      <c r="AB2" s="2"/>
      <c r="AC2" s="3"/>
      <c r="AD2" t="s">
        <v>33</v>
      </c>
      <c r="AE2" s="71" t="s">
        <v>61</v>
      </c>
      <c r="AF2" s="409" t="s">
        <v>197</v>
      </c>
      <c r="AG2" s="409"/>
      <c r="AH2" s="409"/>
      <c r="AI2" s="409"/>
      <c r="AJ2" s="409"/>
      <c r="AK2" s="409"/>
      <c r="AL2" s="415" t="s">
        <v>212</v>
      </c>
      <c r="AM2" s="415"/>
      <c r="AN2" s="415"/>
      <c r="AO2" s="415"/>
      <c r="AP2" s="415"/>
      <c r="AQ2" s="415"/>
      <c r="AR2" s="133"/>
      <c r="AS2" s="133"/>
      <c r="AT2" s="133"/>
      <c r="AU2" s="133"/>
      <c r="AV2" s="133"/>
      <c r="AW2" s="133"/>
      <c r="AX2" s="133"/>
      <c r="AY2" s="133"/>
      <c r="AZ2" s="133"/>
      <c r="BA2" s="134"/>
    </row>
    <row r="3" spans="1:53" x14ac:dyDescent="0.3">
      <c r="A3" s="2"/>
      <c r="B3" s="3"/>
      <c r="C3" t="s">
        <v>32</v>
      </c>
      <c r="H3" s="41"/>
      <c r="I3" s="393" t="s">
        <v>160</v>
      </c>
      <c r="J3" s="393"/>
      <c r="K3" s="393"/>
      <c r="L3" s="393"/>
      <c r="M3" s="393"/>
      <c r="O3" s="393" t="s">
        <v>160</v>
      </c>
      <c r="P3" s="393"/>
      <c r="Q3" s="393"/>
      <c r="R3" s="393"/>
      <c r="S3" s="393"/>
      <c r="U3" s="393" t="s">
        <v>160</v>
      </c>
      <c r="V3" s="393"/>
      <c r="W3" s="393"/>
      <c r="X3" s="393"/>
      <c r="Y3" s="393"/>
      <c r="Z3" s="3"/>
      <c r="AB3" s="2"/>
      <c r="AC3" s="3"/>
      <c r="AD3" t="s">
        <v>32</v>
      </c>
      <c r="AI3" s="41"/>
      <c r="AJ3" s="393" t="s">
        <v>160</v>
      </c>
      <c r="AK3" s="393"/>
      <c r="AL3" s="393"/>
      <c r="AM3" s="393"/>
      <c r="AN3" s="393"/>
      <c r="AP3" s="393" t="s">
        <v>160</v>
      </c>
      <c r="AQ3" s="393"/>
      <c r="AR3" s="393"/>
      <c r="AS3" s="393"/>
      <c r="AT3" s="393"/>
      <c r="AV3" s="393" t="s">
        <v>160</v>
      </c>
      <c r="AW3" s="393"/>
      <c r="AX3" s="393"/>
      <c r="AY3" s="393"/>
      <c r="AZ3" s="393"/>
      <c r="BA3" s="3"/>
    </row>
    <row r="4" spans="1:53" x14ac:dyDescent="0.3">
      <c r="A4" s="2" t="str">
        <f>HAWC2_2_hGAST_noFPM!DI4</f>
        <v>twist</v>
      </c>
      <c r="B4" s="3" t="str">
        <f>HAWC2_2_hGAST_noFPM!DJ4</f>
        <v>twist</v>
      </c>
      <c r="C4">
        <f>HAWC2_2_hGAST_noFPM!DK4</f>
        <v>0</v>
      </c>
      <c r="D4" s="41" t="str">
        <f>HAWC2_2_hGAST_noFPM!DL4</f>
        <v>curve</v>
      </c>
      <c r="E4" s="41" t="str">
        <f>HAWC2_2_hGAST_noFPM!DM4</f>
        <v>span</v>
      </c>
      <c r="F4" s="33" t="str">
        <f>HAWC2_2_hGAST_noFPM!DN4</f>
        <v xml:space="preserve">sweep </v>
      </c>
      <c r="G4" s="33" t="str">
        <f>HAWC2_2_hGAST_noFPM!DO4</f>
        <v>prebend</v>
      </c>
      <c r="H4" s="41" t="str">
        <f>HAWC2_2_hGAST_noFPM!DP4</f>
        <v>linear mass</v>
      </c>
      <c r="I4" s="128" t="str">
        <f>HAWC2_2_hGAST_noFPM!DQ4</f>
        <v>cg_edge</v>
      </c>
      <c r="J4" s="128" t="str">
        <f>HAWC2_2_hGAST_noFPM!DR4</f>
        <v>cg_flap</v>
      </c>
      <c r="K4" s="41" t="str">
        <f>HAWC2_2_hGAST_noFPM!DS4</f>
        <v>flap</v>
      </c>
      <c r="L4" s="41" t="str">
        <f>HAWC2_2_hGAST_noFPM!DT4</f>
        <v>edge</v>
      </c>
      <c r="M4" s="41" t="str">
        <f>HAWC2_2_hGAST_noFPM!DU4</f>
        <v>flap-edge</v>
      </c>
      <c r="N4" s="33" t="str">
        <f>HAWC2_2_hGAST_noFPM!DV4</f>
        <v>tension</v>
      </c>
      <c r="O4" s="33" t="str">
        <f>HAWC2_2_hGAST_noFPM!DW4</f>
        <v>tension - flap</v>
      </c>
      <c r="P4" s="33" t="str">
        <f>HAWC2_2_hGAST_noFPM!DX4</f>
        <v>tension - edge</v>
      </c>
      <c r="Q4" s="41" t="str">
        <f>HAWC2_2_hGAST_noFPM!DY4</f>
        <v>flap</v>
      </c>
      <c r="R4" s="41" t="str">
        <f>HAWC2_2_hGAST_noFPM!DZ4</f>
        <v>edge</v>
      </c>
      <c r="S4" s="41" t="str">
        <f>HAWC2_2_hGAST_noFPM!EA4</f>
        <v>flap-edge</v>
      </c>
      <c r="T4" s="33" t="str">
        <f>HAWC2_2_hGAST_noFPM!EB4</f>
        <v>torsion</v>
      </c>
      <c r="U4" s="41" t="str">
        <f>HAWC2_2_hGAST_noFPM!EC4</f>
        <v>shear chord</v>
      </c>
      <c r="V4" s="33" t="str">
        <f>HAWC2_2_hGAST_noFPM!ED4</f>
        <v>shear thickness</v>
      </c>
      <c r="W4" s="33">
        <f>HAWC2_2_hGAST_noFPM!EE4</f>
        <v>0</v>
      </c>
      <c r="X4" s="33" t="str">
        <f>HAWC2_2_hGAST_noFPM!EF4</f>
        <v>torsion - shear thick</v>
      </c>
      <c r="Y4" s="33" t="str">
        <f>HAWC2_2_hGAST_noFPM!EG4</f>
        <v>torsion - shear chord</v>
      </c>
      <c r="Z4" s="3" t="str">
        <f>HAWC2_2_hGAST_noFPM!EH4</f>
        <v>diameter</v>
      </c>
      <c r="AB4" s="2" t="str">
        <f>HAWC2_2_hGAST_FPM!EB4</f>
        <v>twist</v>
      </c>
      <c r="AC4" s="3" t="str">
        <f>HAWC2_2_hGAST_FPM!EC4</f>
        <v>twist</v>
      </c>
      <c r="AD4">
        <f>HAWC2_2_hGAST_FPM!ED4</f>
        <v>0</v>
      </c>
      <c r="AE4" s="41" t="str">
        <f>HAWC2_2_hGAST_FPM!EE4</f>
        <v>curve</v>
      </c>
      <c r="AF4" s="41" t="str">
        <f>HAWC2_2_hGAST_FPM!EF4</f>
        <v>span</v>
      </c>
      <c r="AG4" s="33" t="str">
        <f>HAWC2_2_hGAST_FPM!EG4</f>
        <v xml:space="preserve">sweep </v>
      </c>
      <c r="AH4" s="33" t="str">
        <f>HAWC2_2_hGAST_FPM!EH4</f>
        <v>prebend</v>
      </c>
      <c r="AI4" s="41" t="str">
        <f>HAWC2_2_hGAST_FPM!EI4</f>
        <v>linear mass</v>
      </c>
      <c r="AJ4" s="128" t="str">
        <f>HAWC2_2_hGAST_FPM!EJ4</f>
        <v>cg_edge</v>
      </c>
      <c r="AK4" s="128" t="str">
        <f>HAWC2_2_hGAST_FPM!EK4</f>
        <v>cg_flap</v>
      </c>
      <c r="AL4" s="41" t="str">
        <f>HAWC2_2_hGAST_FPM!EL4</f>
        <v>flap</v>
      </c>
      <c r="AM4" s="41" t="str">
        <f>HAWC2_2_hGAST_FPM!EM4</f>
        <v>edge</v>
      </c>
      <c r="AN4" s="41" t="str">
        <f>HAWC2_2_hGAST_FPM!EN4</f>
        <v>flap-edge</v>
      </c>
      <c r="AO4" s="33" t="str">
        <f>HAWC2_2_hGAST_FPM!EO4</f>
        <v>tension</v>
      </c>
      <c r="AP4" s="33" t="str">
        <f>HAWC2_2_hGAST_FPM!EP4</f>
        <v>tension - flap</v>
      </c>
      <c r="AQ4" s="33" t="str">
        <f>HAWC2_2_hGAST_FPM!EQ4</f>
        <v>tension - edge</v>
      </c>
      <c r="AR4" s="33" t="str">
        <f>HAWC2_2_hGAST_FPM!ER4</f>
        <v>flap</v>
      </c>
      <c r="AS4" s="33" t="str">
        <f>HAWC2_2_hGAST_FPM!ES4</f>
        <v>edge</v>
      </c>
      <c r="AT4" s="33" t="str">
        <f>HAWC2_2_hGAST_FPM!ET4</f>
        <v>flap-edge</v>
      </c>
      <c r="AU4" s="33" t="str">
        <f>HAWC2_2_hGAST_FPM!EU4</f>
        <v>torsion</v>
      </c>
      <c r="AV4" s="33" t="str">
        <f>HAWC2_2_hGAST_FPM!EV4</f>
        <v>shear chord</v>
      </c>
      <c r="AW4" s="33" t="str">
        <f>HAWC2_2_hGAST_FPM!EW4</f>
        <v>shear thickness</v>
      </c>
      <c r="AX4" s="33" t="str">
        <f>HAWC2_2_hGAST_FPM!EX4</f>
        <v>cross</v>
      </c>
      <c r="AY4" s="33" t="str">
        <f>HAWC2_2_hGAST_FPM!EY4</f>
        <v>torsion - shear thick</v>
      </c>
      <c r="AZ4" s="33" t="str">
        <f>HAWC2_2_hGAST_FPM!EZ4</f>
        <v>torsion - shear chord</v>
      </c>
      <c r="BA4" s="3" t="str">
        <f>HAWC2_2_hGAST_FPM!FA4</f>
        <v>diameter</v>
      </c>
    </row>
    <row r="5" spans="1:53" x14ac:dyDescent="0.3">
      <c r="A5" s="15" t="str">
        <f>HAWC2_2_hGAST_noFPM!DI5</f>
        <v xml:space="preserve">rotate by  - θ_t [deg] </v>
      </c>
      <c r="B5" s="105" t="str">
        <f>HAWC2_2_hGAST_noFPM!DJ5</f>
        <v xml:space="preserve"> - θ_t [rad]</v>
      </c>
      <c r="C5" s="116" t="str">
        <f>HAWC2_2_hGAST_noFPM!DK5</f>
        <v>**num</v>
      </c>
      <c r="D5" s="117" t="str">
        <f>HAWC2_2_hGAST_noFPM!DL5</f>
        <v>R [curv]</v>
      </c>
      <c r="E5" s="117" t="str">
        <f>HAWC2_2_hGAST_noFPM!DM5</f>
        <v>Y [span]</v>
      </c>
      <c r="F5" s="117" t="str">
        <f>HAWC2_2_hGAST_noFPM!DN5</f>
        <v>X [swe]</v>
      </c>
      <c r="G5" s="118" t="str">
        <f>HAWC2_2_hGAST_noFPM!DO5</f>
        <v>Z [ben]</v>
      </c>
      <c r="H5" s="118" t="str">
        <f>HAWC2_2_hGAST_noFPM!DP5</f>
        <v>m [kg/m]</v>
      </c>
      <c r="I5" s="117" t="str">
        <f>HAWC2_2_hGAST_noFPM!DQ5</f>
        <v>x_cg [m]</v>
      </c>
      <c r="J5" s="118" t="str">
        <f>HAWC2_2_hGAST_noFPM!DR5</f>
        <v>z_cg [m]</v>
      </c>
      <c r="K5" s="117" t="str">
        <f>HAWC2_2_hGAST_noFPM!DS5</f>
        <v>ρIxx [kg*m]</v>
      </c>
      <c r="L5" s="117" t="str">
        <f>HAWC2_2_hGAST_noFPM!DT5</f>
        <v>ρIzz [kg*m]</v>
      </c>
      <c r="M5" s="118" t="str">
        <f>HAWC2_2_hGAST_noFPM!DU5</f>
        <v>ρIxz [kg*m]</v>
      </c>
      <c r="N5" s="117" t="str">
        <f>HAWC2_2_hGAST_noFPM!DV5</f>
        <v>EA [N]</v>
      </c>
      <c r="O5" s="117" t="str">
        <f>HAWC2_2_hGAST_noFPM!DW5</f>
        <v xml:space="preserve"> + EAx [Nm]</v>
      </c>
      <c r="P5" s="118" t="str">
        <f>HAWC2_2_hGAST_noFPM!DX5</f>
        <v>EAz [Nm]</v>
      </c>
      <c r="Q5" s="117" t="str">
        <f>HAWC2_2_hGAST_noFPM!DY5</f>
        <v>Eixx [Nm^2]</v>
      </c>
      <c r="R5" s="117" t="str">
        <f>HAWC2_2_hGAST_noFPM!DZ5</f>
        <v>Eizz [Nm^2]</v>
      </c>
      <c r="S5" s="118" t="str">
        <f>HAWC2_2_hGAST_noFPM!EA5</f>
        <v xml:space="preserve"> + Eixz [Nm^2]</v>
      </c>
      <c r="T5" s="118" t="str">
        <f>HAWC2_2_hGAST_noFPM!EB5</f>
        <v>Git [Nm^2]</v>
      </c>
      <c r="U5" s="117" t="str">
        <f>HAWC2_2_hGAST_noFPM!EC5</f>
        <v>GxA [N]</v>
      </c>
      <c r="V5" s="117" t="str">
        <f>HAWC2_2_hGAST_noFPM!ED5</f>
        <v>GzA [N]</v>
      </c>
      <c r="W5" s="118" t="str">
        <f>HAWC2_2_hGAST_noFPM!EE5</f>
        <v>GxzA [N]</v>
      </c>
      <c r="X5" s="117" t="str">
        <f>HAWC2_2_hGAST_noFPM!EF5</f>
        <v>GxAX [Nm]</v>
      </c>
      <c r="Y5" s="118" t="str">
        <f>HAWC2_2_hGAST_noFPM!EG5</f>
        <v xml:space="preserve"> + GzAZ [Nm]</v>
      </c>
      <c r="Z5" s="119" t="str">
        <f>HAWC2_2_hGAST_noFPM!EH5</f>
        <v>D [m]</v>
      </c>
      <c r="AB5" s="105" t="str">
        <f>HAWC2_2_hGAST_FPM!EB5</f>
        <v xml:space="preserve">rotate by  - θ_t [deg] </v>
      </c>
      <c r="AC5" s="105" t="str">
        <f>HAWC2_2_hGAST_FPM!EC5</f>
        <v xml:space="preserve"> - θ_t [rad]</v>
      </c>
      <c r="AD5" s="116" t="str">
        <f>HAWC2_2_hGAST_FPM!ED5</f>
        <v>**num</v>
      </c>
      <c r="AE5" s="117" t="str">
        <f>HAWC2_2_hGAST_FPM!EE5</f>
        <v>R [curv]</v>
      </c>
      <c r="AF5" s="117" t="str">
        <f>HAWC2_2_hGAST_FPM!EF5</f>
        <v>Y [span]</v>
      </c>
      <c r="AG5" s="117" t="str">
        <f>HAWC2_2_hGAST_FPM!EG5</f>
        <v>X [swe]</v>
      </c>
      <c r="AH5" s="118" t="str">
        <f>HAWC2_2_hGAST_FPM!EH5</f>
        <v>Z [ben]</v>
      </c>
      <c r="AI5" s="118" t="str">
        <f>HAWC2_2_hGAST_FPM!EI5</f>
        <v>m [kg/m]</v>
      </c>
      <c r="AJ5" s="117" t="str">
        <f>HAWC2_2_hGAST_FPM!EJ5</f>
        <v>x_cg [m]</v>
      </c>
      <c r="AK5" s="118" t="str">
        <f>HAWC2_2_hGAST_FPM!EK5</f>
        <v>z_cg [m]</v>
      </c>
      <c r="AL5" s="117" t="str">
        <f>HAWC2_2_hGAST_FPM!EL5</f>
        <v>ρIxx [kg*m]</v>
      </c>
      <c r="AM5" s="117" t="str">
        <f>HAWC2_2_hGAST_FPM!EM5</f>
        <v>ρIzz [kg*m]</v>
      </c>
      <c r="AN5" s="118" t="str">
        <f>HAWC2_2_hGAST_FPM!EN5</f>
        <v>ρIxz [kg*m]</v>
      </c>
      <c r="AO5" s="117" t="str">
        <f>HAWC2_2_hGAST_FPM!EO5</f>
        <v>EA [N]</v>
      </c>
      <c r="AP5" s="117" t="str">
        <f>HAWC2_2_hGAST_FPM!EP5</f>
        <v xml:space="preserve"> + EAx [Nm]</v>
      </c>
      <c r="AQ5" s="118" t="str">
        <f>HAWC2_2_hGAST_FPM!EQ5</f>
        <v>EAz [Nm]</v>
      </c>
      <c r="AR5" s="117" t="str">
        <f>HAWC2_2_hGAST_FPM!ER5</f>
        <v>Eixx [Nm^2]</v>
      </c>
      <c r="AS5" s="117" t="str">
        <f>HAWC2_2_hGAST_FPM!ES5</f>
        <v>Eizz [Nm^2]</v>
      </c>
      <c r="AT5" s="118" t="str">
        <f>HAWC2_2_hGAST_FPM!ET5</f>
        <v xml:space="preserve"> + Eixz [Nm^2]</v>
      </c>
      <c r="AU5" s="118" t="str">
        <f>HAWC2_2_hGAST_FPM!EU5</f>
        <v>Git [Nm^2]</v>
      </c>
      <c r="AV5" s="117" t="str">
        <f>HAWC2_2_hGAST_FPM!EV5</f>
        <v>GxA [N]</v>
      </c>
      <c r="AW5" s="117" t="str">
        <f>HAWC2_2_hGAST_FPM!EW5</f>
        <v>GzA [N]</v>
      </c>
      <c r="AX5" s="118" t="str">
        <f>HAWC2_2_hGAST_FPM!EX5</f>
        <v>GxzA [N]</v>
      </c>
      <c r="AY5" s="117" t="str">
        <f>HAWC2_2_hGAST_FPM!EY5</f>
        <v>GxAX [Nm]</v>
      </c>
      <c r="AZ5" s="118" t="str">
        <f>HAWC2_2_hGAST_FPM!EZ5</f>
        <v xml:space="preserve"> + GzAZ [Nm]</v>
      </c>
      <c r="BA5" s="119" t="str">
        <f>HAWC2_2_hGAST_FPM!FA5</f>
        <v>D [m]</v>
      </c>
    </row>
    <row r="6" spans="1:53" x14ac:dyDescent="0.3">
      <c r="A6" s="169">
        <f>HAWC2_2_hGAST_noFPM!DI6</f>
        <v>15.5946</v>
      </c>
      <c r="B6" s="106">
        <f>HAWC2_2_hGAST_noFPM!DJ6</f>
        <v>0.2721771155315077</v>
      </c>
      <c r="C6" s="243">
        <f>HAWC2_2_hGAST_noFPM!DK6</f>
        <v>1</v>
      </c>
      <c r="D6" s="88">
        <f>HAWC2_2_hGAST_noFPM!DL6</f>
        <v>0</v>
      </c>
      <c r="E6" s="258">
        <f>HAWC2_2_hGAST_noFPM!DM6</f>
        <v>0</v>
      </c>
      <c r="F6" s="258">
        <f>HAWC2_2_hGAST_noFPM!DN6</f>
        <v>0</v>
      </c>
      <c r="G6" s="262">
        <f>HAWC2_2_hGAST_noFPM!DO6</f>
        <v>0</v>
      </c>
      <c r="H6" s="189">
        <f>HAWC2_2_hGAST_noFPM!DP6</f>
        <v>3126.5243837779999</v>
      </c>
      <c r="I6" s="244">
        <f>HAWC2_2_hGAST_noFPM!DQ6</f>
        <v>-2.2001879741710674E-2</v>
      </c>
      <c r="J6" s="189">
        <f>HAWC2_2_hGAST_noFPM!DR6</f>
        <v>-6.2885859760777509E-3</v>
      </c>
      <c r="K6" s="1">
        <f>HAWC2_2_hGAST_noFPM!DS6</f>
        <v>10160.580357935665</v>
      </c>
      <c r="L6" s="1">
        <f>HAWC2_2_hGAST_noFPM!DT6</f>
        <v>10156.472968139191</v>
      </c>
      <c r="M6" s="34">
        <f>HAWC2_2_hGAST_noFPM!DU6</f>
        <v>-2.1169362061634183</v>
      </c>
      <c r="N6" s="244">
        <f>HAWC2_2_hGAST_noFPM!DV6</f>
        <v>45425027079.501411</v>
      </c>
      <c r="O6" s="1">
        <f>HAWC2_2_hGAST_noFPM!DW6</f>
        <v>-301305250.44199198</v>
      </c>
      <c r="P6" s="34">
        <f>HAWC2_2_hGAST_noFPM!DX6</f>
        <v>-999001160.49664819</v>
      </c>
      <c r="Q6" s="1">
        <f>HAWC2_2_hGAST_noFPM!DY6</f>
        <v>149598155194.90933</v>
      </c>
      <c r="R6" s="1">
        <f>HAWC2_2_hGAST_noFPM!DZ6</f>
        <v>149506085413.59738</v>
      </c>
      <c r="S6" s="34">
        <f>HAWC2_2_hGAST_noFPM!EA6</f>
        <v>-45961067.272350125</v>
      </c>
      <c r="T6" s="34">
        <f>HAWC2_2_hGAST_noFPM!EB6</f>
        <v>87412031645.663239</v>
      </c>
      <c r="U6" s="1">
        <f>HAWC2_2_hGAST_noFPM!EC6</f>
        <v>6728275792.5090923</v>
      </c>
      <c r="V6" s="1">
        <f>HAWC2_2_hGAST_noFPM!ED6</f>
        <v>6737409580.6707706</v>
      </c>
      <c r="W6" s="34">
        <f>HAWC2_2_hGAST_noFPM!EE6</f>
        <v>-4287005.4344461709</v>
      </c>
      <c r="X6" s="1">
        <f>HAWC2_2_hGAST_noFPM!EF6</f>
        <v>-1487395.7124506608</v>
      </c>
      <c r="Y6" s="34">
        <f>HAWC2_2_hGAST_noFPM!EG6</f>
        <v>-148362679.55798915</v>
      </c>
      <c r="Z6" s="107">
        <f>HAWC2_2_hGAST_noFPM!EH6</f>
        <v>0</v>
      </c>
      <c r="AB6" s="169">
        <f>HAWC2_2_hGAST_FPM!EB6</f>
        <v>15.5946</v>
      </c>
      <c r="AC6" s="106">
        <f>HAWC2_2_hGAST_FPM!EC6</f>
        <v>0.2721771155315077</v>
      </c>
      <c r="AD6" s="243">
        <f>HAWC2_2_hGAST_FPM!ED6</f>
        <v>1</v>
      </c>
      <c r="AE6" s="258">
        <f>HAWC2_2_hGAST_FPM!EE6</f>
        <v>0</v>
      </c>
      <c r="AF6" s="258">
        <f>HAWC2_2_hGAST_FPM!EF6</f>
        <v>0</v>
      </c>
      <c r="AG6" s="258">
        <f>HAWC2_2_hGAST_FPM!EG6</f>
        <v>0</v>
      </c>
      <c r="AH6" s="262">
        <f>HAWC2_2_hGAST_FPM!EH6</f>
        <v>0</v>
      </c>
      <c r="AI6" s="189">
        <f>HAWC2_2_hGAST_FPM!EI6</f>
        <v>3126.5243837779999</v>
      </c>
      <c r="AJ6" s="244">
        <f>HAWC2_2_hGAST_FPM!EJ6</f>
        <v>-2.2001879741710674E-2</v>
      </c>
      <c r="AK6" s="189">
        <f>HAWC2_2_hGAST_FPM!EK6</f>
        <v>-6.2885859760777509E-3</v>
      </c>
      <c r="AL6" s="1">
        <f>HAWC2_2_hGAST_FPM!EL6</f>
        <v>10160.580357938656</v>
      </c>
      <c r="AM6" s="1">
        <f>HAWC2_2_hGAST_FPM!EM6</f>
        <v>10156.472968136201</v>
      </c>
      <c r="AN6" s="34">
        <f>HAWC2_2_hGAST_FPM!EN6</f>
        <v>-2.1169362029753414</v>
      </c>
      <c r="AO6" s="244">
        <f>HAWC2_2_hGAST_FPM!EO6</f>
        <v>46038157334.468002</v>
      </c>
      <c r="AP6" s="1">
        <f>HAWC2_2_hGAST_FPM!EP6</f>
        <v>-305372157.5393272</v>
      </c>
      <c r="AQ6" s="34">
        <f>HAWC2_2_hGAST_FPM!EQ6</f>
        <v>-1012485309.5578082</v>
      </c>
      <c r="AR6" s="1">
        <f>HAWC2_2_hGAST_FPM!ER6</f>
        <v>149598182171.06451</v>
      </c>
      <c r="AS6" s="1">
        <f>HAWC2_2_hGAST_FPM!ES6</f>
        <v>149506381960.88202</v>
      </c>
      <c r="AT6" s="34">
        <f>HAWC2_2_hGAST_FPM!ET6</f>
        <v>-45871626.723937854</v>
      </c>
      <c r="AU6" s="34">
        <f>HAWC2_2_hGAST_FPM!EU6</f>
        <v>87412309114.908005</v>
      </c>
      <c r="AV6" s="1">
        <f>HAWC2_2_hGAST_FPM!EV6</f>
        <v>6727058130.9526806</v>
      </c>
      <c r="AW6" s="1">
        <f>HAWC2_2_hGAST_FPM!EW6</f>
        <v>6738627242.2271194</v>
      </c>
      <c r="AX6" s="34">
        <f>HAWC2_2_hGAST_FPM!EX6</f>
        <v>-2402884.3563876529</v>
      </c>
      <c r="AY6" s="1">
        <f>HAWC2_2_hGAST_FPM!EY6</f>
        <v>-1491241.2255365252</v>
      </c>
      <c r="AZ6" s="34">
        <f>HAWC2_2_hGAST_FPM!EZ6</f>
        <v>-148369106.19947168</v>
      </c>
      <c r="BA6" s="107">
        <f>HAWC2_2_hGAST_FPM!FA6</f>
        <v>0</v>
      </c>
    </row>
    <row r="7" spans="1:53" x14ac:dyDescent="0.3">
      <c r="A7" s="169">
        <f>HAWC2_2_hGAST_noFPM!DI7</f>
        <v>15.591220101742699</v>
      </c>
      <c r="B7" s="106">
        <f>HAWC2_2_hGAST_noFPM!DJ7</f>
        <v>0.2721181251785354</v>
      </c>
      <c r="C7" s="243">
        <f>HAWC2_2_hGAST_noFPM!DK7</f>
        <v>2</v>
      </c>
      <c r="D7" s="258">
        <f>HAWC2_2_hGAST_noFPM!DL7</f>
        <v>1.1711647312126134</v>
      </c>
      <c r="E7" s="258">
        <f>HAWC2_2_hGAST_noFPM!DM7</f>
        <v>1.1710967472981892</v>
      </c>
      <c r="F7" s="258">
        <f>HAWC2_2_hGAST_noFPM!DN7</f>
        <v>0</v>
      </c>
      <c r="G7" s="262">
        <f>HAWC2_2_hGAST_noFPM!DO7</f>
        <v>1.2618878869157794E-2</v>
      </c>
      <c r="H7" s="189">
        <f>HAWC2_2_hGAST_noFPM!DP7</f>
        <v>2963.7820251019998</v>
      </c>
      <c r="I7" s="244">
        <f>HAWC2_2_hGAST_noFPM!DQ7</f>
        <v>1.2453666094206174E-2</v>
      </c>
      <c r="J7" s="189">
        <f>HAWC2_2_hGAST_noFPM!DR7</f>
        <v>3.4433698696197594E-3</v>
      </c>
      <c r="K7" s="1">
        <f>HAWC2_2_hGAST_noFPM!DS7</f>
        <v>9669.4525329235494</v>
      </c>
      <c r="L7" s="1">
        <f>HAWC2_2_hGAST_noFPM!DT7</f>
        <v>9660.2282643712661</v>
      </c>
      <c r="M7" s="34">
        <f>HAWC2_2_hGAST_noFPM!DU7</f>
        <v>-0.4418398460062325</v>
      </c>
      <c r="N7" s="244">
        <f>HAWC2_2_hGAST_noFPM!DV7</f>
        <v>43175079643.270416</v>
      </c>
      <c r="O7" s="1">
        <f>HAWC2_2_hGAST_noFPM!DW7</f>
        <v>147053409.55883807</v>
      </c>
      <c r="P7" s="34">
        <f>HAWC2_2_hGAST_noFPM!DX7</f>
        <v>534966434.46523625</v>
      </c>
      <c r="Q7" s="1">
        <f>HAWC2_2_hGAST_noFPM!DY7</f>
        <v>143052167476.36395</v>
      </c>
      <c r="R7" s="1">
        <f>HAWC2_2_hGAST_noFPM!DZ7</f>
        <v>142139385948.04761</v>
      </c>
      <c r="S7" s="34">
        <f>HAWC2_2_hGAST_noFPM!EA7</f>
        <v>-52190473.669524521</v>
      </c>
      <c r="T7" s="34">
        <f>HAWC2_2_hGAST_noFPM!EB7</f>
        <v>83204063903.041794</v>
      </c>
      <c r="U7" s="1">
        <f>HAWC2_2_hGAST_noFPM!EC7</f>
        <v>6387054986.2899933</v>
      </c>
      <c r="V7" s="1">
        <f>HAWC2_2_hGAST_noFPM!ED7</f>
        <v>6381924269.2502441</v>
      </c>
      <c r="W7" s="34">
        <f>HAWC2_2_hGAST_noFPM!EE7</f>
        <v>301578.37171681994</v>
      </c>
      <c r="X7" s="1">
        <f>HAWC2_2_hGAST_noFPM!EF7</f>
        <v>40552102.940046497</v>
      </c>
      <c r="Y7" s="34">
        <f>HAWC2_2_hGAST_noFPM!EG7</f>
        <v>82943440.958158523</v>
      </c>
      <c r="Z7" s="107">
        <f>HAWC2_2_hGAST_noFPM!EH7</f>
        <v>0</v>
      </c>
      <c r="AB7" s="169">
        <f>HAWC2_2_hGAST_FPM!EB7</f>
        <v>15.591220101742699</v>
      </c>
      <c r="AC7" s="106">
        <f>HAWC2_2_hGAST_FPM!EC7</f>
        <v>0.2721181251785354</v>
      </c>
      <c r="AD7" s="243">
        <f>HAWC2_2_hGAST_FPM!ED7</f>
        <v>2</v>
      </c>
      <c r="AE7" s="258">
        <f>HAWC2_2_hGAST_FPM!EE7</f>
        <v>1.1711647312126134</v>
      </c>
      <c r="AF7" s="258">
        <f>HAWC2_2_hGAST_FPM!EF7</f>
        <v>1.1710967472981892</v>
      </c>
      <c r="AG7" s="258">
        <f>HAWC2_2_hGAST_FPM!EG7</f>
        <v>0</v>
      </c>
      <c r="AH7" s="262">
        <f>HAWC2_2_hGAST_FPM!EH7</f>
        <v>1.2618878869157794E-2</v>
      </c>
      <c r="AI7" s="189">
        <f>HAWC2_2_hGAST_FPM!EI7</f>
        <v>2963.7820251019998</v>
      </c>
      <c r="AJ7" s="244">
        <f>HAWC2_2_hGAST_FPM!EJ7</f>
        <v>1.2453666094206174E-2</v>
      </c>
      <c r="AK7" s="189">
        <f>HAWC2_2_hGAST_FPM!EK7</f>
        <v>3.4433698696197594E-3</v>
      </c>
      <c r="AL7" s="1">
        <f>HAWC2_2_hGAST_FPM!EL7</f>
        <v>9669.4525329235148</v>
      </c>
      <c r="AM7" s="1">
        <f>HAWC2_2_hGAST_FPM!EM7</f>
        <v>9660.2282643713006</v>
      </c>
      <c r="AN7" s="34">
        <f>HAWC2_2_hGAST_FPM!EN7</f>
        <v>-0.44183984632017359</v>
      </c>
      <c r="AO7" s="244">
        <f>HAWC2_2_hGAST_FPM!EO7</f>
        <v>43737323418.711998</v>
      </c>
      <c r="AP7" s="1">
        <f>HAWC2_2_hGAST_FPM!EP7</f>
        <v>148968399.98537698</v>
      </c>
      <c r="AQ7" s="34">
        <f>HAWC2_2_hGAST_FPM!EQ7</f>
        <v>541932989.02248168</v>
      </c>
      <c r="AR7" s="1">
        <f>HAWC2_2_hGAST_FPM!ER7</f>
        <v>143052173998.80219</v>
      </c>
      <c r="AS7" s="1">
        <f>HAWC2_2_hGAST_FPM!ES7</f>
        <v>142139472268.02142</v>
      </c>
      <c r="AT7" s="34">
        <f>HAWC2_2_hGAST_FPM!ET7</f>
        <v>-52166745.76338467</v>
      </c>
      <c r="AU7" s="34">
        <f>HAWC2_2_hGAST_FPM!EU7</f>
        <v>83204121687.897003</v>
      </c>
      <c r="AV7" s="1">
        <f>HAWC2_2_hGAST_FPM!EV7</f>
        <v>6386790264.2727871</v>
      </c>
      <c r="AW7" s="1">
        <f>HAWC2_2_hGAST_FPM!EW7</f>
        <v>6382188991.2675114</v>
      </c>
      <c r="AX7" s="34">
        <f>HAWC2_2_hGAST_FPM!EX7</f>
        <v>-1174344.7650708584</v>
      </c>
      <c r="AY7" s="1">
        <f>HAWC2_2_hGAST_FPM!EY7</f>
        <v>40557873.869295053</v>
      </c>
      <c r="AZ7" s="34">
        <f>HAWC2_2_hGAST_FPM!EZ7</f>
        <v>82962559.859546006</v>
      </c>
      <c r="BA7" s="107">
        <f>HAWC2_2_hGAST_FPM!FA7</f>
        <v>0</v>
      </c>
    </row>
    <row r="8" spans="1:53" x14ac:dyDescent="0.3">
      <c r="A8" s="169">
        <f>HAWC2_2_hGAST_noFPM!DI8</f>
        <v>15.58783020408743</v>
      </c>
      <c r="B8" s="106">
        <f>HAWC2_2_hGAST_noFPM!DJ8</f>
        <v>0.2720589603031453</v>
      </c>
      <c r="C8" s="243">
        <f>HAWC2_2_hGAST_noFPM!DK8</f>
        <v>3</v>
      </c>
      <c r="D8" s="258">
        <f>HAWC2_2_hGAST_noFPM!DL8</f>
        <v>2.3424151596941805</v>
      </c>
      <c r="E8" s="258">
        <f>HAWC2_2_hGAST_noFPM!DM8</f>
        <v>2.3421934945962786</v>
      </c>
      <c r="F8" s="258">
        <f>HAWC2_2_hGAST_noFPM!DN8</f>
        <v>0</v>
      </c>
      <c r="G8" s="262">
        <f>HAWC2_2_hGAST_noFPM!DO8</f>
        <v>3.159187773831397E-2</v>
      </c>
      <c r="H8" s="189">
        <f>HAWC2_2_hGAST_noFPM!DP8</f>
        <v>2803.2193647291001</v>
      </c>
      <c r="I8" s="244">
        <f>HAWC2_2_hGAST_noFPM!DQ8</f>
        <v>4.6668852670270405E-2</v>
      </c>
      <c r="J8" s="189">
        <f>HAWC2_2_hGAST_noFPM!DR8</f>
        <v>1.5262118434859374E-2</v>
      </c>
      <c r="K8" s="1">
        <f>HAWC2_2_hGAST_noFPM!DS8</f>
        <v>9168.2238433635575</v>
      </c>
      <c r="L8" s="1">
        <f>HAWC2_2_hGAST_noFPM!DT8</f>
        <v>9167.5788266862291</v>
      </c>
      <c r="M8" s="34">
        <f>HAWC2_2_hGAST_noFPM!DU8</f>
        <v>1.854611198814037</v>
      </c>
      <c r="N8" s="244">
        <f>HAWC2_2_hGAST_noFPM!DV8</f>
        <v>40973814834.253098</v>
      </c>
      <c r="O8" s="1">
        <f>HAWC2_2_hGAST_noFPM!DW8</f>
        <v>625682358.88216043</v>
      </c>
      <c r="P8" s="34">
        <f>HAWC2_2_hGAST_noFPM!DX8</f>
        <v>1897611369.7635126</v>
      </c>
      <c r="Q8" s="1">
        <f>HAWC2_2_hGAST_noFPM!DY8</f>
        <v>136789480968.40216</v>
      </c>
      <c r="R8" s="1">
        <f>HAWC2_2_hGAST_noFPM!DZ8</f>
        <v>134867563052.77463</v>
      </c>
      <c r="S8" s="34">
        <f>HAWC2_2_hGAST_noFPM!EA8</f>
        <v>-13618272.926334798</v>
      </c>
      <c r="T8" s="34">
        <f>HAWC2_2_hGAST_noFPM!EB8</f>
        <v>78929418567.731689</v>
      </c>
      <c r="U8" s="1">
        <f>HAWC2_2_hGAST_noFPM!EC8</f>
        <v>6058020392.0256271</v>
      </c>
      <c r="V8" s="1">
        <f>HAWC2_2_hGAST_noFPM!ED8</f>
        <v>6022566181.4916191</v>
      </c>
      <c r="W8" s="34">
        <f>HAWC2_2_hGAST_noFPM!EE8</f>
        <v>754999.17270088661</v>
      </c>
      <c r="X8" s="1">
        <f>HAWC2_2_hGAST_noFPM!EF8</f>
        <v>92034404.305922747</v>
      </c>
      <c r="Y8" s="34">
        <f>HAWC2_2_hGAST_noFPM!EG8</f>
        <v>280632122.14258754</v>
      </c>
      <c r="Z8" s="107">
        <f>HAWC2_2_hGAST_noFPM!EH8</f>
        <v>0</v>
      </c>
      <c r="AB8" s="169">
        <f>HAWC2_2_hGAST_FPM!EB8</f>
        <v>15.58783020408743</v>
      </c>
      <c r="AC8" s="106">
        <f>HAWC2_2_hGAST_FPM!EC8</f>
        <v>0.2720589603031453</v>
      </c>
      <c r="AD8" s="243">
        <f>HAWC2_2_hGAST_FPM!ED8</f>
        <v>3</v>
      </c>
      <c r="AE8" s="258">
        <f>HAWC2_2_hGAST_FPM!EE8</f>
        <v>2.3424151596941805</v>
      </c>
      <c r="AF8" s="258">
        <f>HAWC2_2_hGAST_FPM!EF8</f>
        <v>2.3421934945962786</v>
      </c>
      <c r="AG8" s="258">
        <f>HAWC2_2_hGAST_FPM!EG8</f>
        <v>0</v>
      </c>
      <c r="AH8" s="262">
        <f>HAWC2_2_hGAST_FPM!EH8</f>
        <v>3.159187773831397E-2</v>
      </c>
      <c r="AI8" s="189">
        <f>HAWC2_2_hGAST_FPM!EI8</f>
        <v>2803.2193647291001</v>
      </c>
      <c r="AJ8" s="244">
        <f>HAWC2_2_hGAST_FPM!EJ8</f>
        <v>4.6668852670270405E-2</v>
      </c>
      <c r="AK8" s="189">
        <f>HAWC2_2_hGAST_FPM!EK8</f>
        <v>1.5262118434859374E-2</v>
      </c>
      <c r="AL8" s="1">
        <f>HAWC2_2_hGAST_FPM!EL8</f>
        <v>9168.2238433631483</v>
      </c>
      <c r="AM8" s="1">
        <f>HAWC2_2_hGAST_FPM!EM8</f>
        <v>9167.5788266866384</v>
      </c>
      <c r="AN8" s="34">
        <f>HAWC2_2_hGAST_FPM!EN8</f>
        <v>1.8546111892489789</v>
      </c>
      <c r="AO8" s="244">
        <f>HAWC2_2_hGAST_FPM!EO8</f>
        <v>41541387998.32</v>
      </c>
      <c r="AP8" s="1">
        <f>HAWC2_2_hGAST_FPM!EP8</f>
        <v>634349370.18116009</v>
      </c>
      <c r="AQ8" s="34">
        <f>HAWC2_2_hGAST_FPM!EQ8</f>
        <v>1923897262.1965902</v>
      </c>
      <c r="AR8" s="1">
        <f>HAWC2_2_hGAST_FPM!ER8</f>
        <v>136789613318.41946</v>
      </c>
      <c r="AS8" s="1">
        <f>HAWC2_2_hGAST_FPM!ES8</f>
        <v>134868780423.41867</v>
      </c>
      <c r="AT8" s="34">
        <f>HAWC2_2_hGAST_FPM!ET8</f>
        <v>-13216882.803071737</v>
      </c>
      <c r="AU8" s="34">
        <f>HAWC2_2_hGAST_FPM!EU8</f>
        <v>78929419007.725006</v>
      </c>
      <c r="AV8" s="1">
        <f>HAWC2_2_hGAST_FPM!EV8</f>
        <v>6057927887.6734085</v>
      </c>
      <c r="AW8" s="1">
        <f>HAWC2_2_hGAST_FPM!EW8</f>
        <v>6022658685.8436909</v>
      </c>
      <c r="AX8" s="34">
        <f>HAWC2_2_hGAST_FPM!EX8</f>
        <v>-1959881.4807972899</v>
      </c>
      <c r="AY8" s="1">
        <f>HAWC2_2_hGAST_FPM!EY8</f>
        <v>92053283.903950214</v>
      </c>
      <c r="AZ8" s="34">
        <f>HAWC2_2_hGAST_FPM!EZ8</f>
        <v>280701462.09019476</v>
      </c>
      <c r="BA8" s="107">
        <f>HAWC2_2_hGAST_FPM!FA8</f>
        <v>0</v>
      </c>
    </row>
    <row r="9" spans="1:53" x14ac:dyDescent="0.3">
      <c r="A9" s="169">
        <f>HAWC2_2_hGAST_noFPM!DI9</f>
        <v>15.504337486855023</v>
      </c>
      <c r="B9" s="106">
        <f>HAWC2_2_hGAST_noFPM!DJ9</f>
        <v>0.27060173748600319</v>
      </c>
      <c r="C9" s="243">
        <f>HAWC2_2_hGAST_noFPM!DK9</f>
        <v>4</v>
      </c>
      <c r="D9" s="258">
        <f>HAWC2_2_hGAST_noFPM!DL9</f>
        <v>3.513429338273288</v>
      </c>
      <c r="E9" s="258">
        <f>HAWC2_2_hGAST_noFPM!DM9</f>
        <v>3.5129760211121237</v>
      </c>
      <c r="F9" s="258">
        <f>HAWC2_2_hGAST_noFPM!DN9</f>
        <v>0</v>
      </c>
      <c r="G9" s="262">
        <f>HAWC2_2_hGAST_noFPM!DO9</f>
        <v>5.4883121553895783E-2</v>
      </c>
      <c r="H9" s="189">
        <f>HAWC2_2_hGAST_noFPM!DP9</f>
        <v>2590.6425534783002</v>
      </c>
      <c r="I9" s="244">
        <f>HAWC2_2_hGAST_noFPM!DQ9</f>
        <v>6.6640635041562202E-2</v>
      </c>
      <c r="J9" s="189">
        <f>HAWC2_2_hGAST_noFPM!DR9</f>
        <v>2.541612257070499E-2</v>
      </c>
      <c r="K9" s="1">
        <f>HAWC2_2_hGAST_noFPM!DS9</f>
        <v>8045.8610621822754</v>
      </c>
      <c r="L9" s="1">
        <f>HAWC2_2_hGAST_noFPM!DT9</f>
        <v>8225.1645956868015</v>
      </c>
      <c r="M9" s="34">
        <f>HAWC2_2_hGAST_noFPM!DU9</f>
        <v>209.83385335821515</v>
      </c>
      <c r="N9" s="244">
        <f>HAWC2_2_hGAST_noFPM!DV9</f>
        <v>38821232652.454018</v>
      </c>
      <c r="O9" s="1">
        <f>HAWC2_2_hGAST_noFPM!DW9</f>
        <v>982848702.03283179</v>
      </c>
      <c r="P9" s="34">
        <f>HAWC2_2_hGAST_noFPM!DX9</f>
        <v>2542878532.1389632</v>
      </c>
      <c r="Q9" s="1">
        <f>HAWC2_2_hGAST_noFPM!DY9</f>
        <v>120407127192.11246</v>
      </c>
      <c r="R9" s="1">
        <f>HAWC2_2_hGAST_noFPM!DZ9</f>
        <v>122260563107.63058</v>
      </c>
      <c r="S9" s="34">
        <f>HAWC2_2_hGAST_noFPM!EA9</f>
        <v>2135810301.6716957</v>
      </c>
      <c r="T9" s="34">
        <f>HAWC2_2_hGAST_noFPM!EB9</f>
        <v>69914965295.374405</v>
      </c>
      <c r="U9" s="1">
        <f>HAWC2_2_hGAST_noFPM!EC9</f>
        <v>5646831974.5918427</v>
      </c>
      <c r="V9" s="1">
        <f>HAWC2_2_hGAST_noFPM!ED9</f>
        <v>5509671841.6322422</v>
      </c>
      <c r="W9" s="34">
        <f>HAWC2_2_hGAST_noFPM!EE9</f>
        <v>165980452.35242203</v>
      </c>
      <c r="X9" s="1">
        <f>HAWC2_2_hGAST_noFPM!EF9</f>
        <v>137689816.85769647</v>
      </c>
      <c r="Y9" s="34">
        <f>HAWC2_2_hGAST_noFPM!EG9</f>
        <v>351371685.56308526</v>
      </c>
      <c r="Z9" s="107">
        <f>HAWC2_2_hGAST_noFPM!EH9</f>
        <v>0</v>
      </c>
      <c r="AB9" s="169">
        <f>HAWC2_2_hGAST_FPM!EB9</f>
        <v>15.504337486855023</v>
      </c>
      <c r="AC9" s="106">
        <f>HAWC2_2_hGAST_FPM!EC9</f>
        <v>0.27060173748600319</v>
      </c>
      <c r="AD9" s="243">
        <f>HAWC2_2_hGAST_FPM!ED9</f>
        <v>4</v>
      </c>
      <c r="AE9" s="258">
        <f>HAWC2_2_hGAST_FPM!EE9</f>
        <v>3.513429338273288</v>
      </c>
      <c r="AF9" s="258">
        <f>HAWC2_2_hGAST_FPM!EF9</f>
        <v>3.5129760211121237</v>
      </c>
      <c r="AG9" s="258">
        <f>HAWC2_2_hGAST_FPM!EG9</f>
        <v>0</v>
      </c>
      <c r="AH9" s="262">
        <f>HAWC2_2_hGAST_FPM!EH9</f>
        <v>5.4883121553895783E-2</v>
      </c>
      <c r="AI9" s="189">
        <f>HAWC2_2_hGAST_FPM!EI9</f>
        <v>2590.6425534783002</v>
      </c>
      <c r="AJ9" s="244">
        <f>HAWC2_2_hGAST_FPM!EJ9</f>
        <v>6.6640635041562202E-2</v>
      </c>
      <c r="AK9" s="189">
        <f>HAWC2_2_hGAST_FPM!EK9</f>
        <v>2.541612257070499E-2</v>
      </c>
      <c r="AL9" s="1">
        <f>HAWC2_2_hGAST_FPM!EL9</f>
        <v>8045.8610621825701</v>
      </c>
      <c r="AM9" s="1">
        <f>HAWC2_2_hGAST_FPM!EM9</f>
        <v>8225.1645956865086</v>
      </c>
      <c r="AN9" s="34">
        <f>HAWC2_2_hGAST_FPM!EN9</f>
        <v>209.83385335833637</v>
      </c>
      <c r="AO9" s="244">
        <f>HAWC2_2_hGAST_FPM!EO9</f>
        <v>38662607778.833</v>
      </c>
      <c r="AP9" s="1">
        <f>HAWC2_2_hGAST_FPM!EP9</f>
        <v>978832748.89336634</v>
      </c>
      <c r="AQ9" s="34">
        <f>HAWC2_2_hGAST_FPM!EQ9</f>
        <v>2532488244.1899629</v>
      </c>
      <c r="AR9" s="1">
        <f>HAWC2_2_hGAST_FPM!ER9</f>
        <v>120407025519.03941</v>
      </c>
      <c r="AS9" s="1">
        <f>HAWC2_2_hGAST_FPM!ES9</f>
        <v>122259882520.27309</v>
      </c>
      <c r="AT9" s="34">
        <f>HAWC2_2_hGAST_FPM!ET9</f>
        <v>2135547247.6576452</v>
      </c>
      <c r="AU9" s="34">
        <f>HAWC2_2_hGAST_FPM!EU9</f>
        <v>69914968858.709</v>
      </c>
      <c r="AV9" s="1">
        <f>HAWC2_2_hGAST_FPM!EV9</f>
        <v>5731051816.1673899</v>
      </c>
      <c r="AW9" s="1">
        <f>HAWC2_2_hGAST_FPM!EW9</f>
        <v>5425452000.0566092</v>
      </c>
      <c r="AX9" s="34">
        <f>HAWC2_2_hGAST_FPM!EX9</f>
        <v>94365905.811884478</v>
      </c>
      <c r="AY9" s="1">
        <f>HAWC2_2_hGAST_FPM!EY9</f>
        <v>137270161.01666316</v>
      </c>
      <c r="AZ9" s="34">
        <f>HAWC2_2_hGAST_FPM!EZ9</f>
        <v>348958343.83779454</v>
      </c>
      <c r="BA9" s="107">
        <f>HAWC2_2_hGAST_FPM!FA9</f>
        <v>0</v>
      </c>
    </row>
    <row r="10" spans="1:53" x14ac:dyDescent="0.3">
      <c r="A10" s="169">
        <f>HAWC2_2_hGAST_noFPM!DI10</f>
        <v>15.417600401537019</v>
      </c>
      <c r="B10" s="106">
        <f>HAWC2_2_hGAST_noFPM!DJ10</f>
        <v>0.2690878897636208</v>
      </c>
      <c r="C10" s="243">
        <f>HAWC2_2_hGAST_noFPM!DK10</f>
        <v>5</v>
      </c>
      <c r="D10" s="258">
        <f>HAWC2_2_hGAST_noFPM!DL10</f>
        <v>4.6844330625688873</v>
      </c>
      <c r="E10" s="258">
        <f>HAWC2_2_hGAST_noFPM!DM10</f>
        <v>4.6837446015546895</v>
      </c>
      <c r="F10" s="258">
        <f>HAWC2_2_hGAST_noFPM!DN10</f>
        <v>0</v>
      </c>
      <c r="G10" s="262">
        <f>HAWC2_2_hGAST_noFPM!DO10</f>
        <v>7.8349125957334842E-2</v>
      </c>
      <c r="H10" s="189">
        <f>HAWC2_2_hGAST_noFPM!DP10</f>
        <v>2388.5133297172001</v>
      </c>
      <c r="I10" s="244">
        <f>HAWC2_2_hGAST_noFPM!DQ10</f>
        <v>8.6296841094723686E-2</v>
      </c>
      <c r="J10" s="189">
        <f>HAWC2_2_hGAST_noFPM!DR10</f>
        <v>3.263198848463137E-2</v>
      </c>
      <c r="K10" s="1">
        <f>HAWC2_2_hGAST_noFPM!DS10</f>
        <v>6975.8259695954812</v>
      </c>
      <c r="L10" s="1">
        <f>HAWC2_2_hGAST_noFPM!DT10</f>
        <v>7397.4826069681067</v>
      </c>
      <c r="M10" s="34">
        <f>HAWC2_2_hGAST_noFPM!DU10</f>
        <v>358.28564857089941</v>
      </c>
      <c r="N10" s="244">
        <f>HAWC2_2_hGAST_noFPM!DV10</f>
        <v>36697450258.054245</v>
      </c>
      <c r="O10" s="1">
        <f>HAWC2_2_hGAST_noFPM!DW10</f>
        <v>1183779989.6749656</v>
      </c>
      <c r="P10" s="34">
        <f>HAWC2_2_hGAST_noFPM!DX10</f>
        <v>3072305102.0856147</v>
      </c>
      <c r="Q10" s="1">
        <f>HAWC2_2_hGAST_noFPM!DY10</f>
        <v>105936193255.38731</v>
      </c>
      <c r="R10" s="1">
        <f>HAWC2_2_hGAST_noFPM!DZ10</f>
        <v>110502256931.39595</v>
      </c>
      <c r="S10" s="34">
        <f>HAWC2_2_hGAST_noFPM!EA10</f>
        <v>3853246901.629693</v>
      </c>
      <c r="T10" s="34">
        <f>HAWC2_2_hGAST_noFPM!EB10</f>
        <v>61467995492.322052</v>
      </c>
      <c r="U10" s="1">
        <f>HAWC2_2_hGAST_noFPM!EC10</f>
        <v>5301520006.2748804</v>
      </c>
      <c r="V10" s="1">
        <f>HAWC2_2_hGAST_noFPM!ED10</f>
        <v>4966297282.9436865</v>
      </c>
      <c r="W10" s="34">
        <f>HAWC2_2_hGAST_noFPM!EE10</f>
        <v>289501423.40614152</v>
      </c>
      <c r="X10" s="1">
        <f>HAWC2_2_hGAST_noFPM!EF10</f>
        <v>152673625.87666485</v>
      </c>
      <c r="Y10" s="34">
        <f>HAWC2_2_hGAST_noFPM!EG10</f>
        <v>377740603.31267875</v>
      </c>
      <c r="Z10" s="107">
        <f>HAWC2_2_hGAST_noFPM!EH10</f>
        <v>0</v>
      </c>
      <c r="AB10" s="169">
        <f>HAWC2_2_hGAST_FPM!EB10</f>
        <v>15.417600401537019</v>
      </c>
      <c r="AC10" s="106">
        <f>HAWC2_2_hGAST_FPM!EC10</f>
        <v>0.2690878897636208</v>
      </c>
      <c r="AD10" s="243">
        <f>HAWC2_2_hGAST_FPM!ED10</f>
        <v>5</v>
      </c>
      <c r="AE10" s="258">
        <f>HAWC2_2_hGAST_FPM!EE10</f>
        <v>4.6844330625688873</v>
      </c>
      <c r="AF10" s="258">
        <f>HAWC2_2_hGAST_FPM!EF10</f>
        <v>4.6837446015546895</v>
      </c>
      <c r="AG10" s="258">
        <f>HAWC2_2_hGAST_FPM!EG10</f>
        <v>0</v>
      </c>
      <c r="AH10" s="262">
        <f>HAWC2_2_hGAST_FPM!EH10</f>
        <v>7.8349125957334842E-2</v>
      </c>
      <c r="AI10" s="189">
        <f>HAWC2_2_hGAST_FPM!EI10</f>
        <v>2388.5133297172001</v>
      </c>
      <c r="AJ10" s="244">
        <f>HAWC2_2_hGAST_FPM!EJ10</f>
        <v>8.6296841094723686E-2</v>
      </c>
      <c r="AK10" s="189">
        <f>HAWC2_2_hGAST_FPM!EK10</f>
        <v>3.263198848463137E-2</v>
      </c>
      <c r="AL10" s="1">
        <f>HAWC2_2_hGAST_FPM!EL10</f>
        <v>6975.8259695955921</v>
      </c>
      <c r="AM10" s="1">
        <f>HAWC2_2_hGAST_FPM!EM10</f>
        <v>7397.4826069679957</v>
      </c>
      <c r="AN10" s="34">
        <f>HAWC2_2_hGAST_FPM!EN10</f>
        <v>358.28564857096353</v>
      </c>
      <c r="AO10" s="244">
        <f>HAWC2_2_hGAST_FPM!EO10</f>
        <v>36029912070.844002</v>
      </c>
      <c r="AP10" s="1">
        <f>HAWC2_2_hGAST_FPM!EP10</f>
        <v>1162246658.5359731</v>
      </c>
      <c r="AQ10" s="34">
        <f>HAWC2_2_hGAST_FPM!EQ10</f>
        <v>3016418903.889791</v>
      </c>
      <c r="AR10" s="1">
        <f>HAWC2_2_hGAST_FPM!ER10</f>
        <v>105935498636.92912</v>
      </c>
      <c r="AS10" s="1">
        <f>HAWC2_2_hGAST_FPM!ES10</f>
        <v>110497578147.15529</v>
      </c>
      <c r="AT10" s="34">
        <f>HAWC2_2_hGAST_FPM!ET10</f>
        <v>3851444134.3333488</v>
      </c>
      <c r="AU10" s="34">
        <f>HAWC2_2_hGAST_FPM!EU10</f>
        <v>61468150997.336998</v>
      </c>
      <c r="AV10" s="1">
        <f>HAWC2_2_hGAST_FPM!EV10</f>
        <v>5418041808.250247</v>
      </c>
      <c r="AW10" s="1">
        <f>HAWC2_2_hGAST_FPM!EW10</f>
        <v>4849775480.9683542</v>
      </c>
      <c r="AX10" s="34">
        <f>HAWC2_2_hGAST_FPM!EX10</f>
        <v>176558738.19481191</v>
      </c>
      <c r="AY10" s="1">
        <f>HAWC2_2_hGAST_FPM!EY10</f>
        <v>152119919.38593939</v>
      </c>
      <c r="AZ10" s="34">
        <f>HAWC2_2_hGAST_FPM!EZ10</f>
        <v>374238752.44742501</v>
      </c>
      <c r="BA10" s="107">
        <f>HAWC2_2_hGAST_FPM!FA10</f>
        <v>0</v>
      </c>
    </row>
    <row r="11" spans="1:53" x14ac:dyDescent="0.3">
      <c r="A11" s="169">
        <f>HAWC2_2_hGAST_noFPM!DI11</f>
        <v>15.201982302086202</v>
      </c>
      <c r="B11" s="106">
        <f>HAWC2_2_hGAST_noFPM!DJ11</f>
        <v>0.26532464400131145</v>
      </c>
      <c r="C11" s="243">
        <f>HAWC2_2_hGAST_noFPM!DK11</f>
        <v>6</v>
      </c>
      <c r="D11" s="258">
        <f>HAWC2_2_hGAST_noFPM!DL11</f>
        <v>5.8552700158808424</v>
      </c>
      <c r="E11" s="258">
        <f>HAWC2_2_hGAST_noFPM!DM11</f>
        <v>5.8542886515314212</v>
      </c>
      <c r="F11" s="258">
        <f>HAWC2_2_hGAST_noFPM!DN11</f>
        <v>0</v>
      </c>
      <c r="G11" s="262">
        <f>HAWC2_2_hGAST_noFPM!DO11</f>
        <v>0.10453687700420491</v>
      </c>
      <c r="H11" s="189">
        <f>HAWC2_2_hGAST_noFPM!DP11</f>
        <v>2202.7745127275002</v>
      </c>
      <c r="I11" s="244">
        <f>HAWC2_2_hGAST_noFPM!DQ11</f>
        <v>0.11007204919892956</v>
      </c>
      <c r="J11" s="189">
        <f>HAWC2_2_hGAST_noFPM!DR11</f>
        <v>4.0290168681298325E-2</v>
      </c>
      <c r="K11" s="1">
        <f>HAWC2_2_hGAST_noFPM!DS11</f>
        <v>6086.2091486242098</v>
      </c>
      <c r="L11" s="1">
        <f>HAWC2_2_hGAST_noFPM!DT11</f>
        <v>6662.4947787163583</v>
      </c>
      <c r="M11" s="34">
        <f>HAWC2_2_hGAST_noFPM!DU11</f>
        <v>487.68772196527812</v>
      </c>
      <c r="N11" s="244">
        <f>HAWC2_2_hGAST_noFPM!DV11</f>
        <v>34614553231.524094</v>
      </c>
      <c r="O11" s="1">
        <f>HAWC2_2_hGAST_noFPM!DW11</f>
        <v>1360936696.503243</v>
      </c>
      <c r="P11" s="34">
        <f>HAWC2_2_hGAST_noFPM!DX11</f>
        <v>3646915784.1341581</v>
      </c>
      <c r="Q11" s="1">
        <f>HAWC2_2_hGAST_noFPM!DY11</f>
        <v>94114052168.191055</v>
      </c>
      <c r="R11" s="1">
        <f>HAWC2_2_hGAST_noFPM!DZ11</f>
        <v>100368379897.80595</v>
      </c>
      <c r="S11" s="34">
        <f>HAWC2_2_hGAST_noFPM!EA11</f>
        <v>5248964618.8064213</v>
      </c>
      <c r="T11" s="34">
        <f>HAWC2_2_hGAST_noFPM!EB11</f>
        <v>54063694485.969772</v>
      </c>
      <c r="U11" s="1">
        <f>HAWC2_2_hGAST_noFPM!EC11</f>
        <v>4958580427.9817629</v>
      </c>
      <c r="V11" s="1">
        <f>HAWC2_2_hGAST_noFPM!ED11</f>
        <v>4481358110.2515097</v>
      </c>
      <c r="W11" s="34">
        <f>HAWC2_2_hGAST_noFPM!EE11</f>
        <v>411319908.0295375</v>
      </c>
      <c r="X11" s="1">
        <f>HAWC2_2_hGAST_noFPM!EF11</f>
        <v>159163479.3655532</v>
      </c>
      <c r="Y11" s="34">
        <f>HAWC2_2_hGAST_noFPM!EG11</f>
        <v>388521481.33267409</v>
      </c>
      <c r="Z11" s="107">
        <f>HAWC2_2_hGAST_noFPM!EH11</f>
        <v>0</v>
      </c>
      <c r="AB11" s="169">
        <f>HAWC2_2_hGAST_FPM!EB11</f>
        <v>15.201982302086202</v>
      </c>
      <c r="AC11" s="106">
        <f>HAWC2_2_hGAST_FPM!EC11</f>
        <v>0.26532464400131145</v>
      </c>
      <c r="AD11" s="243">
        <f>HAWC2_2_hGAST_FPM!ED11</f>
        <v>6</v>
      </c>
      <c r="AE11" s="258">
        <f>HAWC2_2_hGAST_FPM!EE11</f>
        <v>5.8552700158808424</v>
      </c>
      <c r="AF11" s="258">
        <f>HAWC2_2_hGAST_FPM!EF11</f>
        <v>5.8542886515314212</v>
      </c>
      <c r="AG11" s="258">
        <f>HAWC2_2_hGAST_FPM!EG11</f>
        <v>0</v>
      </c>
      <c r="AH11" s="262">
        <f>HAWC2_2_hGAST_FPM!EH11</f>
        <v>0.10453687700420491</v>
      </c>
      <c r="AI11" s="189">
        <f>HAWC2_2_hGAST_FPM!EI11</f>
        <v>2202.7745127275002</v>
      </c>
      <c r="AJ11" s="244">
        <f>HAWC2_2_hGAST_FPM!EJ11</f>
        <v>0.11007204919892956</v>
      </c>
      <c r="AK11" s="189">
        <f>HAWC2_2_hGAST_FPM!EK11</f>
        <v>4.0290168681298325E-2</v>
      </c>
      <c r="AL11" s="1">
        <f>HAWC2_2_hGAST_FPM!EL11</f>
        <v>6086.2091486244426</v>
      </c>
      <c r="AM11" s="1">
        <f>HAWC2_2_hGAST_FPM!EM11</f>
        <v>6662.4947787161254</v>
      </c>
      <c r="AN11" s="34">
        <f>HAWC2_2_hGAST_FPM!EN11</f>
        <v>487.68772196541391</v>
      </c>
      <c r="AO11" s="244">
        <f>HAWC2_2_hGAST_FPM!EO11</f>
        <v>33734996105.957001</v>
      </c>
      <c r="AP11" s="1">
        <f>HAWC2_2_hGAST_FPM!EP11</f>
        <v>1326355242.8340673</v>
      </c>
      <c r="AQ11" s="34">
        <f>HAWC2_2_hGAST_FPM!EQ11</f>
        <v>3554247514.1488905</v>
      </c>
      <c r="AR11" s="1">
        <f>HAWC2_2_hGAST_FPM!ER11</f>
        <v>94112692532.869614</v>
      </c>
      <c r="AS11" s="1">
        <f>HAWC2_2_hGAST_FPM!ES11</f>
        <v>100358616565.77034</v>
      </c>
      <c r="AT11" s="34">
        <f>HAWC2_2_hGAST_FPM!ET11</f>
        <v>5245321190.3228073</v>
      </c>
      <c r="AU11" s="34">
        <f>HAWC2_2_hGAST_FPM!EU11</f>
        <v>54064677693.170998</v>
      </c>
      <c r="AV11" s="1">
        <f>HAWC2_2_hGAST_FPM!EV11</f>
        <v>5127162471.5173903</v>
      </c>
      <c r="AW11" s="1">
        <f>HAWC2_2_hGAST_FPM!EW11</f>
        <v>4312776066.715909</v>
      </c>
      <c r="AX11" s="34">
        <f>HAWC2_2_hGAST_FPM!EX11</f>
        <v>245587149.08379027</v>
      </c>
      <c r="AY11" s="1">
        <f>HAWC2_2_hGAST_FPM!EY11</f>
        <v>158285080.32563737</v>
      </c>
      <c r="AZ11" s="34">
        <f>HAWC2_2_hGAST_FPM!EZ11</f>
        <v>382592661.11384833</v>
      </c>
      <c r="BA11" s="107">
        <f>HAWC2_2_hGAST_FPM!FA11</f>
        <v>0</v>
      </c>
    </row>
    <row r="12" spans="1:53" x14ac:dyDescent="0.3">
      <c r="A12" s="169">
        <f>HAWC2_2_hGAST_noFPM!DI12</f>
        <v>14.481236017666525</v>
      </c>
      <c r="B12" s="106">
        <f>HAWC2_2_hGAST_noFPM!DJ12</f>
        <v>0.25274524826667261</v>
      </c>
      <c r="C12" s="243">
        <f>HAWC2_2_hGAST_noFPM!DK12</f>
        <v>7</v>
      </c>
      <c r="D12" s="258">
        <f>HAWC2_2_hGAST_noFPM!DL12</f>
        <v>8.7821089006269268</v>
      </c>
      <c r="E12" s="258">
        <f>HAWC2_2_hGAST_noFPM!DM12</f>
        <v>8.7803509787839324</v>
      </c>
      <c r="F12" s="258">
        <f>HAWC2_2_hGAST_noFPM!DN12</f>
        <v>0</v>
      </c>
      <c r="G12" s="262">
        <f>HAWC2_2_hGAST_noFPM!DO12</f>
        <v>0.17195433984077149</v>
      </c>
      <c r="H12" s="189">
        <f>HAWC2_2_hGAST_noFPM!DP12</f>
        <v>1792.6097406368001</v>
      </c>
      <c r="I12" s="244">
        <f>HAWC2_2_hGAST_noFPM!DQ12</f>
        <v>0.17757776946132631</v>
      </c>
      <c r="J12" s="189">
        <f>HAWC2_2_hGAST_noFPM!DR12</f>
        <v>6.0510639442365302E-2</v>
      </c>
      <c r="K12" s="1">
        <f>HAWC2_2_hGAST_noFPM!DS12</f>
        <v>4368.8822547499904</v>
      </c>
      <c r="L12" s="1">
        <f>HAWC2_2_hGAST_noFPM!DT12</f>
        <v>5061.5495668061349</v>
      </c>
      <c r="M12" s="34">
        <f>HAWC2_2_hGAST_noFPM!DU12</f>
        <v>730.88738711589099</v>
      </c>
      <c r="N12" s="244">
        <f>HAWC2_2_hGAST_noFPM!DV12</f>
        <v>30449984515.937202</v>
      </c>
      <c r="O12" s="1">
        <f>HAWC2_2_hGAST_noFPM!DW12</f>
        <v>1695806438.4450834</v>
      </c>
      <c r="P12" s="34">
        <f>HAWC2_2_hGAST_noFPM!DX12</f>
        <v>4941084430.435091</v>
      </c>
      <c r="Q12" s="1">
        <f>HAWC2_2_hGAST_noFPM!DY12</f>
        <v>71791981922.179703</v>
      </c>
      <c r="R12" s="1">
        <f>HAWC2_2_hGAST_noFPM!DZ12</f>
        <v>79132022321.78215</v>
      </c>
      <c r="S12" s="34">
        <f>HAWC2_2_hGAST_noFPM!EA12</f>
        <v>7556467438.8761139</v>
      </c>
      <c r="T12" s="34">
        <f>HAWC2_2_hGAST_noFPM!EB12</f>
        <v>38365259850.259117</v>
      </c>
      <c r="U12" s="1">
        <f>HAWC2_2_hGAST_noFPM!EC12</f>
        <v>4101525111.3901424</v>
      </c>
      <c r="V12" s="1">
        <f>HAWC2_2_hGAST_noFPM!ED12</f>
        <v>3464501279.9592214</v>
      </c>
      <c r="W12" s="34">
        <f>HAWC2_2_hGAST_noFPM!EE12</f>
        <v>699316565.35974705</v>
      </c>
      <c r="X12" s="1">
        <f>HAWC2_2_hGAST_noFPM!EF12</f>
        <v>145261931.11525562</v>
      </c>
      <c r="Y12" s="34">
        <f>HAWC2_2_hGAST_noFPM!EG12</f>
        <v>310928638.61022997</v>
      </c>
      <c r="Z12" s="107">
        <f>HAWC2_2_hGAST_noFPM!EH12</f>
        <v>0</v>
      </c>
      <c r="AB12" s="169">
        <f>HAWC2_2_hGAST_FPM!EB12</f>
        <v>14.481236017666525</v>
      </c>
      <c r="AC12" s="106">
        <f>HAWC2_2_hGAST_FPM!EC12</f>
        <v>0.25274524826667261</v>
      </c>
      <c r="AD12" s="243">
        <f>HAWC2_2_hGAST_FPM!ED12</f>
        <v>7</v>
      </c>
      <c r="AE12" s="258">
        <f>HAWC2_2_hGAST_FPM!EE12</f>
        <v>8.7821089006269268</v>
      </c>
      <c r="AF12" s="258">
        <f>HAWC2_2_hGAST_FPM!EF12</f>
        <v>8.7803509787839324</v>
      </c>
      <c r="AG12" s="258">
        <f>HAWC2_2_hGAST_FPM!EG12</f>
        <v>0</v>
      </c>
      <c r="AH12" s="262">
        <f>HAWC2_2_hGAST_FPM!EH12</f>
        <v>0.17195433984077149</v>
      </c>
      <c r="AI12" s="189">
        <f>HAWC2_2_hGAST_FPM!EI12</f>
        <v>1792.6097406368001</v>
      </c>
      <c r="AJ12" s="244">
        <f>HAWC2_2_hGAST_FPM!EJ12</f>
        <v>0.17757776946132631</v>
      </c>
      <c r="AK12" s="189">
        <f>HAWC2_2_hGAST_FPM!EK12</f>
        <v>6.0510639442365302E-2</v>
      </c>
      <c r="AL12" s="1">
        <f>HAWC2_2_hGAST_FPM!EL12</f>
        <v>4368.8822547509881</v>
      </c>
      <c r="AM12" s="1">
        <f>HAWC2_2_hGAST_FPM!EM12</f>
        <v>5061.5495668051371</v>
      </c>
      <c r="AN12" s="34">
        <f>HAWC2_2_hGAST_FPM!EN12</f>
        <v>730.88738711634562</v>
      </c>
      <c r="AO12" s="244">
        <f>HAWC2_2_hGAST_FPM!EO12</f>
        <v>29196543065.632</v>
      </c>
      <c r="AP12" s="1">
        <f>HAWC2_2_hGAST_FPM!EP12</f>
        <v>1626000357.5740409</v>
      </c>
      <c r="AQ12" s="34">
        <f>HAWC2_2_hGAST_FPM!EQ12</f>
        <v>4737689908.7950735</v>
      </c>
      <c r="AR12" s="1">
        <f>HAWC2_2_hGAST_FPM!ER12</f>
        <v>71788094314.25853</v>
      </c>
      <c r="AS12" s="1">
        <f>HAWC2_2_hGAST_FPM!ES12</f>
        <v>79099017723.570816</v>
      </c>
      <c r="AT12" s="34">
        <f>HAWC2_2_hGAST_FPM!ET12</f>
        <v>7545140085.3540096</v>
      </c>
      <c r="AU12" s="34">
        <f>HAWC2_2_hGAST_FPM!EU12</f>
        <v>38377792142.102997</v>
      </c>
      <c r="AV12" s="1">
        <f>HAWC2_2_hGAST_FPM!EV12</f>
        <v>4458771890.0592613</v>
      </c>
      <c r="AW12" s="1">
        <f>HAWC2_2_hGAST_FPM!EW12</f>
        <v>3107254501.2900395</v>
      </c>
      <c r="AX12" s="34">
        <f>HAWC2_2_hGAST_FPM!EX12</f>
        <v>365846533.4033733</v>
      </c>
      <c r="AY12" s="1">
        <f>HAWC2_2_hGAST_FPM!EY12</f>
        <v>142882754.26249</v>
      </c>
      <c r="AZ12" s="34">
        <f>HAWC2_2_hGAST_FPM!EZ12</f>
        <v>294919779.88250262</v>
      </c>
      <c r="BA12" s="107">
        <f>HAWC2_2_hGAST_FPM!FA12</f>
        <v>0</v>
      </c>
    </row>
    <row r="13" spans="1:53" x14ac:dyDescent="0.3">
      <c r="A13" s="169">
        <f>HAWC2_2_hGAST_noFPM!DI13</f>
        <v>13.481027270045663</v>
      </c>
      <c r="B13" s="106">
        <f>HAWC2_2_hGAST_noFPM!DJ13</f>
        <v>0.23528831241343956</v>
      </c>
      <c r="C13" s="243">
        <f>HAWC2_2_hGAST_noFPM!DK13</f>
        <v>8</v>
      </c>
      <c r="D13" s="258">
        <f>HAWC2_2_hGAST_noFPM!DL13</f>
        <v>11.70866040819932</v>
      </c>
      <c r="E13" s="258">
        <f>HAWC2_2_hGAST_noFPM!DM13</f>
        <v>11.706147212292601</v>
      </c>
      <c r="F13" s="258">
        <f>HAWC2_2_hGAST_noFPM!DN13</f>
        <v>0</v>
      </c>
      <c r="G13" s="262">
        <f>HAWC2_2_hGAST_noFPM!DO13</f>
        <v>0.2384383714628999</v>
      </c>
      <c r="H13" s="189">
        <f>HAWC2_2_hGAST_noFPM!DP13</f>
        <v>1693.2123879916001</v>
      </c>
      <c r="I13" s="244">
        <f>HAWC2_2_hGAST_noFPM!DQ13</f>
        <v>0.28597983749878314</v>
      </c>
      <c r="J13" s="189">
        <f>HAWC2_2_hGAST_noFPM!DR13</f>
        <v>9.0661480469994504E-2</v>
      </c>
      <c r="K13" s="1">
        <f>HAWC2_2_hGAST_noFPM!DS13</f>
        <v>3282.9434815856566</v>
      </c>
      <c r="L13" s="1">
        <f>HAWC2_2_hGAST_noFPM!DT13</f>
        <v>4365.6122677502208</v>
      </c>
      <c r="M13" s="34">
        <f>HAWC2_2_hGAST_noFPM!DU13</f>
        <v>896.26256488336116</v>
      </c>
      <c r="N13" s="244">
        <f>HAWC2_2_hGAST_noFPM!DV13</f>
        <v>26552201161.168037</v>
      </c>
      <c r="O13" s="1">
        <f>HAWC2_2_hGAST_noFPM!DW13</f>
        <v>2397725914.6684146</v>
      </c>
      <c r="P13" s="34">
        <f>HAWC2_2_hGAST_noFPM!DX13</f>
        <v>7635406857.0558958</v>
      </c>
      <c r="Q13" s="1">
        <f>HAWC2_2_hGAST_noFPM!DY13</f>
        <v>56052690274.003342</v>
      </c>
      <c r="R13" s="1">
        <f>HAWC2_2_hGAST_noFPM!DZ13</f>
        <v>68543485028.673233</v>
      </c>
      <c r="S13" s="34">
        <f>HAWC2_2_hGAST_noFPM!EA13</f>
        <v>10056343978.082937</v>
      </c>
      <c r="T13" s="34">
        <f>HAWC2_2_hGAST_noFPM!EB13</f>
        <v>25411519302.458824</v>
      </c>
      <c r="U13" s="1">
        <f>HAWC2_2_hGAST_noFPM!EC13</f>
        <v>3588974167.51192</v>
      </c>
      <c r="V13" s="1">
        <f>HAWC2_2_hGAST_noFPM!ED13</f>
        <v>2815172102.5589008</v>
      </c>
      <c r="W13" s="34">
        <f>HAWC2_2_hGAST_noFPM!EE13</f>
        <v>689528206.31093049</v>
      </c>
      <c r="X13" s="1">
        <f>HAWC2_2_hGAST_noFPM!EF13</f>
        <v>157664883.14396396</v>
      </c>
      <c r="Y13" s="34">
        <f>HAWC2_2_hGAST_noFPM!EG13</f>
        <v>207042698.46663478</v>
      </c>
      <c r="Z13" s="107">
        <f>HAWC2_2_hGAST_noFPM!EH13</f>
        <v>0</v>
      </c>
      <c r="AB13" s="169">
        <f>HAWC2_2_hGAST_FPM!EB13</f>
        <v>13.481027270045663</v>
      </c>
      <c r="AC13" s="106">
        <f>HAWC2_2_hGAST_FPM!EC13</f>
        <v>0.23528831241343956</v>
      </c>
      <c r="AD13" s="243">
        <f>HAWC2_2_hGAST_FPM!ED13</f>
        <v>8</v>
      </c>
      <c r="AE13" s="258">
        <f>HAWC2_2_hGAST_FPM!EE13</f>
        <v>11.70866040819932</v>
      </c>
      <c r="AF13" s="258">
        <f>HAWC2_2_hGAST_FPM!EF13</f>
        <v>11.706147212292601</v>
      </c>
      <c r="AG13" s="258">
        <f>HAWC2_2_hGAST_FPM!EG13</f>
        <v>0</v>
      </c>
      <c r="AH13" s="262">
        <f>HAWC2_2_hGAST_FPM!EH13</f>
        <v>0.2384383714628999</v>
      </c>
      <c r="AI13" s="189">
        <f>HAWC2_2_hGAST_FPM!EI13</f>
        <v>1693.2123879916001</v>
      </c>
      <c r="AJ13" s="244">
        <f>HAWC2_2_hGAST_FPM!EJ13</f>
        <v>0.28597983749878314</v>
      </c>
      <c r="AK13" s="189">
        <f>HAWC2_2_hGAST_FPM!EK13</f>
        <v>9.0661480469994504E-2</v>
      </c>
      <c r="AL13" s="1">
        <f>HAWC2_2_hGAST_FPM!EL13</f>
        <v>3282.9434815857162</v>
      </c>
      <c r="AM13" s="1">
        <f>HAWC2_2_hGAST_FPM!EM13</f>
        <v>4365.6122677501617</v>
      </c>
      <c r="AN13" s="34">
        <f>HAWC2_2_hGAST_FPM!EN13</f>
        <v>896.26256488339459</v>
      </c>
      <c r="AO13" s="244">
        <f>HAWC2_2_hGAST_FPM!EO13</f>
        <v>27318853266.752998</v>
      </c>
      <c r="AP13" s="1">
        <f>HAWC2_2_hGAST_FPM!EP13</f>
        <v>2466956394.2786899</v>
      </c>
      <c r="AQ13" s="34">
        <f>HAWC2_2_hGAST_FPM!EQ13</f>
        <v>7855866950.3049889</v>
      </c>
      <c r="AR13" s="1">
        <f>HAWC2_2_hGAST_FPM!ER13</f>
        <v>56058941948.358154</v>
      </c>
      <c r="AS13" s="1">
        <f>HAWC2_2_hGAST_FPM!ES13</f>
        <v>68606880997.146179</v>
      </c>
      <c r="AT13" s="34">
        <f>HAWC2_2_hGAST_FPM!ET13</f>
        <v>10076252040.525597</v>
      </c>
      <c r="AU13" s="34">
        <f>HAWC2_2_hGAST_FPM!EU13</f>
        <v>25515778796.923</v>
      </c>
      <c r="AV13" s="1">
        <f>HAWC2_2_hGAST_FPM!EV13</f>
        <v>3848609916.7303486</v>
      </c>
      <c r="AW13" s="1">
        <f>HAWC2_2_hGAST_FPM!EW13</f>
        <v>2555536353.3404512</v>
      </c>
      <c r="AX13" s="34">
        <f>HAWC2_2_hGAST_FPM!EX13</f>
        <v>455117288.33954537</v>
      </c>
      <c r="AY13" s="1">
        <f>HAWC2_2_hGAST_FPM!EY13</f>
        <v>180739659.9662267</v>
      </c>
      <c r="AZ13" s="34">
        <f>HAWC2_2_hGAST_FPM!EZ13</f>
        <v>188725389.09040272</v>
      </c>
      <c r="BA13" s="107">
        <f>HAWC2_2_hGAST_FPM!FA13</f>
        <v>0</v>
      </c>
    </row>
    <row r="14" spans="1:53" x14ac:dyDescent="0.3">
      <c r="A14" s="169">
        <f>HAWC2_2_hGAST_noFPM!DI14</f>
        <v>11.032839968556523</v>
      </c>
      <c r="B14" s="106">
        <f>HAWC2_2_hGAST_noFPM!DJ14</f>
        <v>0.19255938329693897</v>
      </c>
      <c r="C14" s="243">
        <f>HAWC2_2_hGAST_noFPM!DK14</f>
        <v>9</v>
      </c>
      <c r="D14" s="258">
        <f>HAWC2_2_hGAST_noFPM!DL14</f>
        <v>17.562170126342714</v>
      </c>
      <c r="E14" s="258">
        <f>HAWC2_2_hGAST_noFPM!DM14</f>
        <v>17.558755493764018</v>
      </c>
      <c r="F14" s="258">
        <f>HAWC2_2_hGAST_noFPM!DN14</f>
        <v>0</v>
      </c>
      <c r="G14" s="262">
        <f>HAWC2_2_hGAST_noFPM!DO14</f>
        <v>0.34116287706568638</v>
      </c>
      <c r="H14" s="189">
        <f>HAWC2_2_hGAST_noFPM!DP14</f>
        <v>1050.5802977673</v>
      </c>
      <c r="I14" s="244">
        <f>HAWC2_2_hGAST_noFPM!DQ14</f>
        <v>0.5563295533798035</v>
      </c>
      <c r="J14" s="189">
        <f>HAWC2_2_hGAST_noFPM!DR14</f>
        <v>0.13188270184445972</v>
      </c>
      <c r="K14" s="1">
        <f>HAWC2_2_hGAST_noFPM!DS14</f>
        <v>1274.1158364597002</v>
      </c>
      <c r="L14" s="1">
        <f>HAWC2_2_hGAST_noFPM!DT14</f>
        <v>2873.6760654527297</v>
      </c>
      <c r="M14" s="34">
        <f>HAWC2_2_hGAST_noFPM!DU14</f>
        <v>778.98925598397841</v>
      </c>
      <c r="N14" s="244">
        <f>HAWC2_2_hGAST_noFPM!DV14</f>
        <v>21650282843.635921</v>
      </c>
      <c r="O14" s="1">
        <f>HAWC2_2_hGAST_noFPM!DW14</f>
        <v>2145871952.6745381</v>
      </c>
      <c r="P14" s="34">
        <f>HAWC2_2_hGAST_noFPM!DX14</f>
        <v>9770125921.9323082</v>
      </c>
      <c r="Q14" s="1">
        <f>HAWC2_2_hGAST_noFPM!DY14</f>
        <v>30712461612.020027</v>
      </c>
      <c r="R14" s="1">
        <f>HAWC2_2_hGAST_noFPM!DZ14</f>
        <v>50981304576.319954</v>
      </c>
      <c r="S14" s="34">
        <f>HAWC2_2_hGAST_noFPM!EA14</f>
        <v>9396481069.1926975</v>
      </c>
      <c r="T14" s="34">
        <f>HAWC2_2_hGAST_noFPM!EB14</f>
        <v>8075358885.5546999</v>
      </c>
      <c r="U14" s="1">
        <f>HAWC2_2_hGAST_noFPM!EC14</f>
        <v>2103884075.7796829</v>
      </c>
      <c r="V14" s="1">
        <f>HAWC2_2_hGAST_noFPM!ED14</f>
        <v>1146276377.5433156</v>
      </c>
      <c r="W14" s="34">
        <f>HAWC2_2_hGAST_noFPM!EE14</f>
        <v>502149208.43454838</v>
      </c>
      <c r="X14" s="1">
        <f>HAWC2_2_hGAST_noFPM!EF14</f>
        <v>70747648.942351237</v>
      </c>
      <c r="Y14" s="34">
        <f>HAWC2_2_hGAST_noFPM!EG14</f>
        <v>-134478776.05451831</v>
      </c>
      <c r="Z14" s="107">
        <f>HAWC2_2_hGAST_noFPM!EH14</f>
        <v>0</v>
      </c>
      <c r="AB14" s="169">
        <f>HAWC2_2_hGAST_FPM!EB14</f>
        <v>11.032839968556523</v>
      </c>
      <c r="AC14" s="106">
        <f>HAWC2_2_hGAST_FPM!EC14</f>
        <v>0.19255938329693897</v>
      </c>
      <c r="AD14" s="243">
        <f>HAWC2_2_hGAST_FPM!ED14</f>
        <v>9</v>
      </c>
      <c r="AE14" s="258">
        <f>HAWC2_2_hGAST_FPM!EE14</f>
        <v>17.562170126342714</v>
      </c>
      <c r="AF14" s="258">
        <f>HAWC2_2_hGAST_FPM!EF14</f>
        <v>17.558755493764018</v>
      </c>
      <c r="AG14" s="258">
        <f>HAWC2_2_hGAST_FPM!EG14</f>
        <v>0</v>
      </c>
      <c r="AH14" s="262">
        <f>HAWC2_2_hGAST_FPM!EH14</f>
        <v>0.34116287706568638</v>
      </c>
      <c r="AI14" s="189">
        <f>HAWC2_2_hGAST_FPM!EI14</f>
        <v>1050.5802977673</v>
      </c>
      <c r="AJ14" s="244">
        <f>HAWC2_2_hGAST_FPM!EJ14</f>
        <v>0.5563295533798035</v>
      </c>
      <c r="AK14" s="189">
        <f>HAWC2_2_hGAST_FPM!EK14</f>
        <v>0.13188270184445972</v>
      </c>
      <c r="AL14" s="1">
        <f>HAWC2_2_hGAST_FPM!EL14</f>
        <v>1274.1158364585501</v>
      </c>
      <c r="AM14" s="1">
        <f>HAWC2_2_hGAST_FPM!EM14</f>
        <v>2873.6760654538803</v>
      </c>
      <c r="AN14" s="34">
        <f>HAWC2_2_hGAST_FPM!EN14</f>
        <v>778.98925598288213</v>
      </c>
      <c r="AO14" s="244">
        <f>HAWC2_2_hGAST_FPM!EO14</f>
        <v>22658899871.013</v>
      </c>
      <c r="AP14" s="1">
        <f>HAWC2_2_hGAST_FPM!EP14</f>
        <v>2245841223.5459647</v>
      </c>
      <c r="AQ14" s="34">
        <f>HAWC2_2_hGAST_FPM!EQ14</f>
        <v>10225284657.531727</v>
      </c>
      <c r="AR14" s="1">
        <f>HAWC2_2_hGAST_FPM!ER14</f>
        <v>30722370085.684341</v>
      </c>
      <c r="AS14" s="1">
        <f>HAWC2_2_hGAST_FPM!ES14</f>
        <v>51186704117.335968</v>
      </c>
      <c r="AT14" s="34">
        <f>HAWC2_2_hGAST_FPM!ET14</f>
        <v>9441594215.1137199</v>
      </c>
      <c r="AU14" s="34">
        <f>HAWC2_2_hGAST_FPM!EU14</f>
        <v>8396818416.5444002</v>
      </c>
      <c r="AV14" s="1">
        <f>HAWC2_2_hGAST_FPM!EV14</f>
        <v>2232854404.1732125</v>
      </c>
      <c r="AW14" s="1">
        <f>HAWC2_2_hGAST_FPM!EW14</f>
        <v>1017306049.1496879</v>
      </c>
      <c r="AX14" s="34">
        <f>HAWC2_2_hGAST_FPM!EX14</f>
        <v>334690159.09719539</v>
      </c>
      <c r="AY14" s="1">
        <f>HAWC2_2_hGAST_FPM!EY14</f>
        <v>120589602.89254518</v>
      </c>
      <c r="AZ14" s="34">
        <f>HAWC2_2_hGAST_FPM!EZ14</f>
        <v>-139919040.40890777</v>
      </c>
      <c r="BA14" s="107">
        <f>HAWC2_2_hGAST_FPM!FA14</f>
        <v>0</v>
      </c>
    </row>
    <row r="15" spans="1:53" x14ac:dyDescent="0.3">
      <c r="A15" s="169">
        <f>HAWC2_2_hGAST_noFPM!DI15</f>
        <v>8.7171287322725419</v>
      </c>
      <c r="B15" s="106">
        <f>HAWC2_2_hGAST_noFPM!DJ15</f>
        <v>0.15214259769835514</v>
      </c>
      <c r="C15" s="243">
        <f>HAWC2_2_hGAST_noFPM!DK15</f>
        <v>10</v>
      </c>
      <c r="D15" s="258">
        <f>HAWC2_2_hGAST_noFPM!DL15</f>
        <v>23.417322270216729</v>
      </c>
      <c r="E15" s="258">
        <f>HAWC2_2_hGAST_noFPM!DM15</f>
        <v>23.413742342573173</v>
      </c>
      <c r="F15" s="258">
        <f>HAWC2_2_hGAST_noFPM!DN15</f>
        <v>0</v>
      </c>
      <c r="G15" s="262">
        <f>HAWC2_2_hGAST_noFPM!DO15</f>
        <v>0.38515865168476204</v>
      </c>
      <c r="H15" s="189">
        <f>HAWC2_2_hGAST_noFPM!DP15</f>
        <v>668.16759314398996</v>
      </c>
      <c r="I15" s="244">
        <f>HAWC2_2_hGAST_noFPM!DQ15</f>
        <v>0.75284359210316187</v>
      </c>
      <c r="J15" s="189">
        <f>HAWC2_2_hGAST_noFPM!DR15</f>
        <v>0.14565785628341582</v>
      </c>
      <c r="K15" s="1">
        <f>HAWC2_2_hGAST_noFPM!DS15</f>
        <v>667.77412235705492</v>
      </c>
      <c r="L15" s="1">
        <f>HAWC2_2_hGAST_noFPM!DT15</f>
        <v>1781.3706412622807</v>
      </c>
      <c r="M15" s="34">
        <f>HAWC2_2_hGAST_noFPM!DU15</f>
        <v>499.0011809895467</v>
      </c>
      <c r="N15" s="244">
        <f>HAWC2_2_hGAST_noFPM!DV15</f>
        <v>20023942045.906162</v>
      </c>
      <c r="O15" s="1">
        <f>HAWC2_2_hGAST_noFPM!DW15</f>
        <v>1633369039.8246636</v>
      </c>
      <c r="P15" s="34">
        <f>HAWC2_2_hGAST_noFPM!DX15</f>
        <v>8638017432.5580921</v>
      </c>
      <c r="Q15" s="1">
        <f>HAWC2_2_hGAST_noFPM!DY15</f>
        <v>23184302347.895439</v>
      </c>
      <c r="R15" s="1">
        <f>HAWC2_2_hGAST_noFPM!DZ15</f>
        <v>37409768931.082993</v>
      </c>
      <c r="S15" s="34">
        <f>HAWC2_2_hGAST_noFPM!EA15</f>
        <v>5792247011.6193295</v>
      </c>
      <c r="T15" s="34">
        <f>HAWC2_2_hGAST_noFPM!EB15</f>
        <v>2759034343.8498516</v>
      </c>
      <c r="U15" s="1">
        <f>HAWC2_2_hGAST_noFPM!EC15</f>
        <v>896546747.79936886</v>
      </c>
      <c r="V15" s="1">
        <f>HAWC2_2_hGAST_noFPM!ED15</f>
        <v>525305430.17918134</v>
      </c>
      <c r="W15" s="34">
        <f>HAWC2_2_hGAST_noFPM!EE15</f>
        <v>177640221.50191873</v>
      </c>
      <c r="X15" s="1">
        <f>HAWC2_2_hGAST_noFPM!EF15</f>
        <v>49934097.046665102</v>
      </c>
      <c r="Y15" s="34">
        <f>HAWC2_2_hGAST_noFPM!EG15</f>
        <v>-55175397.924729988</v>
      </c>
      <c r="Z15" s="107">
        <f>HAWC2_2_hGAST_noFPM!EH15</f>
        <v>0</v>
      </c>
      <c r="AB15" s="169">
        <f>HAWC2_2_hGAST_FPM!EB15</f>
        <v>8.7171287322725419</v>
      </c>
      <c r="AC15" s="106">
        <f>HAWC2_2_hGAST_FPM!EC15</f>
        <v>0.15214259769835514</v>
      </c>
      <c r="AD15" s="243">
        <f>HAWC2_2_hGAST_FPM!ED15</f>
        <v>10</v>
      </c>
      <c r="AE15" s="258">
        <f>HAWC2_2_hGAST_FPM!EE15</f>
        <v>23.417322270216729</v>
      </c>
      <c r="AF15" s="258">
        <f>HAWC2_2_hGAST_FPM!EF15</f>
        <v>23.413742342573173</v>
      </c>
      <c r="AG15" s="258">
        <f>HAWC2_2_hGAST_FPM!EG15</f>
        <v>0</v>
      </c>
      <c r="AH15" s="262">
        <f>HAWC2_2_hGAST_FPM!EH15</f>
        <v>0.38515865168476204</v>
      </c>
      <c r="AI15" s="189">
        <f>HAWC2_2_hGAST_FPM!EI15</f>
        <v>668.16759314398996</v>
      </c>
      <c r="AJ15" s="244">
        <f>HAWC2_2_hGAST_FPM!EJ15</f>
        <v>0.75284359210316187</v>
      </c>
      <c r="AK15" s="189">
        <f>HAWC2_2_hGAST_FPM!EK15</f>
        <v>0.14565785628341582</v>
      </c>
      <c r="AL15" s="1">
        <f>HAWC2_2_hGAST_FPM!EL15</f>
        <v>667.77412235710517</v>
      </c>
      <c r="AM15" s="1">
        <f>HAWC2_2_hGAST_FPM!EM15</f>
        <v>1781.3706412622309</v>
      </c>
      <c r="AN15" s="34">
        <f>HAWC2_2_hGAST_FPM!EN15</f>
        <v>499.00118098959865</v>
      </c>
      <c r="AO15" s="244">
        <f>HAWC2_2_hGAST_FPM!EO15</f>
        <v>20430790087.723</v>
      </c>
      <c r="AP15" s="1">
        <f>HAWC2_2_hGAST_FPM!EP15</f>
        <v>1666555961.4554508</v>
      </c>
      <c r="AQ15" s="34">
        <f>HAWC2_2_hGAST_FPM!EQ15</f>
        <v>8813525355.5014896</v>
      </c>
      <c r="AR15" s="1">
        <f>HAWC2_2_hGAST_FPM!ER15</f>
        <v>23187009431.754322</v>
      </c>
      <c r="AS15" s="1">
        <f>HAWC2_2_hGAST_FPM!ES15</f>
        <v>37485480321.697945</v>
      </c>
      <c r="AT15" s="34">
        <f>HAWC2_2_hGAST_FPM!ET15</f>
        <v>5806563333.8952503</v>
      </c>
      <c r="AU15" s="34">
        <f>HAWC2_2_hGAST_FPM!EU15</f>
        <v>2895729606.3357</v>
      </c>
      <c r="AV15" s="1">
        <f>HAWC2_2_hGAST_FPM!EV15</f>
        <v>935957053.42117679</v>
      </c>
      <c r="AW15" s="1">
        <f>HAWC2_2_hGAST_FPM!EW15</f>
        <v>485895124.55736315</v>
      </c>
      <c r="AX15" s="34">
        <f>HAWC2_2_hGAST_FPM!EX15</f>
        <v>123984443.86021814</v>
      </c>
      <c r="AY15" s="1">
        <f>HAWC2_2_hGAST_FPM!EY15</f>
        <v>78176977.58782205</v>
      </c>
      <c r="AZ15" s="34">
        <f>HAWC2_2_hGAST_FPM!EZ15</f>
        <v>-59748663.155596539</v>
      </c>
      <c r="BA15" s="107">
        <f>HAWC2_2_hGAST_FPM!FA15</f>
        <v>0</v>
      </c>
    </row>
    <row r="16" spans="1:53" x14ac:dyDescent="0.3">
      <c r="A16" s="169">
        <f>HAWC2_2_hGAST_noFPM!DI16</f>
        <v>7.0256001845245777</v>
      </c>
      <c r="B16" s="106">
        <f>HAWC2_2_hGAST_noFPM!DJ16</f>
        <v>0.12261985514867504</v>
      </c>
      <c r="C16" s="243">
        <f>HAWC2_2_hGAST_noFPM!DK16</f>
        <v>11</v>
      </c>
      <c r="D16" s="258">
        <f>HAWC2_2_hGAST_noFPM!DL16</f>
        <v>29.275347539264533</v>
      </c>
      <c r="E16" s="258">
        <f>HAWC2_2_hGAST_noFPM!DM16</f>
        <v>29.271752806866747</v>
      </c>
      <c r="F16" s="258">
        <f>HAWC2_2_hGAST_noFPM!DN16</f>
        <v>0</v>
      </c>
      <c r="G16" s="262">
        <f>HAWC2_2_hGAST_noFPM!DO16</f>
        <v>0.3719884949059184</v>
      </c>
      <c r="H16" s="189">
        <f>HAWC2_2_hGAST_noFPM!DP16</f>
        <v>530.99549681406995</v>
      </c>
      <c r="I16" s="244">
        <f>HAWC2_2_hGAST_noFPM!DQ16</f>
        <v>0.86552068935615123</v>
      </c>
      <c r="J16" s="189">
        <f>HAWC2_2_hGAST_noFPM!DR16</f>
        <v>0.14146481735587957</v>
      </c>
      <c r="K16" s="1">
        <f>HAWC2_2_hGAST_noFPM!DS16</f>
        <v>319.37867496571124</v>
      </c>
      <c r="L16" s="1">
        <f>HAWC2_2_hGAST_noFPM!DT16</f>
        <v>1481.6574233599877</v>
      </c>
      <c r="M16" s="34">
        <f>HAWC2_2_hGAST_noFPM!DU16</f>
        <v>252.36240955068052</v>
      </c>
      <c r="N16" s="244">
        <f>HAWC2_2_hGAST_noFPM!DV16</f>
        <v>20478191111.86039</v>
      </c>
      <c r="O16" s="1">
        <f>HAWC2_2_hGAST_noFPM!DW16</f>
        <v>1449243279.5562849</v>
      </c>
      <c r="P16" s="34">
        <f>HAWC2_2_hGAST_noFPM!DX16</f>
        <v>8749345605.4132748</v>
      </c>
      <c r="Q16" s="1">
        <f>HAWC2_2_hGAST_noFPM!DY16</f>
        <v>16270034546.869917</v>
      </c>
      <c r="R16" s="1">
        <f>HAWC2_2_hGAST_noFPM!DZ16</f>
        <v>34500586800.092484</v>
      </c>
      <c r="S16" s="34">
        <f>HAWC2_2_hGAST_noFPM!EA16</f>
        <v>3848460645.0137205</v>
      </c>
      <c r="T16" s="34">
        <f>HAWC2_2_hGAST_noFPM!EB16</f>
        <v>1017877207.3452502</v>
      </c>
      <c r="U16" s="1">
        <f>HAWC2_2_hGAST_noFPM!EC16</f>
        <v>473216593.85909373</v>
      </c>
      <c r="V16" s="1">
        <f>HAWC2_2_hGAST_noFPM!ED16</f>
        <v>288130221.6109578</v>
      </c>
      <c r="W16" s="34">
        <f>HAWC2_2_hGAST_noFPM!EE16</f>
        <v>40952110.425798908</v>
      </c>
      <c r="X16" s="1">
        <f>HAWC2_2_hGAST_noFPM!EF16</f>
        <v>27908802.875946198</v>
      </c>
      <c r="Y16" s="34">
        <f>HAWC2_2_hGAST_noFPM!EG16</f>
        <v>-44128191.870248199</v>
      </c>
      <c r="Z16" s="107">
        <f>HAWC2_2_hGAST_noFPM!EH16</f>
        <v>0</v>
      </c>
      <c r="AB16" s="169">
        <f>HAWC2_2_hGAST_FPM!EB16</f>
        <v>7.0256001845245777</v>
      </c>
      <c r="AC16" s="106">
        <f>HAWC2_2_hGAST_FPM!EC16</f>
        <v>0.12261985514867504</v>
      </c>
      <c r="AD16" s="243">
        <f>HAWC2_2_hGAST_FPM!ED16</f>
        <v>11</v>
      </c>
      <c r="AE16" s="258">
        <f>HAWC2_2_hGAST_FPM!EE16</f>
        <v>29.275347539264533</v>
      </c>
      <c r="AF16" s="258">
        <f>HAWC2_2_hGAST_FPM!EF16</f>
        <v>29.271752806866747</v>
      </c>
      <c r="AG16" s="258">
        <f>HAWC2_2_hGAST_FPM!EG16</f>
        <v>0</v>
      </c>
      <c r="AH16" s="262">
        <f>HAWC2_2_hGAST_FPM!EH16</f>
        <v>0.3719884949059184</v>
      </c>
      <c r="AI16" s="189">
        <f>HAWC2_2_hGAST_FPM!EI16</f>
        <v>530.99549681406995</v>
      </c>
      <c r="AJ16" s="244">
        <f>HAWC2_2_hGAST_FPM!EJ16</f>
        <v>0.86552068935615123</v>
      </c>
      <c r="AK16" s="189">
        <f>HAWC2_2_hGAST_FPM!EK16</f>
        <v>0.14146481735587957</v>
      </c>
      <c r="AL16" s="1">
        <f>HAWC2_2_hGAST_FPM!EL16</f>
        <v>319.37867496570624</v>
      </c>
      <c r="AM16" s="1">
        <f>HAWC2_2_hGAST_FPM!EM16</f>
        <v>1481.6574233599929</v>
      </c>
      <c r="AN16" s="34">
        <f>HAWC2_2_hGAST_FPM!EN16</f>
        <v>252.36240955066935</v>
      </c>
      <c r="AO16" s="244">
        <f>HAWC2_2_hGAST_FPM!EO16</f>
        <v>20472143497.801998</v>
      </c>
      <c r="AP16" s="1">
        <f>HAWC2_2_hGAST_FPM!EP16</f>
        <v>1448815289.4089324</v>
      </c>
      <c r="AQ16" s="34">
        <f>HAWC2_2_hGAST_FPM!EQ16</f>
        <v>8746761750.9509315</v>
      </c>
      <c r="AR16" s="1">
        <f>HAWC2_2_hGAST_FPM!ER16</f>
        <v>16270004257.972363</v>
      </c>
      <c r="AS16" s="1">
        <f>HAWC2_2_hGAST_FPM!ES16</f>
        <v>34499482843.421806</v>
      </c>
      <c r="AT16" s="34">
        <f>HAWC2_2_hGAST_FPM!ET16</f>
        <v>3848277785.4223433</v>
      </c>
      <c r="AU16" s="34">
        <f>HAWC2_2_hGAST_FPM!EU16</f>
        <v>1113705030.322</v>
      </c>
      <c r="AV16" s="1">
        <f>HAWC2_2_hGAST_FPM!EV16</f>
        <v>472460665.24425042</v>
      </c>
      <c r="AW16" s="1">
        <f>HAWC2_2_hGAST_FPM!EW16</f>
        <v>288886150.22580957</v>
      </c>
      <c r="AX16" s="34">
        <f>HAWC2_2_hGAST_FPM!EX16</f>
        <v>42619432.249402672</v>
      </c>
      <c r="AY16" s="1">
        <f>HAWC2_2_hGAST_FPM!EY16</f>
        <v>38665826.234181188</v>
      </c>
      <c r="AZ16" s="34">
        <f>HAWC2_2_hGAST_FPM!EZ16</f>
        <v>-46479189.071685761</v>
      </c>
      <c r="BA16" s="107">
        <f>HAWC2_2_hGAST_FPM!FA16</f>
        <v>0</v>
      </c>
    </row>
    <row r="17" spans="1:53" x14ac:dyDescent="0.3">
      <c r="A17" s="169">
        <f>HAWC2_2_hGAST_noFPM!DI17</f>
        <v>5.5149290346906659</v>
      </c>
      <c r="B17" s="106">
        <f>HAWC2_2_hGAST_noFPM!DJ17</f>
        <v>9.6253669669184694E-2</v>
      </c>
      <c r="C17" s="243">
        <f>HAWC2_2_hGAST_noFPM!DK17</f>
        <v>12</v>
      </c>
      <c r="D17" s="258">
        <f>HAWC2_2_hGAST_noFPM!DL17</f>
        <v>35.134319099302296</v>
      </c>
      <c r="E17" s="258">
        <f>HAWC2_2_hGAST_noFPM!DM17</f>
        <v>35.130631912652873</v>
      </c>
      <c r="F17" s="258">
        <f>HAWC2_2_hGAST_noFPM!DN17</f>
        <v>0</v>
      </c>
      <c r="G17" s="262">
        <f>HAWC2_2_hGAST_noFPM!DO17</f>
        <v>0.33907398269526706</v>
      </c>
      <c r="H17" s="189">
        <f>HAWC2_2_hGAST_noFPM!DP17</f>
        <v>483.98492624652999</v>
      </c>
      <c r="I17" s="244">
        <f>HAWC2_2_hGAST_noFPM!DQ17</f>
        <v>0.87521956929418077</v>
      </c>
      <c r="J17" s="189">
        <f>HAWC2_2_hGAST_noFPM!DR17</f>
        <v>0.11613656475472049</v>
      </c>
      <c r="K17" s="1">
        <f>HAWC2_2_hGAST_noFPM!DS17</f>
        <v>220.86686668045365</v>
      </c>
      <c r="L17" s="1">
        <f>HAWC2_2_hGAST_noFPM!DT17</f>
        <v>1237.5518881572168</v>
      </c>
      <c r="M17" s="34">
        <f>HAWC2_2_hGAST_noFPM!DU17</f>
        <v>135.235171623517</v>
      </c>
      <c r="N17" s="244">
        <f>HAWC2_2_hGAST_noFPM!DV17</f>
        <v>21605205379.031071</v>
      </c>
      <c r="O17" s="1">
        <f>HAWC2_2_hGAST_noFPM!DW17</f>
        <v>1146966271.7892816</v>
      </c>
      <c r="P17" s="34">
        <f>HAWC2_2_hGAST_noFPM!DX17</f>
        <v>8215087379.0919247</v>
      </c>
      <c r="Q17" s="1">
        <f>HAWC2_2_hGAST_noFPM!DY17</f>
        <v>13644810530.172188</v>
      </c>
      <c r="R17" s="1">
        <f>HAWC2_2_hGAST_noFPM!DZ17</f>
        <v>30719228149.329548</v>
      </c>
      <c r="S17" s="34">
        <f>HAWC2_2_hGAST_noFPM!EA17</f>
        <v>2290378622.6827426</v>
      </c>
      <c r="T17" s="34">
        <f>HAWC2_2_hGAST_noFPM!EB17</f>
        <v>622761261.17226601</v>
      </c>
      <c r="U17" s="1">
        <f>HAWC2_2_hGAST_noFPM!EC17</f>
        <v>345001763.63906837</v>
      </c>
      <c r="V17" s="1">
        <f>HAWC2_2_hGAST_noFPM!ED17</f>
        <v>226555453.75349659</v>
      </c>
      <c r="W17" s="34">
        <f>HAWC2_2_hGAST_noFPM!EE17</f>
        <v>15674854.297980141</v>
      </c>
      <c r="X17" s="1">
        <f>HAWC2_2_hGAST_noFPM!EF17</f>
        <v>24084025.974012144</v>
      </c>
      <c r="Y17" s="34">
        <f>HAWC2_2_hGAST_noFPM!EG17</f>
        <v>-26098911.962958157</v>
      </c>
      <c r="Z17" s="107">
        <f>HAWC2_2_hGAST_noFPM!EH17</f>
        <v>0</v>
      </c>
      <c r="AB17" s="169">
        <f>HAWC2_2_hGAST_FPM!EB17</f>
        <v>5.5149290346906659</v>
      </c>
      <c r="AC17" s="106">
        <f>HAWC2_2_hGAST_FPM!EC17</f>
        <v>9.6253669669184694E-2</v>
      </c>
      <c r="AD17" s="243">
        <f>HAWC2_2_hGAST_FPM!ED17</f>
        <v>12</v>
      </c>
      <c r="AE17" s="258">
        <f>HAWC2_2_hGAST_FPM!EE17</f>
        <v>35.134319099302296</v>
      </c>
      <c r="AF17" s="258">
        <f>HAWC2_2_hGAST_FPM!EF17</f>
        <v>35.130631912652873</v>
      </c>
      <c r="AG17" s="258">
        <f>HAWC2_2_hGAST_FPM!EG17</f>
        <v>0</v>
      </c>
      <c r="AH17" s="262">
        <f>HAWC2_2_hGAST_FPM!EH17</f>
        <v>0.33907398269526706</v>
      </c>
      <c r="AI17" s="189">
        <f>HAWC2_2_hGAST_FPM!EI17</f>
        <v>483.98492624652999</v>
      </c>
      <c r="AJ17" s="244">
        <f>HAWC2_2_hGAST_FPM!EJ17</f>
        <v>0.87521956929418077</v>
      </c>
      <c r="AK17" s="189">
        <f>HAWC2_2_hGAST_FPM!EK17</f>
        <v>0.11613656475472049</v>
      </c>
      <c r="AL17" s="1">
        <f>HAWC2_2_hGAST_FPM!EL17</f>
        <v>220.86686668045166</v>
      </c>
      <c r="AM17" s="1">
        <f>HAWC2_2_hGAST_FPM!EM17</f>
        <v>1237.5518881572191</v>
      </c>
      <c r="AN17" s="34">
        <f>HAWC2_2_hGAST_FPM!EN17</f>
        <v>135.23517162350873</v>
      </c>
      <c r="AO17" s="244">
        <f>HAWC2_2_hGAST_FPM!EO17</f>
        <v>21366358754.346001</v>
      </c>
      <c r="AP17" s="1">
        <f>HAWC2_2_hGAST_FPM!EP17</f>
        <v>1134286502.3615689</v>
      </c>
      <c r="AQ17" s="34">
        <f>HAWC2_2_hGAST_FPM!EQ17</f>
        <v>8124269177.757287</v>
      </c>
      <c r="AR17" s="1">
        <f>HAWC2_2_hGAST_FPM!ER17</f>
        <v>13644137392.952864</v>
      </c>
      <c r="AS17" s="1">
        <f>HAWC2_2_hGAST_FPM!ES17</f>
        <v>30684695755.563824</v>
      </c>
      <c r="AT17" s="34">
        <f>HAWC2_2_hGAST_FPM!ET17</f>
        <v>2285557311.7089863</v>
      </c>
      <c r="AU17" s="34">
        <f>HAWC2_2_hGAST_FPM!EU17</f>
        <v>677957551.57221997</v>
      </c>
      <c r="AV17" s="1">
        <f>HAWC2_2_hGAST_FPM!EV17</f>
        <v>344972894.45329171</v>
      </c>
      <c r="AW17" s="1">
        <f>HAWC2_2_hGAST_FPM!EW17</f>
        <v>226584322.9392783</v>
      </c>
      <c r="AX17" s="34">
        <f>HAWC2_2_hGAST_FPM!EX17</f>
        <v>15783525.346387655</v>
      </c>
      <c r="AY17" s="1">
        <f>HAWC2_2_hGAST_FPM!EY17</f>
        <v>26087149.598824374</v>
      </c>
      <c r="AZ17" s="34">
        <f>HAWC2_2_hGAST_FPM!EZ17</f>
        <v>-26544438.007268824</v>
      </c>
      <c r="BA17" s="107">
        <f>HAWC2_2_hGAST_FPM!FA17</f>
        <v>0</v>
      </c>
    </row>
    <row r="18" spans="1:53" x14ac:dyDescent="0.3">
      <c r="A18" s="169">
        <f>HAWC2_2_hGAST_noFPM!DI18</f>
        <v>4.2217608646256348</v>
      </c>
      <c r="B18" s="106">
        <f>HAWC2_2_hGAST_noFPM!DJ18</f>
        <v>7.3683627319559936E-2</v>
      </c>
      <c r="C18" s="243">
        <f>HAWC2_2_hGAST_noFPM!DK18</f>
        <v>13</v>
      </c>
      <c r="D18" s="258">
        <f>HAWC2_2_hGAST_noFPM!DL18</f>
        <v>40.993178960836445</v>
      </c>
      <c r="E18" s="258">
        <f>HAWC2_2_hGAST_noFPM!DM18</f>
        <v>40.989377947972521</v>
      </c>
      <c r="F18" s="258">
        <f>HAWC2_2_hGAST_noFPM!DN18</f>
        <v>0</v>
      </c>
      <c r="G18" s="262">
        <f>HAWC2_2_hGAST_noFPM!DO18</f>
        <v>0.30255315682449557</v>
      </c>
      <c r="H18" s="189">
        <f>HAWC2_2_hGAST_noFPM!DP18</f>
        <v>458.07338592515998</v>
      </c>
      <c r="I18" s="244">
        <f>HAWC2_2_hGAST_noFPM!DQ18</f>
        <v>0.8391788105297644</v>
      </c>
      <c r="J18" s="189">
        <f>HAWC2_2_hGAST_noFPM!DR18</f>
        <v>8.9398899300336024E-2</v>
      </c>
      <c r="K18" s="1">
        <f>HAWC2_2_hGAST_noFPM!DS18</f>
        <v>159.200194504324</v>
      </c>
      <c r="L18" s="1">
        <f>HAWC2_2_hGAST_noFPM!DT18</f>
        <v>1012.1654536928137</v>
      </c>
      <c r="M18" s="34">
        <f>HAWC2_2_hGAST_noFPM!DU18</f>
        <v>64.810736737972348</v>
      </c>
      <c r="N18" s="244">
        <f>HAWC2_2_hGAST_noFPM!DV18</f>
        <v>22301259174.440727</v>
      </c>
      <c r="O18" s="1">
        <f>HAWC2_2_hGAST_noFPM!DW18</f>
        <v>876080999.44459379</v>
      </c>
      <c r="P18" s="34">
        <f>HAWC2_2_hGAST_noFPM!DX18</f>
        <v>7952033273.6308365</v>
      </c>
      <c r="Q18" s="1">
        <f>HAWC2_2_hGAST_noFPM!DY18</f>
        <v>10762771268.261194</v>
      </c>
      <c r="R18" s="1">
        <f>HAWC2_2_hGAST_noFPM!DZ18</f>
        <v>25999720207.181221</v>
      </c>
      <c r="S18" s="34">
        <f>HAWC2_2_hGAST_noFPM!EA18</f>
        <v>1225331214.5105166</v>
      </c>
      <c r="T18" s="34">
        <f>HAWC2_2_hGAST_noFPM!EB18</f>
        <v>458450338.63597113</v>
      </c>
      <c r="U18" s="1">
        <f>HAWC2_2_hGAST_noFPM!EC18</f>
        <v>323412036.12366986</v>
      </c>
      <c r="V18" s="1">
        <f>HAWC2_2_hGAST_noFPM!ED18</f>
        <v>188352199.35249755</v>
      </c>
      <c r="W18" s="34">
        <f>HAWC2_2_hGAST_noFPM!EE18</f>
        <v>9915025.2181666289</v>
      </c>
      <c r="X18" s="1">
        <f>HAWC2_2_hGAST_noFPM!EF18</f>
        <v>21962457.00818589</v>
      </c>
      <c r="Y18" s="34">
        <f>HAWC2_2_hGAST_noFPM!EG18</f>
        <v>-17336161.882466558</v>
      </c>
      <c r="Z18" s="107">
        <f>HAWC2_2_hGAST_noFPM!EH18</f>
        <v>0</v>
      </c>
      <c r="AB18" s="169">
        <f>HAWC2_2_hGAST_FPM!EB18</f>
        <v>4.2217608646256348</v>
      </c>
      <c r="AC18" s="106">
        <f>HAWC2_2_hGAST_FPM!EC18</f>
        <v>7.3683627319559936E-2</v>
      </c>
      <c r="AD18" s="243">
        <f>HAWC2_2_hGAST_FPM!ED18</f>
        <v>13</v>
      </c>
      <c r="AE18" s="258">
        <f>HAWC2_2_hGAST_FPM!EE18</f>
        <v>40.993178960836445</v>
      </c>
      <c r="AF18" s="258">
        <f>HAWC2_2_hGAST_FPM!EF18</f>
        <v>40.989377947972521</v>
      </c>
      <c r="AG18" s="258">
        <f>HAWC2_2_hGAST_FPM!EG18</f>
        <v>0</v>
      </c>
      <c r="AH18" s="262">
        <f>HAWC2_2_hGAST_FPM!EH18</f>
        <v>0.30255315682449557</v>
      </c>
      <c r="AI18" s="189">
        <f>HAWC2_2_hGAST_FPM!EI18</f>
        <v>458.07338592515998</v>
      </c>
      <c r="AJ18" s="244">
        <f>HAWC2_2_hGAST_FPM!EJ18</f>
        <v>0.8391788105297644</v>
      </c>
      <c r="AK18" s="189">
        <f>HAWC2_2_hGAST_FPM!EK18</f>
        <v>8.9398899300336024E-2</v>
      </c>
      <c r="AL18" s="1">
        <f>HAWC2_2_hGAST_FPM!EL18</f>
        <v>159.20019450432397</v>
      </c>
      <c r="AM18" s="1">
        <f>HAWC2_2_hGAST_FPM!EM18</f>
        <v>1012.1654536928138</v>
      </c>
      <c r="AN18" s="34">
        <f>HAWC2_2_hGAST_FPM!EN18</f>
        <v>64.810736737972107</v>
      </c>
      <c r="AO18" s="244">
        <f>HAWC2_2_hGAST_FPM!EO18</f>
        <v>21784935457.766998</v>
      </c>
      <c r="AP18" s="1">
        <f>HAWC2_2_hGAST_FPM!EP18</f>
        <v>855797777.12955546</v>
      </c>
      <c r="AQ18" s="34">
        <f>HAWC2_2_hGAST_FPM!EQ18</f>
        <v>7767926029.1547098</v>
      </c>
      <c r="AR18" s="1">
        <f>HAWC2_2_hGAST_FPM!ER18</f>
        <v>10761974463.680868</v>
      </c>
      <c r="AS18" s="1">
        <f>HAWC2_2_hGAST_FPM!ES18</f>
        <v>25934072481.966896</v>
      </c>
      <c r="AT18" s="34">
        <f>HAWC2_2_hGAST_FPM!ET18</f>
        <v>1218098759.2705083</v>
      </c>
      <c r="AU18" s="34">
        <f>HAWC2_2_hGAST_FPM!EU18</f>
        <v>496080767.57770997</v>
      </c>
      <c r="AV18" s="1">
        <f>HAWC2_2_hGAST_FPM!EV18</f>
        <v>323770138.12324774</v>
      </c>
      <c r="AW18" s="1">
        <f>HAWC2_2_hGAST_FPM!EW18</f>
        <v>187994097.35293236</v>
      </c>
      <c r="AX18" s="34">
        <f>HAWC2_2_hGAST_FPM!EX18</f>
        <v>7057923.9458465893</v>
      </c>
      <c r="AY18" s="1">
        <f>HAWC2_2_hGAST_FPM!EY18</f>
        <v>20653585.129836619</v>
      </c>
      <c r="AZ18" s="34">
        <f>HAWC2_2_hGAST_FPM!EZ18</f>
        <v>-17069557.792213567</v>
      </c>
      <c r="BA18" s="107">
        <f>HAWC2_2_hGAST_FPM!FA18</f>
        <v>0</v>
      </c>
    </row>
    <row r="19" spans="1:53" x14ac:dyDescent="0.3">
      <c r="A19" s="169">
        <f>HAWC2_2_hGAST_noFPM!DI19</f>
        <v>3.2168903715302397</v>
      </c>
      <c r="B19" s="106">
        <f>HAWC2_2_hGAST_noFPM!DJ19</f>
        <v>5.6145328658906341E-2</v>
      </c>
      <c r="C19" s="243">
        <f>HAWC2_2_hGAST_noFPM!DK19</f>
        <v>14</v>
      </c>
      <c r="D19" s="258">
        <f>HAWC2_2_hGAST_noFPM!DL19</f>
        <v>46.852081386984381</v>
      </c>
      <c r="E19" s="258">
        <f>HAWC2_2_hGAST_noFPM!DM19</f>
        <v>46.848033444449733</v>
      </c>
      <c r="F19" s="258">
        <f>HAWC2_2_hGAST_noFPM!DN19</f>
        <v>0</v>
      </c>
      <c r="G19" s="262">
        <f>HAWC2_2_hGAST_noFPM!DO19</f>
        <v>0.24876270488780905</v>
      </c>
      <c r="H19" s="189">
        <f>HAWC2_2_hGAST_noFPM!DP19</f>
        <v>433.85634454441998</v>
      </c>
      <c r="I19" s="244">
        <f>HAWC2_2_hGAST_noFPM!DQ19</f>
        <v>0.79266033300401106</v>
      </c>
      <c r="J19" s="189">
        <f>HAWC2_2_hGAST_noFPM!DR19</f>
        <v>6.6206465874775605E-2</v>
      </c>
      <c r="K19" s="1">
        <f>HAWC2_2_hGAST_noFPM!DS19</f>
        <v>121.93721152117504</v>
      </c>
      <c r="L19" s="1">
        <f>HAWC2_2_hGAST_noFPM!DT19</f>
        <v>842.1259907925097</v>
      </c>
      <c r="M19" s="34">
        <f>HAWC2_2_hGAST_noFPM!DU19</f>
        <v>39.320757872574816</v>
      </c>
      <c r="N19" s="244">
        <f>HAWC2_2_hGAST_noFPM!DV19</f>
        <v>22245034236.43428</v>
      </c>
      <c r="O19" s="1">
        <f>HAWC2_2_hGAST_noFPM!DW19</f>
        <v>551701876.1965642</v>
      </c>
      <c r="P19" s="34">
        <f>HAWC2_2_hGAST_noFPM!DX19</f>
        <v>7046046631.1920528</v>
      </c>
      <c r="Q19" s="1">
        <f>HAWC2_2_hGAST_noFPM!DY19</f>
        <v>8582088087.4962473</v>
      </c>
      <c r="R19" s="1">
        <f>HAWC2_2_hGAST_noFPM!DZ19</f>
        <v>22205031707.317619</v>
      </c>
      <c r="S19" s="34">
        <f>HAWC2_2_hGAST_noFPM!EA19</f>
        <v>779800819.73219121</v>
      </c>
      <c r="T19" s="34">
        <f>HAWC2_2_hGAST_noFPM!EB19</f>
        <v>362356032.64153761</v>
      </c>
      <c r="U19" s="1">
        <f>HAWC2_2_hGAST_noFPM!EC19</f>
        <v>317160721.34155083</v>
      </c>
      <c r="V19" s="1">
        <f>HAWC2_2_hGAST_noFPM!ED19</f>
        <v>161973991.81332445</v>
      </c>
      <c r="W19" s="34">
        <f>HAWC2_2_hGAST_noFPM!EE19</f>
        <v>8233004.6443077102</v>
      </c>
      <c r="X19" s="1">
        <f>HAWC2_2_hGAST_noFPM!EF19</f>
        <v>18522296.709281579</v>
      </c>
      <c r="Y19" s="34">
        <f>HAWC2_2_hGAST_noFPM!EG19</f>
        <v>-15784010.571608862</v>
      </c>
      <c r="Z19" s="107">
        <f>HAWC2_2_hGAST_noFPM!EH19</f>
        <v>0</v>
      </c>
      <c r="AB19" s="169">
        <f>HAWC2_2_hGAST_FPM!EB19</f>
        <v>3.2168903715302397</v>
      </c>
      <c r="AC19" s="106">
        <f>HAWC2_2_hGAST_FPM!EC19</f>
        <v>5.6145328658906341E-2</v>
      </c>
      <c r="AD19" s="243">
        <f>HAWC2_2_hGAST_FPM!ED19</f>
        <v>14</v>
      </c>
      <c r="AE19" s="258">
        <f>HAWC2_2_hGAST_FPM!EE19</f>
        <v>46.852081386984381</v>
      </c>
      <c r="AF19" s="258">
        <f>HAWC2_2_hGAST_FPM!EF19</f>
        <v>46.848033444449733</v>
      </c>
      <c r="AG19" s="258">
        <f>HAWC2_2_hGAST_FPM!EG19</f>
        <v>0</v>
      </c>
      <c r="AH19" s="262">
        <f>HAWC2_2_hGAST_FPM!EH19</f>
        <v>0.24876270488780905</v>
      </c>
      <c r="AI19" s="189">
        <f>HAWC2_2_hGAST_FPM!EI19</f>
        <v>433.85634454441998</v>
      </c>
      <c r="AJ19" s="244">
        <f>HAWC2_2_hGAST_FPM!EJ19</f>
        <v>0.79266033300401106</v>
      </c>
      <c r="AK19" s="189">
        <f>HAWC2_2_hGAST_FPM!EK19</f>
        <v>6.6206465874775605E-2</v>
      </c>
      <c r="AL19" s="1">
        <f>HAWC2_2_hGAST_FPM!EL19</f>
        <v>121.93721152117506</v>
      </c>
      <c r="AM19" s="1">
        <f>HAWC2_2_hGAST_FPM!EM19</f>
        <v>842.1259907925097</v>
      </c>
      <c r="AN19" s="34">
        <f>HAWC2_2_hGAST_FPM!EN19</f>
        <v>39.32075787257493</v>
      </c>
      <c r="AO19" s="244">
        <f>HAWC2_2_hGAST_FPM!EO19</f>
        <v>21620511472.025002</v>
      </c>
      <c r="AP19" s="1">
        <f>HAWC2_2_hGAST_FPM!EP19</f>
        <v>536213009.00984895</v>
      </c>
      <c r="AQ19" s="34">
        <f>HAWC2_2_hGAST_FPM!EQ19</f>
        <v>6848230953.612133</v>
      </c>
      <c r="AR19" s="1">
        <f>HAWC2_2_hGAST_FPM!ER19</f>
        <v>8581703946.163847</v>
      </c>
      <c r="AS19" s="1">
        <f>HAWC2_2_hGAST_FPM!ES19</f>
        <v>22142374195.811085</v>
      </c>
      <c r="AT19" s="34">
        <f>HAWC2_2_hGAST_FPM!ET19</f>
        <v>774894768.37241924</v>
      </c>
      <c r="AU19" s="34">
        <f>HAWC2_2_hGAST_FPM!EU19</f>
        <v>390139396.20267999</v>
      </c>
      <c r="AV19" s="1">
        <f>HAWC2_2_hGAST_FPM!EV19</f>
        <v>317405630.10452533</v>
      </c>
      <c r="AW19" s="1">
        <f>HAWC2_2_hGAST_FPM!EW19</f>
        <v>161729083.05035463</v>
      </c>
      <c r="AX19" s="34">
        <f>HAWC2_2_hGAST_FPM!EX19</f>
        <v>5451219.6080230791</v>
      </c>
      <c r="AY19" s="1">
        <f>HAWC2_2_hGAST_FPM!EY19</f>
        <v>17178870.373916287</v>
      </c>
      <c r="AZ19" s="34">
        <f>HAWC2_2_hGAST_FPM!EZ19</f>
        <v>-15535876.268859407</v>
      </c>
      <c r="BA19" s="107">
        <f>HAWC2_2_hGAST_FPM!FA19</f>
        <v>0</v>
      </c>
    </row>
    <row r="20" spans="1:53" x14ac:dyDescent="0.3">
      <c r="A20" s="169">
        <f>HAWC2_2_hGAST_noFPM!DI20</f>
        <v>2.3902010378438718</v>
      </c>
      <c r="B20" s="106">
        <f>HAWC2_2_hGAST_noFPM!DJ20</f>
        <v>4.1716877894961153E-2</v>
      </c>
      <c r="C20" s="243">
        <f>HAWC2_2_hGAST_noFPM!DK20</f>
        <v>15</v>
      </c>
      <c r="D20" s="258">
        <f>HAWC2_2_hGAST_noFPM!DL20</f>
        <v>52.71099508527665</v>
      </c>
      <c r="E20" s="258">
        <f>HAWC2_2_hGAST_noFPM!DM20</f>
        <v>52.705801242798216</v>
      </c>
      <c r="F20" s="258">
        <f>HAWC2_2_hGAST_noFPM!DN20</f>
        <v>0</v>
      </c>
      <c r="G20" s="262">
        <f>HAWC2_2_hGAST_noFPM!DO20</f>
        <v>0.13289146312197497</v>
      </c>
      <c r="H20" s="189">
        <f>HAWC2_2_hGAST_noFPM!DP20</f>
        <v>404.89479890714</v>
      </c>
      <c r="I20" s="244">
        <f>HAWC2_2_hGAST_noFPM!DQ20</f>
        <v>0.76547131281694314</v>
      </c>
      <c r="J20" s="189">
        <f>HAWC2_2_hGAST_noFPM!DR20</f>
        <v>5.0415406124032322E-2</v>
      </c>
      <c r="K20" s="1">
        <f>HAWC2_2_hGAST_noFPM!DS20</f>
        <v>91.168823605515968</v>
      </c>
      <c r="L20" s="1">
        <f>HAWC2_2_hGAST_noFPM!DT20</f>
        <v>693.72214629202176</v>
      </c>
      <c r="M20" s="34">
        <f>HAWC2_2_hGAST_noFPM!DU20</f>
        <v>24.170977874996492</v>
      </c>
      <c r="N20" s="244">
        <f>HAWC2_2_hGAST_noFPM!DV20</f>
        <v>21373342611.346939</v>
      </c>
      <c r="O20" s="1">
        <f>HAWC2_2_hGAST_noFPM!DW20</f>
        <v>356331411.26001871</v>
      </c>
      <c r="P20" s="34">
        <f>HAWC2_2_hGAST_noFPM!DX20</f>
        <v>6526305438.8089924</v>
      </c>
      <c r="Q20" s="1">
        <f>HAWC2_2_hGAST_noFPM!DY20</f>
        <v>6570150342.9285164</v>
      </c>
      <c r="R20" s="1">
        <f>HAWC2_2_hGAST_noFPM!DZ20</f>
        <v>18732050411.848106</v>
      </c>
      <c r="S20" s="34">
        <f>HAWC2_2_hGAST_noFPM!EA20</f>
        <v>507038899.24974054</v>
      </c>
      <c r="T20" s="34">
        <f>HAWC2_2_hGAST_noFPM!EB20</f>
        <v>284126949.72065514</v>
      </c>
      <c r="U20" s="1">
        <f>HAWC2_2_hGAST_noFPM!EC20</f>
        <v>308922183.02482539</v>
      </c>
      <c r="V20" s="1">
        <f>HAWC2_2_hGAST_noFPM!ED20</f>
        <v>138187287.96686366</v>
      </c>
      <c r="W20" s="34">
        <f>HAWC2_2_hGAST_noFPM!EE20</f>
        <v>6682270.2733318936</v>
      </c>
      <c r="X20" s="1">
        <f>HAWC2_2_hGAST_noFPM!EF20</f>
        <v>14999628.636932906</v>
      </c>
      <c r="Y20" s="34">
        <f>HAWC2_2_hGAST_noFPM!EG20</f>
        <v>-11044537.818289682</v>
      </c>
      <c r="Z20" s="107">
        <f>HAWC2_2_hGAST_noFPM!EH20</f>
        <v>0</v>
      </c>
      <c r="AB20" s="169">
        <f>HAWC2_2_hGAST_FPM!EB20</f>
        <v>2.3902010378438718</v>
      </c>
      <c r="AC20" s="106">
        <f>HAWC2_2_hGAST_FPM!EC20</f>
        <v>4.1716877894961153E-2</v>
      </c>
      <c r="AD20" s="243">
        <f>HAWC2_2_hGAST_FPM!ED20</f>
        <v>15</v>
      </c>
      <c r="AE20" s="258">
        <f>HAWC2_2_hGAST_FPM!EE20</f>
        <v>52.71099508527665</v>
      </c>
      <c r="AF20" s="258">
        <f>HAWC2_2_hGAST_FPM!EF20</f>
        <v>52.705801242798216</v>
      </c>
      <c r="AG20" s="258">
        <f>HAWC2_2_hGAST_FPM!EG20</f>
        <v>0</v>
      </c>
      <c r="AH20" s="262">
        <f>HAWC2_2_hGAST_FPM!EH20</f>
        <v>0.13289146312197497</v>
      </c>
      <c r="AI20" s="189">
        <f>HAWC2_2_hGAST_FPM!EI20</f>
        <v>404.89479890714</v>
      </c>
      <c r="AJ20" s="244">
        <f>HAWC2_2_hGAST_FPM!EJ20</f>
        <v>0.76547131281694314</v>
      </c>
      <c r="AK20" s="189">
        <f>HAWC2_2_hGAST_FPM!EK20</f>
        <v>5.0415406124032322E-2</v>
      </c>
      <c r="AL20" s="1">
        <f>HAWC2_2_hGAST_FPM!EL20</f>
        <v>91.168823605515968</v>
      </c>
      <c r="AM20" s="1">
        <f>HAWC2_2_hGAST_FPM!EM20</f>
        <v>693.72214629202176</v>
      </c>
      <c r="AN20" s="34">
        <f>HAWC2_2_hGAST_FPM!EN20</f>
        <v>24.170977874996492</v>
      </c>
      <c r="AO20" s="244">
        <f>HAWC2_2_hGAST_FPM!EO20</f>
        <v>20778606816.737999</v>
      </c>
      <c r="AP20" s="1">
        <f>HAWC2_2_hGAST_FPM!EP20</f>
        <v>346416114.0192706</v>
      </c>
      <c r="AQ20" s="34">
        <f>HAWC2_2_hGAST_FPM!EQ20</f>
        <v>6344704108.5168314</v>
      </c>
      <c r="AR20" s="1">
        <f>HAWC2_2_hGAST_FPM!ER20</f>
        <v>6569985037.392458</v>
      </c>
      <c r="AS20" s="1">
        <f>HAWC2_2_hGAST_FPM!ES20</f>
        <v>18676598825.677029</v>
      </c>
      <c r="AT20" s="34">
        <f>HAWC2_2_hGAST_FPM!ET20</f>
        <v>504011283.98652887</v>
      </c>
      <c r="AU20" s="34">
        <f>HAWC2_2_hGAST_FPM!EU20</f>
        <v>304743971.56457001</v>
      </c>
      <c r="AV20" s="1">
        <f>HAWC2_2_hGAST_FPM!EV20</f>
        <v>309063150.02945364</v>
      </c>
      <c r="AW20" s="1">
        <f>HAWC2_2_hGAST_FPM!EW20</f>
        <v>138046320.96222642</v>
      </c>
      <c r="AX20" s="34">
        <f>HAWC2_2_hGAST_FPM!EX20</f>
        <v>4534851.4383364841</v>
      </c>
      <c r="AY20" s="1">
        <f>HAWC2_2_hGAST_FPM!EY20</f>
        <v>14009568.329320397</v>
      </c>
      <c r="AZ20" s="34">
        <f>HAWC2_2_hGAST_FPM!EZ20</f>
        <v>-10885994.028207798</v>
      </c>
      <c r="BA20" s="107">
        <f>HAWC2_2_hGAST_FPM!FA20</f>
        <v>0</v>
      </c>
    </row>
    <row r="21" spans="1:53" x14ac:dyDescent="0.3">
      <c r="A21" s="169">
        <f>HAWC2_2_hGAST_noFPM!DI21</f>
        <v>1.6865614644005189</v>
      </c>
      <c r="B21" s="106">
        <f>HAWC2_2_hGAST_noFPM!DJ21</f>
        <v>2.9436050591046186E-2</v>
      </c>
      <c r="C21" s="243">
        <f>HAWC2_2_hGAST_noFPM!DK21</f>
        <v>16</v>
      </c>
      <c r="D21" s="258">
        <f>HAWC2_2_hGAST_noFPM!DL21</f>
        <v>58.569851873863243</v>
      </c>
      <c r="E21" s="258">
        <f>HAWC2_2_hGAST_noFPM!DM21</f>
        <v>58.562349683748835</v>
      </c>
      <c r="F21" s="258">
        <f>HAWC2_2_hGAST_noFPM!DN21</f>
        <v>0</v>
      </c>
      <c r="G21" s="262">
        <f>HAWC2_2_hGAST_noFPM!DO21</f>
        <v>-3.1556790034157206E-2</v>
      </c>
      <c r="H21" s="189">
        <f>HAWC2_2_hGAST_noFPM!DP21</f>
        <v>377.70664903530002</v>
      </c>
      <c r="I21" s="244">
        <f>HAWC2_2_hGAST_noFPM!DQ21</f>
        <v>0.7201275491509519</v>
      </c>
      <c r="J21" s="189">
        <f>HAWC2_2_hGAST_noFPM!DR21</f>
        <v>4.1893987353042034E-2</v>
      </c>
      <c r="K21" s="1">
        <f>HAWC2_2_hGAST_noFPM!DS21</f>
        <v>66.682037815589922</v>
      </c>
      <c r="L21" s="1">
        <f>HAWC2_2_hGAST_noFPM!DT21</f>
        <v>566.53445034877905</v>
      </c>
      <c r="M21" s="34">
        <f>HAWC2_2_hGAST_noFPM!DU21</f>
        <v>14.907058156246364</v>
      </c>
      <c r="N21" s="244">
        <f>HAWC2_2_hGAST_noFPM!DV21</f>
        <v>20169801352.69186</v>
      </c>
      <c r="O21" s="1">
        <f>HAWC2_2_hGAST_noFPM!DW21</f>
        <v>310655628.14063358</v>
      </c>
      <c r="P21" s="34">
        <f>HAWC2_2_hGAST_noFPM!DX21</f>
        <v>5546860170.4863291</v>
      </c>
      <c r="Q21" s="1">
        <f>HAWC2_2_hGAST_noFPM!DY21</f>
        <v>4904202534.5263996</v>
      </c>
      <c r="R21" s="1">
        <f>HAWC2_2_hGAST_noFPM!DZ21</f>
        <v>15577606079.811682</v>
      </c>
      <c r="S21" s="34">
        <f>HAWC2_2_hGAST_noFPM!EA21</f>
        <v>343820234.36511058</v>
      </c>
      <c r="T21" s="34">
        <f>HAWC2_2_hGAST_noFPM!EB21</f>
        <v>219203779.28932115</v>
      </c>
      <c r="U21" s="1">
        <f>HAWC2_2_hGAST_noFPM!EC21</f>
        <v>303070574.12143105</v>
      </c>
      <c r="V21" s="1">
        <f>HAWC2_2_hGAST_noFPM!ED21</f>
        <v>116738460.25088656</v>
      </c>
      <c r="W21" s="34">
        <f>HAWC2_2_hGAST_noFPM!EE21</f>
        <v>5260259.099280687</v>
      </c>
      <c r="X21" s="1">
        <f>HAWC2_2_hGAST_noFPM!EF21</f>
        <v>12225139.181598067</v>
      </c>
      <c r="Y21" s="34">
        <f>HAWC2_2_hGAST_noFPM!EG21</f>
        <v>-10318102.175082212</v>
      </c>
      <c r="Z21" s="107">
        <f>HAWC2_2_hGAST_noFPM!EH21</f>
        <v>0</v>
      </c>
      <c r="AB21" s="169">
        <f>HAWC2_2_hGAST_FPM!EB21</f>
        <v>1.6865614644005189</v>
      </c>
      <c r="AC21" s="106">
        <f>HAWC2_2_hGAST_FPM!EC21</f>
        <v>2.9436050591046186E-2</v>
      </c>
      <c r="AD21" s="243">
        <f>HAWC2_2_hGAST_FPM!ED21</f>
        <v>16</v>
      </c>
      <c r="AE21" s="258">
        <f>HAWC2_2_hGAST_FPM!EE21</f>
        <v>58.569851873863243</v>
      </c>
      <c r="AF21" s="258">
        <f>HAWC2_2_hGAST_FPM!EF21</f>
        <v>58.562349683748835</v>
      </c>
      <c r="AG21" s="258">
        <f>HAWC2_2_hGAST_FPM!EG21</f>
        <v>0</v>
      </c>
      <c r="AH21" s="262">
        <f>HAWC2_2_hGAST_FPM!EH21</f>
        <v>-3.1556790034157206E-2</v>
      </c>
      <c r="AI21" s="189">
        <f>HAWC2_2_hGAST_FPM!EI21</f>
        <v>377.70664903530002</v>
      </c>
      <c r="AJ21" s="244">
        <f>HAWC2_2_hGAST_FPM!EJ21</f>
        <v>0.7201275491509519</v>
      </c>
      <c r="AK21" s="189">
        <f>HAWC2_2_hGAST_FPM!EK21</f>
        <v>4.1893987353042034E-2</v>
      </c>
      <c r="AL21" s="1">
        <f>HAWC2_2_hGAST_FPM!EL21</f>
        <v>66.682037815589624</v>
      </c>
      <c r="AM21" s="1">
        <f>HAWC2_2_hGAST_FPM!EM21</f>
        <v>566.53445034877939</v>
      </c>
      <c r="AN21" s="34">
        <f>HAWC2_2_hGAST_FPM!EN21</f>
        <v>14.907058156241289</v>
      </c>
      <c r="AO21" s="244">
        <f>HAWC2_2_hGAST_FPM!EO21</f>
        <v>19922595948.782001</v>
      </c>
      <c r="AP21" s="1">
        <f>HAWC2_2_hGAST_FPM!EP21</f>
        <v>306848166.24804896</v>
      </c>
      <c r="AQ21" s="34">
        <f>HAWC2_2_hGAST_FPM!EQ21</f>
        <v>5478876664.6054649</v>
      </c>
      <c r="AR21" s="1">
        <f>HAWC2_2_hGAST_FPM!ER21</f>
        <v>4904143891.9751282</v>
      </c>
      <c r="AS21" s="1">
        <f>HAWC2_2_hGAST_FPM!ES21</f>
        <v>15558910060.187824</v>
      </c>
      <c r="AT21" s="34">
        <f>HAWC2_2_hGAST_FPM!ET21</f>
        <v>342773151.23328799</v>
      </c>
      <c r="AU21" s="34">
        <f>HAWC2_2_hGAST_FPM!EU21</f>
        <v>234690717.36456999</v>
      </c>
      <c r="AV21" s="1">
        <f>HAWC2_2_hGAST_FPM!EV21</f>
        <v>303130929.90174401</v>
      </c>
      <c r="AW21" s="1">
        <f>HAWC2_2_hGAST_FPM!EW21</f>
        <v>116678104.47057594</v>
      </c>
      <c r="AX21" s="34">
        <f>HAWC2_2_hGAST_FPM!EX21</f>
        <v>4052217.0278108926</v>
      </c>
      <c r="AY21" s="1">
        <f>HAWC2_2_hGAST_FPM!EY21</f>
        <v>11706874.450864526</v>
      </c>
      <c r="AZ21" s="34">
        <f>HAWC2_2_hGAST_FPM!EZ21</f>
        <v>-10254782.512055315</v>
      </c>
      <c r="BA21" s="107">
        <f>HAWC2_2_hGAST_FPM!FA21</f>
        <v>0</v>
      </c>
    </row>
    <row r="22" spans="1:53" x14ac:dyDescent="0.3">
      <c r="A22" s="169">
        <f>HAWC2_2_hGAST_noFPM!DI22</f>
        <v>1.0695594639828823</v>
      </c>
      <c r="B22" s="106">
        <f>HAWC2_2_hGAST_noFPM!DJ22</f>
        <v>1.8667334192366998E-2</v>
      </c>
      <c r="C22" s="243">
        <f>HAWC2_2_hGAST_noFPM!DK22</f>
        <v>17</v>
      </c>
      <c r="D22" s="258">
        <f>HAWC2_2_hGAST_noFPM!DL22</f>
        <v>64.428641719451718</v>
      </c>
      <c r="E22" s="258">
        <f>HAWC2_2_hGAST_noFPM!DM22</f>
        <v>64.418040285311605</v>
      </c>
      <c r="F22" s="258">
        <f>HAWC2_2_hGAST_noFPM!DN22</f>
        <v>0</v>
      </c>
      <c r="G22" s="262">
        <f>HAWC2_2_hGAST_noFPM!DO22</f>
        <v>-0.22209821214493353</v>
      </c>
      <c r="H22" s="189">
        <f>HAWC2_2_hGAST_noFPM!DP22</f>
        <v>350.45594662815</v>
      </c>
      <c r="I22" s="244">
        <f>HAWC2_2_hGAST_noFPM!DQ22</f>
        <v>0.67730585546587263</v>
      </c>
      <c r="J22" s="189">
        <f>HAWC2_2_hGAST_noFPM!DR22</f>
        <v>3.5983409327884588E-2</v>
      </c>
      <c r="K22" s="1">
        <f>HAWC2_2_hGAST_noFPM!DS22</f>
        <v>48.304851941464946</v>
      </c>
      <c r="L22" s="1">
        <f>HAWC2_2_hGAST_noFPM!DT22</f>
        <v>455.02338675758881</v>
      </c>
      <c r="M22" s="34">
        <f>HAWC2_2_hGAST_noFPM!DU22</f>
        <v>8.0390095973976781</v>
      </c>
      <c r="N22" s="244">
        <f>HAWC2_2_hGAST_noFPM!DV22</f>
        <v>19040930938.217033</v>
      </c>
      <c r="O22" s="1">
        <f>HAWC2_2_hGAST_noFPM!DW22</f>
        <v>309037381.84698915</v>
      </c>
      <c r="P22" s="34">
        <f>HAWC2_2_hGAST_noFPM!DX22</f>
        <v>4944491163.7633333</v>
      </c>
      <c r="Q22" s="1">
        <f>HAWC2_2_hGAST_noFPM!DY22</f>
        <v>3608879389.4869957</v>
      </c>
      <c r="R22" s="1">
        <f>HAWC2_2_hGAST_noFPM!DZ22</f>
        <v>12728768698.297533</v>
      </c>
      <c r="S22" s="34">
        <f>HAWC2_2_hGAST_noFPM!EA22</f>
        <v>214526718.57762614</v>
      </c>
      <c r="T22" s="34">
        <f>HAWC2_2_hGAST_noFPM!EB22</f>
        <v>166972507.81426692</v>
      </c>
      <c r="U22" s="1">
        <f>HAWC2_2_hGAST_noFPM!EC22</f>
        <v>292842667.61641103</v>
      </c>
      <c r="V22" s="1">
        <f>HAWC2_2_hGAST_noFPM!ED22</f>
        <v>97478558.316875607</v>
      </c>
      <c r="W22" s="34">
        <f>HAWC2_2_hGAST_noFPM!EE22</f>
        <v>3345630.914516638</v>
      </c>
      <c r="X22" s="1">
        <f>HAWC2_2_hGAST_noFPM!EF22</f>
        <v>11497754.436830249</v>
      </c>
      <c r="Y22" s="34">
        <f>HAWC2_2_hGAST_noFPM!EG22</f>
        <v>-8005729.8299057689</v>
      </c>
      <c r="Z22" s="107">
        <f>HAWC2_2_hGAST_noFPM!EH22</f>
        <v>0</v>
      </c>
      <c r="AB22" s="169">
        <f>HAWC2_2_hGAST_FPM!EB22</f>
        <v>1.0695594639828823</v>
      </c>
      <c r="AC22" s="106">
        <f>HAWC2_2_hGAST_FPM!EC22</f>
        <v>1.8667334192366998E-2</v>
      </c>
      <c r="AD22" s="243">
        <f>HAWC2_2_hGAST_FPM!ED22</f>
        <v>17</v>
      </c>
      <c r="AE22" s="258">
        <f>HAWC2_2_hGAST_FPM!EE22</f>
        <v>64.428641719451718</v>
      </c>
      <c r="AF22" s="258">
        <f>HAWC2_2_hGAST_FPM!EF22</f>
        <v>64.418040285311605</v>
      </c>
      <c r="AG22" s="258">
        <f>HAWC2_2_hGAST_FPM!EG22</f>
        <v>0</v>
      </c>
      <c r="AH22" s="262">
        <f>HAWC2_2_hGAST_FPM!EH22</f>
        <v>-0.22209821214493353</v>
      </c>
      <c r="AI22" s="189">
        <f>HAWC2_2_hGAST_FPM!EI22</f>
        <v>350.45594662815</v>
      </c>
      <c r="AJ22" s="244">
        <f>HAWC2_2_hGAST_FPM!EJ22</f>
        <v>0.67730585546587263</v>
      </c>
      <c r="AK22" s="189">
        <f>HAWC2_2_hGAST_FPM!EK22</f>
        <v>3.5983409327884588E-2</v>
      </c>
      <c r="AL22" s="1">
        <f>HAWC2_2_hGAST_FPM!EL22</f>
        <v>48.304851941464477</v>
      </c>
      <c r="AM22" s="1">
        <f>HAWC2_2_hGAST_FPM!EM22</f>
        <v>455.02338675758932</v>
      </c>
      <c r="AN22" s="34">
        <f>HAWC2_2_hGAST_FPM!EN22</f>
        <v>8.0390095973837212</v>
      </c>
      <c r="AO22" s="244">
        <f>HAWC2_2_hGAST_FPM!EO22</f>
        <v>18923963088.004002</v>
      </c>
      <c r="AP22" s="1">
        <f>HAWC2_2_hGAST_FPM!EP22</f>
        <v>307138974.76240939</v>
      </c>
      <c r="AQ22" s="34">
        <f>HAWC2_2_hGAST_FPM!EQ22</f>
        <v>4914117307.3747292</v>
      </c>
      <c r="AR22" s="1">
        <f>HAWC2_2_hGAST_FPM!ER22</f>
        <v>3608848578.1239467</v>
      </c>
      <c r="AS22" s="1">
        <f>HAWC2_2_hGAST_FPM!ES22</f>
        <v>12720881307.353893</v>
      </c>
      <c r="AT22" s="34">
        <f>HAWC2_2_hGAST_FPM!ET22</f>
        <v>214033745.98345393</v>
      </c>
      <c r="AU22" s="34">
        <f>HAWC2_2_hGAST_FPM!EU22</f>
        <v>178444694.19236001</v>
      </c>
      <c r="AV22" s="1">
        <f>HAWC2_2_hGAST_FPM!EV22</f>
        <v>292863785.77873957</v>
      </c>
      <c r="AW22" s="1">
        <f>HAWC2_2_hGAST_FPM!EW22</f>
        <v>97457440.154537454</v>
      </c>
      <c r="AX22" s="34">
        <f>HAWC2_2_hGAST_FPM!EX22</f>
        <v>2658395.99467227</v>
      </c>
      <c r="AY22" s="1">
        <f>HAWC2_2_hGAST_FPM!EY22</f>
        <v>11161545.278542157</v>
      </c>
      <c r="AZ22" s="34">
        <f>HAWC2_2_hGAST_FPM!EZ22</f>
        <v>-7971708.2076244419</v>
      </c>
      <c r="BA22" s="107">
        <f>HAWC2_2_hGAST_FPM!FA22</f>
        <v>0</v>
      </c>
    </row>
    <row r="23" spans="1:53" x14ac:dyDescent="0.3">
      <c r="A23" s="169">
        <f>HAWC2_2_hGAST_noFPM!DI23</f>
        <v>0.55086383235771053</v>
      </c>
      <c r="B23" s="106">
        <f>HAWC2_2_hGAST_noFPM!DJ23</f>
        <v>9.6143876047961267E-3</v>
      </c>
      <c r="C23" s="243">
        <f>HAWC2_2_hGAST_noFPM!DK23</f>
        <v>18</v>
      </c>
      <c r="D23" s="258">
        <f>HAWC2_2_hGAST_noFPM!DL23</f>
        <v>70.287372427101388</v>
      </c>
      <c r="E23" s="258">
        <f>HAWC2_2_hGAST_noFPM!DM23</f>
        <v>70.270576053816825</v>
      </c>
      <c r="F23" s="258">
        <f>HAWC2_2_hGAST_noFPM!DN23</f>
        <v>0</v>
      </c>
      <c r="G23" s="262">
        <f>HAWC2_2_hGAST_noFPM!DO23</f>
        <v>-0.49145036662728203</v>
      </c>
      <c r="H23" s="189">
        <f>HAWC2_2_hGAST_noFPM!DP23</f>
        <v>307.30055408523998</v>
      </c>
      <c r="I23" s="244">
        <f>HAWC2_2_hGAST_noFPM!DQ23</f>
        <v>0.53450855211552384</v>
      </c>
      <c r="J23" s="189">
        <f>HAWC2_2_hGAST_noFPM!DR23</f>
        <v>3.1004216833307764E-2</v>
      </c>
      <c r="K23" s="1">
        <f>HAWC2_2_hGAST_noFPM!DS23</f>
        <v>35.082032855720264</v>
      </c>
      <c r="L23" s="1">
        <f>HAWC2_2_hGAST_noFPM!DT23</f>
        <v>311.7093457646659</v>
      </c>
      <c r="M23" s="34">
        <f>HAWC2_2_hGAST_noFPM!DU23</f>
        <v>2.2976158639804645</v>
      </c>
      <c r="N23" s="244">
        <f>HAWC2_2_hGAST_noFPM!DV23</f>
        <v>17844165410.47913</v>
      </c>
      <c r="O23" s="1">
        <f>HAWC2_2_hGAST_noFPM!DW23</f>
        <v>337445684.94267929</v>
      </c>
      <c r="P23" s="34">
        <f>HAWC2_2_hGAST_noFPM!DX23</f>
        <v>3375200507.7762618</v>
      </c>
      <c r="Q23" s="1">
        <f>HAWC2_2_hGAST_noFPM!DY23</f>
        <v>2656285466.2419763</v>
      </c>
      <c r="R23" s="1">
        <f>HAWC2_2_hGAST_noFPM!DZ23</f>
        <v>8378093266.6891146</v>
      </c>
      <c r="S23" s="34">
        <f>HAWC2_2_hGAST_noFPM!EA23</f>
        <v>86780791.998702347</v>
      </c>
      <c r="T23" s="34">
        <f>HAWC2_2_hGAST_noFPM!EB23</f>
        <v>126958400.74831855</v>
      </c>
      <c r="U23" s="1">
        <f>HAWC2_2_hGAST_noFPM!EC23</f>
        <v>300235253.59223413</v>
      </c>
      <c r="V23" s="1">
        <f>HAWC2_2_hGAST_noFPM!ED23</f>
        <v>81371968.085942522</v>
      </c>
      <c r="W23" s="34">
        <f>HAWC2_2_hGAST_noFPM!EE23</f>
        <v>987008.93212014297</v>
      </c>
      <c r="X23" s="1">
        <f>HAWC2_2_hGAST_noFPM!EF23</f>
        <v>12661139.058573857</v>
      </c>
      <c r="Y23" s="34">
        <f>HAWC2_2_hGAST_noFPM!EG23</f>
        <v>-7909803.4638261693</v>
      </c>
      <c r="Z23" s="107">
        <f>HAWC2_2_hGAST_noFPM!EH23</f>
        <v>0</v>
      </c>
      <c r="AB23" s="169">
        <f>HAWC2_2_hGAST_FPM!EB23</f>
        <v>0.55086383235771053</v>
      </c>
      <c r="AC23" s="106">
        <f>HAWC2_2_hGAST_FPM!EC23</f>
        <v>9.6143876047961267E-3</v>
      </c>
      <c r="AD23" s="243">
        <f>HAWC2_2_hGAST_FPM!ED23</f>
        <v>18</v>
      </c>
      <c r="AE23" s="258">
        <f>HAWC2_2_hGAST_FPM!EE23</f>
        <v>70.287372427101388</v>
      </c>
      <c r="AF23" s="258">
        <f>HAWC2_2_hGAST_FPM!EF23</f>
        <v>70.270576053816825</v>
      </c>
      <c r="AG23" s="258">
        <f>HAWC2_2_hGAST_FPM!EG23</f>
        <v>0</v>
      </c>
      <c r="AH23" s="262">
        <f>HAWC2_2_hGAST_FPM!EH23</f>
        <v>-0.49145036662728203</v>
      </c>
      <c r="AI23" s="189">
        <f>HAWC2_2_hGAST_FPM!EI23</f>
        <v>307.30055408523998</v>
      </c>
      <c r="AJ23" s="244">
        <f>HAWC2_2_hGAST_FPM!EJ23</f>
        <v>0.53450855211552384</v>
      </c>
      <c r="AK23" s="189">
        <f>HAWC2_2_hGAST_FPM!EK23</f>
        <v>3.1004216833307764E-2</v>
      </c>
      <c r="AL23" s="1">
        <f>HAWC2_2_hGAST_FPM!EL23</f>
        <v>35.082032855720271</v>
      </c>
      <c r="AM23" s="1">
        <f>HAWC2_2_hGAST_FPM!EM23</f>
        <v>311.7093457646659</v>
      </c>
      <c r="AN23" s="34">
        <f>HAWC2_2_hGAST_FPM!EN23</f>
        <v>2.2976158639808815</v>
      </c>
      <c r="AO23" s="244">
        <f>HAWC2_2_hGAST_FPM!EO23</f>
        <v>17536942879.245998</v>
      </c>
      <c r="AP23" s="1">
        <f>HAWC2_2_hGAST_FPM!EP23</f>
        <v>331635891.37167227</v>
      </c>
      <c r="AQ23" s="34">
        <f>HAWC2_2_hGAST_FPM!EQ23</f>
        <v>3317089768.519752</v>
      </c>
      <c r="AR23" s="1">
        <f>HAWC2_2_hGAST_FPM!ER23</f>
        <v>2656175598.9701605</v>
      </c>
      <c r="AS23" s="1">
        <f>HAWC2_2_hGAST_FPM!ES23</f>
        <v>8367101696.4960594</v>
      </c>
      <c r="AT23" s="34">
        <f>HAWC2_2_hGAST_FPM!ET23</f>
        <v>85681877.156771243</v>
      </c>
      <c r="AU23" s="34">
        <f>HAWC2_2_hGAST_FPM!EU23</f>
        <v>133763636.89025</v>
      </c>
      <c r="AV23" s="1">
        <f>HAWC2_2_hGAST_FPM!EV23</f>
        <v>300216262.37369192</v>
      </c>
      <c r="AW23" s="1">
        <f>HAWC2_2_hGAST_FPM!EW23</f>
        <v>81390959.304495096</v>
      </c>
      <c r="AX23" s="34">
        <f>HAWC2_2_hGAST_FPM!EX23</f>
        <v>2265017.9747184562</v>
      </c>
      <c r="AY23" s="1">
        <f>HAWC2_2_hGAST_FPM!EY23</f>
        <v>12707188.3349771</v>
      </c>
      <c r="AZ23" s="34">
        <f>HAWC2_2_hGAST_FPM!EZ23</f>
        <v>-7913786.5152221844</v>
      </c>
      <c r="BA23" s="107">
        <f>HAWC2_2_hGAST_FPM!FA23</f>
        <v>0</v>
      </c>
    </row>
    <row r="24" spans="1:53" x14ac:dyDescent="0.3">
      <c r="A24" s="169">
        <f>HAWC2_2_hGAST_noFPM!DI24</f>
        <v>6.3788642884633928E-2</v>
      </c>
      <c r="B24" s="106">
        <f>HAWC2_2_hGAST_noFPM!DJ24</f>
        <v>1.1133218437157154E-3</v>
      </c>
      <c r="C24" s="243">
        <f>HAWC2_2_hGAST_noFPM!DK24</f>
        <v>19</v>
      </c>
      <c r="D24" s="258">
        <f>HAWC2_2_hGAST_noFPM!DL24</f>
        <v>76.146032928164516</v>
      </c>
      <c r="E24" s="258">
        <f>HAWC2_2_hGAST_noFPM!DM24</f>
        <v>76.120301096381738</v>
      </c>
      <c r="F24" s="258">
        <f>HAWC2_2_hGAST_noFPM!DN24</f>
        <v>0</v>
      </c>
      <c r="G24" s="262">
        <f>HAWC2_2_hGAST_noFPM!DO24</f>
        <v>-0.81490019752266007</v>
      </c>
      <c r="H24" s="189">
        <f>HAWC2_2_hGAST_noFPM!DP24</f>
        <v>260.23867436495999</v>
      </c>
      <c r="I24" s="244">
        <f>HAWC2_2_hGAST_noFPM!DQ24</f>
        <v>0.35788611397598868</v>
      </c>
      <c r="J24" s="189">
        <f>HAWC2_2_hGAST_noFPM!DR24</f>
        <v>2.8411428624694885E-2</v>
      </c>
      <c r="K24" s="1">
        <f>HAWC2_2_hGAST_noFPM!DS24</f>
        <v>25.160070582005645</v>
      </c>
      <c r="L24" s="1">
        <f>HAWC2_2_hGAST_noFPM!DT24</f>
        <v>185.02780217952514</v>
      </c>
      <c r="M24" s="34">
        <f>HAWC2_2_hGAST_noFPM!DU24</f>
        <v>-1.5019069554821538</v>
      </c>
      <c r="N24" s="244">
        <f>HAWC2_2_hGAST_noFPM!DV24</f>
        <v>16463562913.572857</v>
      </c>
      <c r="O24" s="1">
        <f>HAWC2_2_hGAST_noFPM!DW24</f>
        <v>374014112.21932632</v>
      </c>
      <c r="P24" s="34">
        <f>HAWC2_2_hGAST_noFPM!DX24</f>
        <v>1823056505.4984205</v>
      </c>
      <c r="Q24" s="1">
        <f>HAWC2_2_hGAST_noFPM!DY24</f>
        <v>1918289659.4027317</v>
      </c>
      <c r="R24" s="1">
        <f>HAWC2_2_hGAST_noFPM!DZ24</f>
        <v>4638867411.9352026</v>
      </c>
      <c r="S24" s="34">
        <f>HAWC2_2_hGAST_noFPM!EA24</f>
        <v>6659997.8630729644</v>
      </c>
      <c r="T24" s="34">
        <f>HAWC2_2_hGAST_noFPM!EB24</f>
        <v>93649914.99674885</v>
      </c>
      <c r="U24" s="1">
        <f>HAWC2_2_hGAST_noFPM!EC24</f>
        <v>334563139.4248603</v>
      </c>
      <c r="V24" s="1">
        <f>HAWC2_2_hGAST_noFPM!ED24</f>
        <v>67129245.788563892</v>
      </c>
      <c r="W24" s="34">
        <f>HAWC2_2_hGAST_noFPM!EE24</f>
        <v>-3677914.6716239559</v>
      </c>
      <c r="X24" s="1">
        <f>HAWC2_2_hGAST_noFPM!EF24</f>
        <v>15165147.374279944</v>
      </c>
      <c r="Y24" s="34">
        <f>HAWC2_2_hGAST_noFPM!EG24</f>
        <v>-8391995.2228922267</v>
      </c>
      <c r="Z24" s="107">
        <f>HAWC2_2_hGAST_noFPM!EH24</f>
        <v>0</v>
      </c>
      <c r="AB24" s="169">
        <f>HAWC2_2_hGAST_FPM!EB24</f>
        <v>6.3788642884633928E-2</v>
      </c>
      <c r="AC24" s="106">
        <f>HAWC2_2_hGAST_FPM!EC24</f>
        <v>1.1133218437157154E-3</v>
      </c>
      <c r="AD24" s="243">
        <f>HAWC2_2_hGAST_FPM!ED24</f>
        <v>19</v>
      </c>
      <c r="AE24" s="258">
        <f>HAWC2_2_hGAST_FPM!EE24</f>
        <v>76.146032928164516</v>
      </c>
      <c r="AF24" s="258">
        <f>HAWC2_2_hGAST_FPM!EF24</f>
        <v>76.120301096381738</v>
      </c>
      <c r="AG24" s="258">
        <f>HAWC2_2_hGAST_FPM!EG24</f>
        <v>0</v>
      </c>
      <c r="AH24" s="262">
        <f>HAWC2_2_hGAST_FPM!EH24</f>
        <v>-0.81490019752266007</v>
      </c>
      <c r="AI24" s="189">
        <f>HAWC2_2_hGAST_FPM!EI24</f>
        <v>260.23867436495999</v>
      </c>
      <c r="AJ24" s="244">
        <f>HAWC2_2_hGAST_FPM!EJ24</f>
        <v>0.35788611397598868</v>
      </c>
      <c r="AK24" s="189">
        <f>HAWC2_2_hGAST_FPM!EK24</f>
        <v>2.8411428624694885E-2</v>
      </c>
      <c r="AL24" s="1">
        <f>HAWC2_2_hGAST_FPM!EL24</f>
        <v>25.160070582005641</v>
      </c>
      <c r="AM24" s="1">
        <f>HAWC2_2_hGAST_FPM!EM24</f>
        <v>185.02780217952514</v>
      </c>
      <c r="AN24" s="34">
        <f>HAWC2_2_hGAST_FPM!EN24</f>
        <v>-1.5019069554823732</v>
      </c>
      <c r="AO24" s="244">
        <f>HAWC2_2_hGAST_FPM!EO24</f>
        <v>15851882737.655001</v>
      </c>
      <c r="AP24" s="1">
        <f>HAWC2_2_hGAST_FPM!EP24</f>
        <v>360118151.83948225</v>
      </c>
      <c r="AQ24" s="34">
        <f>HAWC2_2_hGAST_FPM!EQ24</f>
        <v>1755323443.7155342</v>
      </c>
      <c r="AR24" s="1">
        <f>HAWC2_2_hGAST_FPM!ER24</f>
        <v>1917973975.2879376</v>
      </c>
      <c r="AS24" s="1">
        <f>HAWC2_2_hGAST_FPM!ES24</f>
        <v>4631367139.9973812</v>
      </c>
      <c r="AT24" s="34">
        <f>HAWC2_2_hGAST_FPM!ET24</f>
        <v>5121259.188855499</v>
      </c>
      <c r="AU24" s="34">
        <f>HAWC2_2_hGAST_FPM!EU24</f>
        <v>97556232.157782003</v>
      </c>
      <c r="AV24" s="1">
        <f>HAWC2_2_hGAST_FPM!EV24</f>
        <v>334605838.36984468</v>
      </c>
      <c r="AW24" s="1">
        <f>HAWC2_2_hGAST_FPM!EW24</f>
        <v>67086546.843575351</v>
      </c>
      <c r="AX24" s="34">
        <f>HAWC2_2_hGAST_FPM!EX24</f>
        <v>1451236.7206773567</v>
      </c>
      <c r="AY24" s="1">
        <f>HAWC2_2_hGAST_FPM!EY24</f>
        <v>15439209.097919913</v>
      </c>
      <c r="AZ24" s="34">
        <f>HAWC2_2_hGAST_FPM!EZ24</f>
        <v>-8411803.8482516129</v>
      </c>
      <c r="BA24" s="107">
        <f>HAWC2_2_hGAST_FPM!FA24</f>
        <v>0</v>
      </c>
    </row>
    <row r="25" spans="1:53" x14ac:dyDescent="0.3">
      <c r="A25" s="169">
        <f>HAWC2_2_hGAST_noFPM!DI25</f>
        <v>-0.49696058612098404</v>
      </c>
      <c r="B25" s="106">
        <f>HAWC2_2_hGAST_noFPM!DJ25</f>
        <v>-8.6735984804520074E-3</v>
      </c>
      <c r="C25" s="243">
        <f>HAWC2_2_hGAST_noFPM!DK25</f>
        <v>20</v>
      </c>
      <c r="D25" s="258">
        <f>HAWC2_2_hGAST_noFPM!DL25</f>
        <v>82.004632645113858</v>
      </c>
      <c r="E25" s="258">
        <f>HAWC2_2_hGAST_noFPM!DM25</f>
        <v>81.968568685581189</v>
      </c>
      <c r="F25" s="258">
        <f>HAWC2_2_hGAST_noFPM!DN25</f>
        <v>0</v>
      </c>
      <c r="G25" s="262">
        <f>HAWC2_2_hGAST_noFPM!DO25</f>
        <v>-1.1626887087735214</v>
      </c>
      <c r="H25" s="189">
        <f>HAWC2_2_hGAST_noFPM!DP25</f>
        <v>223.92148275420001</v>
      </c>
      <c r="I25" s="244">
        <f>HAWC2_2_hGAST_noFPM!DQ25</f>
        <v>0.25780531302393683</v>
      </c>
      <c r="J25" s="189">
        <f>HAWC2_2_hGAST_noFPM!DR25</f>
        <v>3.0026363059194268E-2</v>
      </c>
      <c r="K25" s="1">
        <f>HAWC2_2_hGAST_noFPM!DS25</f>
        <v>17.732535512427653</v>
      </c>
      <c r="L25" s="1">
        <f>HAWC2_2_hGAST_noFPM!DT25</f>
        <v>117.71487169146566</v>
      </c>
      <c r="M25" s="34">
        <f>HAWC2_2_hGAST_noFPM!DU25</f>
        <v>-1.57188530478074</v>
      </c>
      <c r="N25" s="244">
        <f>HAWC2_2_hGAST_noFPM!DV25</f>
        <v>14683875772.933516</v>
      </c>
      <c r="O25" s="1">
        <f>HAWC2_2_hGAST_noFPM!DW25</f>
        <v>420899903.96059221</v>
      </c>
      <c r="P25" s="34">
        <f>HAWC2_2_hGAST_noFPM!DX25</f>
        <v>1045660934.546519</v>
      </c>
      <c r="Q25" s="1">
        <f>HAWC2_2_hGAST_noFPM!DY25</f>
        <v>1352414126.0602138</v>
      </c>
      <c r="R25" s="1">
        <f>HAWC2_2_hGAST_noFPM!DZ25</f>
        <v>2888729179.8004618</v>
      </c>
      <c r="S25" s="34">
        <f>HAWC2_2_hGAST_noFPM!EA25</f>
        <v>-224893.89801277965</v>
      </c>
      <c r="T25" s="34">
        <f>HAWC2_2_hGAST_noFPM!EB25</f>
        <v>69432734.628852144</v>
      </c>
      <c r="U25" s="1">
        <f>HAWC2_2_hGAST_noFPM!EC25</f>
        <v>376178396.72447664</v>
      </c>
      <c r="V25" s="1">
        <f>HAWC2_2_hGAST_noFPM!ED25</f>
        <v>55679139.084487319</v>
      </c>
      <c r="W25" s="34">
        <f>HAWC2_2_hGAST_noFPM!EE25</f>
        <v>-6566433.5613623671</v>
      </c>
      <c r="X25" s="1">
        <f>HAWC2_2_hGAST_noFPM!EF25</f>
        <v>17820539.194679596</v>
      </c>
      <c r="Y25" s="34">
        <f>HAWC2_2_hGAST_noFPM!EG25</f>
        <v>-7943342.9725192916</v>
      </c>
      <c r="Z25" s="107">
        <f>HAWC2_2_hGAST_noFPM!EH25</f>
        <v>0</v>
      </c>
      <c r="AB25" s="169">
        <f>HAWC2_2_hGAST_FPM!EB25</f>
        <v>-0.49696058612098404</v>
      </c>
      <c r="AC25" s="106">
        <f>HAWC2_2_hGAST_FPM!EC25</f>
        <v>-8.6735984804520074E-3</v>
      </c>
      <c r="AD25" s="243">
        <f>HAWC2_2_hGAST_FPM!ED25</f>
        <v>20</v>
      </c>
      <c r="AE25" s="258">
        <f>HAWC2_2_hGAST_FPM!EE25</f>
        <v>82.004632645113858</v>
      </c>
      <c r="AF25" s="258">
        <f>HAWC2_2_hGAST_FPM!EF25</f>
        <v>81.968568685581189</v>
      </c>
      <c r="AG25" s="258">
        <f>HAWC2_2_hGAST_FPM!EG25</f>
        <v>0</v>
      </c>
      <c r="AH25" s="262">
        <f>HAWC2_2_hGAST_FPM!EH25</f>
        <v>-1.1626887087735214</v>
      </c>
      <c r="AI25" s="189">
        <f>HAWC2_2_hGAST_FPM!EI25</f>
        <v>223.92148275420001</v>
      </c>
      <c r="AJ25" s="244">
        <f>HAWC2_2_hGAST_FPM!EJ25</f>
        <v>0.25780531302393683</v>
      </c>
      <c r="AK25" s="189">
        <f>HAWC2_2_hGAST_FPM!EK25</f>
        <v>3.0026363059194268E-2</v>
      </c>
      <c r="AL25" s="1">
        <f>HAWC2_2_hGAST_FPM!EL25</f>
        <v>17.732535512427365</v>
      </c>
      <c r="AM25" s="1">
        <f>HAWC2_2_hGAST_FPM!EM25</f>
        <v>117.71487169146592</v>
      </c>
      <c r="AN25" s="34">
        <f>HAWC2_2_hGAST_FPM!EN25</f>
        <v>-1.5718853047741377</v>
      </c>
      <c r="AO25" s="244">
        <f>HAWC2_2_hGAST_FPM!EO25</f>
        <v>14060187430.174999</v>
      </c>
      <c r="AP25" s="1">
        <f>HAWC2_2_hGAST_FPM!EP25</f>
        <v>403022446.56257468</v>
      </c>
      <c r="AQ25" s="34">
        <f>HAWC2_2_hGAST_FPM!EQ25</f>
        <v>1001247147.244071</v>
      </c>
      <c r="AR25" s="1">
        <f>HAWC2_2_hGAST_FPM!ER25</f>
        <v>1351901685.0523536</v>
      </c>
      <c r="AS25" s="1">
        <f>HAWC2_2_hGAST_FPM!ES25</f>
        <v>2885566407.0357571</v>
      </c>
      <c r="AT25" s="34">
        <f>HAWC2_2_hGAST_FPM!ET25</f>
        <v>-1497974.5963249914</v>
      </c>
      <c r="AU25" s="34">
        <f>HAWC2_2_hGAST_FPM!EU25</f>
        <v>72175437.665371999</v>
      </c>
      <c r="AV25" s="1">
        <f>HAWC2_2_hGAST_FPM!EV25</f>
        <v>376310663.61612809</v>
      </c>
      <c r="AW25" s="1">
        <f>HAWC2_2_hGAST_FPM!EW25</f>
        <v>55546872.192838959</v>
      </c>
      <c r="AX25" s="34">
        <f>HAWC2_2_hGAST_FPM!EX25</f>
        <v>-842089.42653111857</v>
      </c>
      <c r="AY25" s="1">
        <f>HAWC2_2_hGAST_FPM!EY25</f>
        <v>18242612.850079264</v>
      </c>
      <c r="AZ25" s="34">
        <f>HAWC2_2_hGAST_FPM!EZ25</f>
        <v>-7969602.2667200379</v>
      </c>
      <c r="BA25" s="107">
        <f>HAWC2_2_hGAST_FPM!FA25</f>
        <v>0</v>
      </c>
    </row>
    <row r="26" spans="1:53" x14ac:dyDescent="0.3">
      <c r="A26" s="169">
        <f>HAWC2_2_hGAST_noFPM!DI26</f>
        <v>-1.2488980735916444</v>
      </c>
      <c r="B26" s="106">
        <f>HAWC2_2_hGAST_noFPM!DJ26</f>
        <v>-2.1797383405988639E-2</v>
      </c>
      <c r="C26" s="243">
        <f>HAWC2_2_hGAST_noFPM!DK26</f>
        <v>21</v>
      </c>
      <c r="D26" s="258">
        <f>HAWC2_2_hGAST_noFPM!DL26</f>
        <v>87.863219167409383</v>
      </c>
      <c r="E26" s="258">
        <f>HAWC2_2_hGAST_noFPM!DM26</f>
        <v>87.814366317314352</v>
      </c>
      <c r="F26" s="258">
        <f>HAWC2_2_hGAST_noFPM!DN26</f>
        <v>0</v>
      </c>
      <c r="G26" s="262">
        <f>HAWC2_2_hGAST_noFPM!DO26</f>
        <v>-1.5495815725558095</v>
      </c>
      <c r="H26" s="189">
        <f>HAWC2_2_hGAST_noFPM!DP26</f>
        <v>179.56840813380001</v>
      </c>
      <c r="I26" s="244">
        <f>HAWC2_2_hGAST_noFPM!DQ26</f>
        <v>0.21147249106009047</v>
      </c>
      <c r="J26" s="189">
        <f>HAWC2_2_hGAST_noFPM!DR26</f>
        <v>3.20229842902435E-2</v>
      </c>
      <c r="K26" s="1">
        <f>HAWC2_2_hGAST_noFPM!DS26</f>
        <v>11.286557912325929</v>
      </c>
      <c r="L26" s="1">
        <f>HAWC2_2_hGAST_noFPM!DT26</f>
        <v>77.077801808021434</v>
      </c>
      <c r="M26" s="34">
        <f>HAWC2_2_hGAST_noFPM!DU26</f>
        <v>-1.4885112683120481</v>
      </c>
      <c r="N26" s="244">
        <f>HAWC2_2_hGAST_noFPM!DV26</f>
        <v>11097970855.025244</v>
      </c>
      <c r="O26" s="1">
        <f>HAWC2_2_hGAST_noFPM!DW26</f>
        <v>376630752.88492405</v>
      </c>
      <c r="P26" s="34">
        <f>HAWC2_2_hGAST_noFPM!DX26</f>
        <v>626523984.23069072</v>
      </c>
      <c r="Q26" s="1">
        <f>HAWC2_2_hGAST_noFPM!DY26</f>
        <v>838074855.20380306</v>
      </c>
      <c r="R26" s="1">
        <f>HAWC2_2_hGAST_noFPM!DZ26</f>
        <v>1875514184.3195486</v>
      </c>
      <c r="S26" s="34">
        <f>HAWC2_2_hGAST_noFPM!EA26</f>
        <v>-7163167.4652084485</v>
      </c>
      <c r="T26" s="34">
        <f>HAWC2_2_hGAST_noFPM!EB26</f>
        <v>50483031.897767052</v>
      </c>
      <c r="U26" s="1">
        <f>HAWC2_2_hGAST_noFPM!EC26</f>
        <v>395708304.7846067</v>
      </c>
      <c r="V26" s="1">
        <f>HAWC2_2_hGAST_noFPM!ED26</f>
        <v>45257675.299941264</v>
      </c>
      <c r="W26" s="34">
        <f>HAWC2_2_hGAST_noFPM!EE26</f>
        <v>-9815937.9161947425</v>
      </c>
      <c r="X26" s="1">
        <f>HAWC2_2_hGAST_noFPM!EF26</f>
        <v>19338945.37639346</v>
      </c>
      <c r="Y26" s="34">
        <f>HAWC2_2_hGAST_noFPM!EG26</f>
        <v>-6584755.9260963751</v>
      </c>
      <c r="Z26" s="107">
        <f>HAWC2_2_hGAST_noFPM!EH26</f>
        <v>0</v>
      </c>
      <c r="AB26" s="169">
        <f>HAWC2_2_hGAST_FPM!EB26</f>
        <v>-1.2488980735916444</v>
      </c>
      <c r="AC26" s="106">
        <f>HAWC2_2_hGAST_FPM!EC26</f>
        <v>-2.1797383405988639E-2</v>
      </c>
      <c r="AD26" s="243">
        <f>HAWC2_2_hGAST_FPM!ED26</f>
        <v>21</v>
      </c>
      <c r="AE26" s="258">
        <f>HAWC2_2_hGAST_FPM!EE26</f>
        <v>87.863219167409383</v>
      </c>
      <c r="AF26" s="258">
        <f>HAWC2_2_hGAST_FPM!EF26</f>
        <v>87.814366317314352</v>
      </c>
      <c r="AG26" s="258">
        <f>HAWC2_2_hGAST_FPM!EG26</f>
        <v>0</v>
      </c>
      <c r="AH26" s="262">
        <f>HAWC2_2_hGAST_FPM!EH26</f>
        <v>-1.5495815725558095</v>
      </c>
      <c r="AI26" s="189">
        <f>HAWC2_2_hGAST_FPM!EI26</f>
        <v>179.56840813380001</v>
      </c>
      <c r="AJ26" s="244">
        <f>HAWC2_2_hGAST_FPM!EJ26</f>
        <v>0.21147249106009047</v>
      </c>
      <c r="AK26" s="189">
        <f>HAWC2_2_hGAST_FPM!EK26</f>
        <v>3.20229842902435E-2</v>
      </c>
      <c r="AL26" s="1">
        <f>HAWC2_2_hGAST_FPM!EL26</f>
        <v>11.286557912325918</v>
      </c>
      <c r="AM26" s="1">
        <f>HAWC2_2_hGAST_FPM!EM26</f>
        <v>77.077801808021448</v>
      </c>
      <c r="AN26" s="34">
        <f>HAWC2_2_hGAST_FPM!EN26</f>
        <v>-1.4885112683117852</v>
      </c>
      <c r="AO26" s="244">
        <f>HAWC2_2_hGAST_FPM!EO26</f>
        <v>11002268931.906</v>
      </c>
      <c r="AP26" s="1">
        <f>HAWC2_2_hGAST_FPM!EP26</f>
        <v>373382926.06795102</v>
      </c>
      <c r="AQ26" s="34">
        <f>HAWC2_2_hGAST_FPM!EQ26</f>
        <v>621121235.29987526</v>
      </c>
      <c r="AR26" s="1">
        <f>HAWC2_2_hGAST_FPM!ER26</f>
        <v>837964634.02234769</v>
      </c>
      <c r="AS26" s="1">
        <f>HAWC2_2_hGAST_FPM!ES26</f>
        <v>1875209177.9511538</v>
      </c>
      <c r="AT26" s="34">
        <f>HAWC2_2_hGAST_FPM!ET26</f>
        <v>-7346520.0280305278</v>
      </c>
      <c r="AU26" s="34">
        <f>HAWC2_2_hGAST_FPM!EU26</f>
        <v>52575789.417029001</v>
      </c>
      <c r="AV26" s="1">
        <f>HAWC2_2_hGAST_FPM!EV26</f>
        <v>395897781.59800416</v>
      </c>
      <c r="AW26" s="1">
        <f>HAWC2_2_hGAST_FPM!EW26</f>
        <v>45068198.486533798</v>
      </c>
      <c r="AX26" s="34">
        <f>HAWC2_2_hGAST_FPM!EX26</f>
        <v>-5469411.9593161289</v>
      </c>
      <c r="AY26" s="1">
        <f>HAWC2_2_hGAST_FPM!EY26</f>
        <v>19800368.21746492</v>
      </c>
      <c r="AZ26" s="34">
        <f>HAWC2_2_hGAST_FPM!EZ26</f>
        <v>-6603737.8995782435</v>
      </c>
      <c r="BA26" s="107">
        <f>HAWC2_2_hGAST_FPM!FA26</f>
        <v>0</v>
      </c>
    </row>
    <row r="27" spans="1:53" x14ac:dyDescent="0.3">
      <c r="A27" s="169">
        <f>HAWC2_2_hGAST_noFPM!DI27</f>
        <v>-1.9295108467997371</v>
      </c>
      <c r="B27" s="106">
        <f>HAWC2_2_hGAST_noFPM!DJ27</f>
        <v>-3.3676317229599302E-2</v>
      </c>
      <c r="C27" s="243">
        <f>HAWC2_2_hGAST_noFPM!DK27</f>
        <v>22</v>
      </c>
      <c r="D27" s="258">
        <f>HAWC2_2_hGAST_noFPM!DL27</f>
        <v>93.72182211494993</v>
      </c>
      <c r="E27" s="258">
        <f>HAWC2_2_hGAST_noFPM!DM27</f>
        <v>93.657340283262656</v>
      </c>
      <c r="F27" s="258">
        <f>HAWC2_2_hGAST_noFPM!DN27</f>
        <v>0</v>
      </c>
      <c r="G27" s="262">
        <f>HAWC2_2_hGAST_noFPM!DO27</f>
        <v>-1.9772306461911244</v>
      </c>
      <c r="H27" s="189">
        <f>HAWC2_2_hGAST_noFPM!DP27</f>
        <v>129.30382145082999</v>
      </c>
      <c r="I27" s="244">
        <f>HAWC2_2_hGAST_noFPM!DQ27</f>
        <v>0.17964865205018382</v>
      </c>
      <c r="J27" s="189">
        <f>HAWC2_2_hGAST_noFPM!DR27</f>
        <v>3.051961227432317E-2</v>
      </c>
      <c r="K27" s="1">
        <f>HAWC2_2_hGAST_noFPM!DS27</f>
        <v>6.7407877390349924</v>
      </c>
      <c r="L27" s="1">
        <f>HAWC2_2_hGAST_noFPM!DT27</f>
        <v>47.506560530930216</v>
      </c>
      <c r="M27" s="34">
        <f>HAWC2_2_hGAST_noFPM!DU27</f>
        <v>-1.560632311812133</v>
      </c>
      <c r="N27" s="244">
        <f>HAWC2_2_hGAST_noFPM!DV27</f>
        <v>7525623352.5272207</v>
      </c>
      <c r="O27" s="1">
        <f>HAWC2_2_hGAST_noFPM!DW27</f>
        <v>257278206.40050912</v>
      </c>
      <c r="P27" s="34">
        <f>HAWC2_2_hGAST_noFPM!DX27</f>
        <v>365213818.95579684</v>
      </c>
      <c r="Q27" s="1">
        <f>HAWC2_2_hGAST_noFPM!DY27</f>
        <v>466861630.57382149</v>
      </c>
      <c r="R27" s="1">
        <f>HAWC2_2_hGAST_noFPM!DZ27</f>
        <v>1099044997.389189</v>
      </c>
      <c r="S27" s="34">
        <f>HAWC2_2_hGAST_noFPM!EA27</f>
        <v>-14756783.267087929</v>
      </c>
      <c r="T27" s="34">
        <f>HAWC2_2_hGAST_noFPM!EB27</f>
        <v>36269952.243815504</v>
      </c>
      <c r="U27" s="1">
        <f>HAWC2_2_hGAST_noFPM!EC27</f>
        <v>374552333.98567772</v>
      </c>
      <c r="V27" s="1">
        <f>HAWC2_2_hGAST_noFPM!ED27</f>
        <v>37142933.075867675</v>
      </c>
      <c r="W27" s="34">
        <f>HAWC2_2_hGAST_noFPM!EE27</f>
        <v>-14748080.550299557</v>
      </c>
      <c r="X27" s="1">
        <f>HAWC2_2_hGAST_noFPM!EF27</f>
        <v>17680344.623732109</v>
      </c>
      <c r="Y27" s="34">
        <f>HAWC2_2_hGAST_noFPM!EG27</f>
        <v>-5475190.888966918</v>
      </c>
      <c r="Z27" s="107">
        <f>HAWC2_2_hGAST_noFPM!EH27</f>
        <v>0</v>
      </c>
      <c r="AB27" s="169">
        <f>HAWC2_2_hGAST_FPM!EB27</f>
        <v>-1.9295108467997371</v>
      </c>
      <c r="AC27" s="106">
        <f>HAWC2_2_hGAST_FPM!EC27</f>
        <v>-3.3676317229599302E-2</v>
      </c>
      <c r="AD27" s="243">
        <f>HAWC2_2_hGAST_FPM!ED27</f>
        <v>22</v>
      </c>
      <c r="AE27" s="258">
        <f>HAWC2_2_hGAST_FPM!EE27</f>
        <v>93.72182211494993</v>
      </c>
      <c r="AF27" s="258">
        <f>HAWC2_2_hGAST_FPM!EF27</f>
        <v>93.657340283262656</v>
      </c>
      <c r="AG27" s="258">
        <f>HAWC2_2_hGAST_FPM!EG27</f>
        <v>0</v>
      </c>
      <c r="AH27" s="262">
        <f>HAWC2_2_hGAST_FPM!EH27</f>
        <v>-1.9772306461911244</v>
      </c>
      <c r="AI27" s="189">
        <f>HAWC2_2_hGAST_FPM!EI27</f>
        <v>129.30382145082999</v>
      </c>
      <c r="AJ27" s="244">
        <f>HAWC2_2_hGAST_FPM!EJ27</f>
        <v>0.17964865205018382</v>
      </c>
      <c r="AK27" s="189">
        <f>HAWC2_2_hGAST_FPM!EK27</f>
        <v>3.051961227432317E-2</v>
      </c>
      <c r="AL27" s="1">
        <f>HAWC2_2_hGAST_FPM!EL27</f>
        <v>6.7407877390349977</v>
      </c>
      <c r="AM27" s="1">
        <f>HAWC2_2_hGAST_FPM!EM27</f>
        <v>47.506560530930209</v>
      </c>
      <c r="AN27" s="34">
        <f>HAWC2_2_hGAST_FPM!EN27</f>
        <v>-1.5606323118122183</v>
      </c>
      <c r="AO27" s="244">
        <f>HAWC2_2_hGAST_FPM!EO27</f>
        <v>7309964470.2692003</v>
      </c>
      <c r="AP27" s="1">
        <f>HAWC2_2_hGAST_FPM!EP27</f>
        <v>249905484.19231492</v>
      </c>
      <c r="AQ27" s="34">
        <f>HAWC2_2_hGAST_FPM!EQ27</f>
        <v>354748027.57989162</v>
      </c>
      <c r="AR27" s="1">
        <f>HAWC2_2_hGAST_FPM!ER27</f>
        <v>466609579.59317839</v>
      </c>
      <c r="AS27" s="1">
        <f>HAWC2_2_hGAST_FPM!ES27</f>
        <v>1098537099.0454309</v>
      </c>
      <c r="AT27" s="34">
        <f>HAWC2_2_hGAST_FPM!ET27</f>
        <v>-15114576.888701025</v>
      </c>
      <c r="AU27" s="34">
        <f>HAWC2_2_hGAST_FPM!EU27</f>
        <v>37986947.600749999</v>
      </c>
      <c r="AV27" s="1">
        <f>HAWC2_2_hGAST_FPM!EV27</f>
        <v>374942637.88198483</v>
      </c>
      <c r="AW27" s="1">
        <f>HAWC2_2_hGAST_FPM!EW27</f>
        <v>36752629.179556064</v>
      </c>
      <c r="AX27" s="34">
        <f>HAWC2_2_hGAST_FPM!EX27</f>
        <v>-9255341.104427265</v>
      </c>
      <c r="AY27" s="1">
        <f>HAWC2_2_hGAST_FPM!EY27</f>
        <v>18139704.200288504</v>
      </c>
      <c r="AZ27" s="34">
        <f>HAWC2_2_hGAST_FPM!EZ27</f>
        <v>-5479640.2562222434</v>
      </c>
      <c r="BA27" s="107">
        <f>HAWC2_2_hGAST_FPM!FA27</f>
        <v>0</v>
      </c>
    </row>
    <row r="28" spans="1:53" x14ac:dyDescent="0.3">
      <c r="A28" s="169">
        <f>HAWC2_2_hGAST_noFPM!DI28</f>
        <v>-2.1718346248510247</v>
      </c>
      <c r="B28" s="106">
        <f>HAWC2_2_hGAST_noFPM!DJ28</f>
        <v>-3.7905665012466241E-2</v>
      </c>
      <c r="C28" s="243">
        <f>HAWC2_2_hGAST_noFPM!DK28</f>
        <v>23</v>
      </c>
      <c r="D28" s="258">
        <f>HAWC2_2_hGAST_noFPM!DL28</f>
        <v>99.580389720726245</v>
      </c>
      <c r="E28" s="258">
        <f>HAWC2_2_hGAST_noFPM!DM28</f>
        <v>99.498394999353891</v>
      </c>
      <c r="F28" s="258">
        <f>HAWC2_2_hGAST_noFPM!DN28</f>
        <v>0</v>
      </c>
      <c r="G28" s="262">
        <f>HAWC2_2_hGAST_noFPM!DO28</f>
        <v>-2.4298830460301208</v>
      </c>
      <c r="H28" s="189">
        <f>HAWC2_2_hGAST_noFPM!DP28</f>
        <v>84.455597756456996</v>
      </c>
      <c r="I28" s="244">
        <f>HAWC2_2_hGAST_noFPM!DQ28</f>
        <v>0.19418090264935964</v>
      </c>
      <c r="J28" s="189">
        <f>HAWC2_2_hGAST_noFPM!DR28</f>
        <v>2.6117143301104543E-2</v>
      </c>
      <c r="K28" s="1">
        <f>HAWC2_2_hGAST_noFPM!DS28</f>
        <v>3.6581413421815161</v>
      </c>
      <c r="L28" s="1">
        <f>HAWC2_2_hGAST_noFPM!DT28</f>
        <v>28.563482355047601</v>
      </c>
      <c r="M28" s="34">
        <f>HAWC2_2_hGAST_noFPM!DU28</f>
        <v>-1.0111931717972675</v>
      </c>
      <c r="N28" s="244">
        <f>HAWC2_2_hGAST_noFPM!DV28</f>
        <v>4560192635.9715786</v>
      </c>
      <c r="O28" s="1">
        <f>HAWC2_2_hGAST_noFPM!DW28</f>
        <v>140198963.77304283</v>
      </c>
      <c r="P28" s="34">
        <f>HAWC2_2_hGAST_noFPM!DX28</f>
        <v>268919674.33642584</v>
      </c>
      <c r="Q28" s="1">
        <f>HAWC2_2_hGAST_noFPM!DY28</f>
        <v>243502667.55684361</v>
      </c>
      <c r="R28" s="1">
        <f>HAWC2_2_hGAST_noFPM!DZ28</f>
        <v>682861357.88126552</v>
      </c>
      <c r="S28" s="34">
        <f>HAWC2_2_hGAST_noFPM!EA28</f>
        <v>-11905474.381829934</v>
      </c>
      <c r="T28" s="34">
        <f>HAWC2_2_hGAST_noFPM!EB28</f>
        <v>22461540.012799889</v>
      </c>
      <c r="U28" s="1">
        <f>HAWC2_2_hGAST_noFPM!EC28</f>
        <v>239178280.92313486</v>
      </c>
      <c r="V28" s="1">
        <f>HAWC2_2_hGAST_noFPM!ED28</f>
        <v>27745416.516253531</v>
      </c>
      <c r="W28" s="34">
        <f>HAWC2_2_hGAST_noFPM!EE28</f>
        <v>-9969998.6558948085</v>
      </c>
      <c r="X28" s="1">
        <f>HAWC2_2_hGAST_noFPM!EF28</f>
        <v>10748589.167848824</v>
      </c>
      <c r="Y28" s="34">
        <f>HAWC2_2_hGAST_noFPM!EG28</f>
        <v>-2914248.96681567</v>
      </c>
      <c r="Z28" s="107">
        <f>HAWC2_2_hGAST_noFPM!EH28</f>
        <v>0</v>
      </c>
      <c r="AB28" s="169">
        <f>HAWC2_2_hGAST_FPM!EB28</f>
        <v>-2.1718346248510247</v>
      </c>
      <c r="AC28" s="106">
        <f>HAWC2_2_hGAST_FPM!EC28</f>
        <v>-3.7905665012466241E-2</v>
      </c>
      <c r="AD28" s="243">
        <f>HAWC2_2_hGAST_FPM!ED28</f>
        <v>23</v>
      </c>
      <c r="AE28" s="258">
        <f>HAWC2_2_hGAST_FPM!EE28</f>
        <v>99.580389720726245</v>
      </c>
      <c r="AF28" s="258">
        <f>HAWC2_2_hGAST_FPM!EF28</f>
        <v>99.498394999353891</v>
      </c>
      <c r="AG28" s="258">
        <f>HAWC2_2_hGAST_FPM!EG28</f>
        <v>0</v>
      </c>
      <c r="AH28" s="262">
        <f>HAWC2_2_hGAST_FPM!EH28</f>
        <v>-2.4298830460301208</v>
      </c>
      <c r="AI28" s="189">
        <f>HAWC2_2_hGAST_FPM!EI28</f>
        <v>84.455597756456996</v>
      </c>
      <c r="AJ28" s="244">
        <f>HAWC2_2_hGAST_FPM!EJ28</f>
        <v>0.19418090264935961</v>
      </c>
      <c r="AK28" s="189">
        <f>HAWC2_2_hGAST_FPM!EK28</f>
        <v>2.6117143301103544E-2</v>
      </c>
      <c r="AL28" s="1">
        <f>HAWC2_2_hGAST_FPM!EL28</f>
        <v>3.6581413421815228</v>
      </c>
      <c r="AM28" s="1">
        <f>HAWC2_2_hGAST_FPM!EM28</f>
        <v>28.563482355047597</v>
      </c>
      <c r="AN28" s="34">
        <f>HAWC2_2_hGAST_FPM!EN28</f>
        <v>-1.0111931717973321</v>
      </c>
      <c r="AO28" s="244">
        <f>HAWC2_2_hGAST_FPM!EO28</f>
        <v>4521160052.5857</v>
      </c>
      <c r="AP28" s="1">
        <f>HAWC2_2_hGAST_FPM!EP28</f>
        <v>138998942.59391138</v>
      </c>
      <c r="AQ28" s="34">
        <f>HAWC2_2_hGAST_FPM!EQ28</f>
        <v>266617879.11623257</v>
      </c>
      <c r="AR28" s="1">
        <f>HAWC2_2_hGAST_FPM!ER28</f>
        <v>243465774.00009483</v>
      </c>
      <c r="AS28" s="1">
        <f>HAWC2_2_hGAST_FPM!ES28</f>
        <v>682725618.43552613</v>
      </c>
      <c r="AT28" s="34">
        <f>HAWC2_2_hGAST_FPM!ET28</f>
        <v>-11976240.976665366</v>
      </c>
      <c r="AU28" s="34">
        <f>HAWC2_2_hGAST_FPM!EU28</f>
        <v>23374633.80737</v>
      </c>
      <c r="AV28" s="1">
        <f>HAWC2_2_hGAST_FPM!EV28</f>
        <v>239412924.60885113</v>
      </c>
      <c r="AW28" s="1">
        <f>HAWC2_2_hGAST_FPM!EW28</f>
        <v>27510772.830537882</v>
      </c>
      <c r="AX28" s="34">
        <f>HAWC2_2_hGAST_FPM!EX28</f>
        <v>-7052264.1012211032</v>
      </c>
      <c r="AY28" s="1">
        <f>HAWC2_2_hGAST_FPM!EY28</f>
        <v>10927460.862030629</v>
      </c>
      <c r="AZ28" s="34">
        <f>HAWC2_2_hGAST_FPM!EZ28</f>
        <v>-2917213.9252090929</v>
      </c>
      <c r="BA28" s="107">
        <f>HAWC2_2_hGAST_FPM!FA28</f>
        <v>0</v>
      </c>
    </row>
    <row r="29" spans="1:53" x14ac:dyDescent="0.3">
      <c r="A29" s="169">
        <f>HAWC2_2_hGAST_noFPM!DI29</f>
        <v>-2.0930900986099936</v>
      </c>
      <c r="B29" s="106">
        <f>HAWC2_2_hGAST_noFPM!DJ29</f>
        <v>-3.653131376163718E-2</v>
      </c>
      <c r="C29" s="243">
        <f>HAWC2_2_hGAST_noFPM!DK29</f>
        <v>24</v>
      </c>
      <c r="D29" s="258">
        <f>HAWC2_2_hGAST_noFPM!DL29</f>
        <v>105.43890361202722</v>
      </c>
      <c r="E29" s="258">
        <f>HAWC2_2_hGAST_noFPM!DM29</f>
        <v>105.33670665726848</v>
      </c>
      <c r="F29" s="258">
        <f>HAWC2_2_hGAST_noFPM!DN29</f>
        <v>0</v>
      </c>
      <c r="G29" s="262">
        <f>HAWC2_2_hGAST_noFPM!DO29</f>
        <v>-2.9159920869099576</v>
      </c>
      <c r="H29" s="189">
        <f>HAWC2_2_hGAST_noFPM!DP29</f>
        <v>54.706245754362001</v>
      </c>
      <c r="I29" s="244">
        <f>HAWC2_2_hGAST_noFPM!DQ29</f>
        <v>0.20176909982773103</v>
      </c>
      <c r="J29" s="189">
        <f>HAWC2_2_hGAST_noFPM!DR29</f>
        <v>2.2710553112177612E-2</v>
      </c>
      <c r="K29" s="1">
        <f>HAWC2_2_hGAST_noFPM!DS29</f>
        <v>1.8021476275154946</v>
      </c>
      <c r="L29" s="1">
        <f>HAWC2_2_hGAST_noFPM!DT29</f>
        <v>17.331608043379617</v>
      </c>
      <c r="M29" s="34">
        <f>HAWC2_2_hGAST_noFPM!DU29</f>
        <v>-0.52873764868041662</v>
      </c>
      <c r="N29" s="244">
        <f>HAWC2_2_hGAST_noFPM!DV29</f>
        <v>2638948052.1155648</v>
      </c>
      <c r="O29" s="1">
        <f>HAWC2_2_hGAST_noFPM!DW29</f>
        <v>72258466.043211818</v>
      </c>
      <c r="P29" s="34">
        <f>HAWC2_2_hGAST_noFPM!DX29</f>
        <v>182647938.61621419</v>
      </c>
      <c r="Q29" s="1">
        <f>HAWC2_2_hGAST_noFPM!DY29</f>
        <v>113413978.63180947</v>
      </c>
      <c r="R29" s="1">
        <f>HAWC2_2_hGAST_noFPM!DZ29</f>
        <v>419715565.12647861</v>
      </c>
      <c r="S29" s="34">
        <f>HAWC2_2_hGAST_noFPM!EA29</f>
        <v>-7212097.6121455282</v>
      </c>
      <c r="T29" s="34">
        <f>HAWC2_2_hGAST_noFPM!EB29</f>
        <v>13007385.879878281</v>
      </c>
      <c r="U29" s="1">
        <f>HAWC2_2_hGAST_noFPM!EC29</f>
        <v>144077165.16564953</v>
      </c>
      <c r="V29" s="1">
        <f>HAWC2_2_hGAST_noFPM!ED29</f>
        <v>19962203.946021132</v>
      </c>
      <c r="W29" s="34">
        <f>HAWC2_2_hGAST_noFPM!EE29</f>
        <v>-5127377.0746228406</v>
      </c>
      <c r="X29" s="1">
        <f>HAWC2_2_hGAST_noFPM!EF29</f>
        <v>6040682.2964245025</v>
      </c>
      <c r="Y29" s="34">
        <f>HAWC2_2_hGAST_noFPM!EG29</f>
        <v>-1610168.4569073427</v>
      </c>
      <c r="Z29" s="107">
        <f>HAWC2_2_hGAST_noFPM!EH29</f>
        <v>0</v>
      </c>
      <c r="AB29" s="169">
        <f>HAWC2_2_hGAST_FPM!EB29</f>
        <v>-2.0930900986099936</v>
      </c>
      <c r="AC29" s="106">
        <f>HAWC2_2_hGAST_FPM!EC29</f>
        <v>-3.653131376163718E-2</v>
      </c>
      <c r="AD29" s="243">
        <f>HAWC2_2_hGAST_FPM!ED29</f>
        <v>24</v>
      </c>
      <c r="AE29" s="258">
        <f>HAWC2_2_hGAST_FPM!EE29</f>
        <v>105.43890361202722</v>
      </c>
      <c r="AF29" s="258">
        <f>HAWC2_2_hGAST_FPM!EF29</f>
        <v>105.33670665726848</v>
      </c>
      <c r="AG29" s="258">
        <f>HAWC2_2_hGAST_FPM!EG29</f>
        <v>0</v>
      </c>
      <c r="AH29" s="262">
        <f>HAWC2_2_hGAST_FPM!EH29</f>
        <v>-2.9159920869099576</v>
      </c>
      <c r="AI29" s="189">
        <f>HAWC2_2_hGAST_FPM!EI29</f>
        <v>54.706245754362001</v>
      </c>
      <c r="AJ29" s="244">
        <f>HAWC2_2_hGAST_FPM!EJ29</f>
        <v>0.20176909982773103</v>
      </c>
      <c r="AK29" s="189">
        <f>HAWC2_2_hGAST_FPM!EK29</f>
        <v>2.2710553112177612E-2</v>
      </c>
      <c r="AL29" s="1">
        <f>HAWC2_2_hGAST_FPM!EL29</f>
        <v>1.8021476275154888</v>
      </c>
      <c r="AM29" s="1">
        <f>HAWC2_2_hGAST_FPM!EM29</f>
        <v>17.331608043379621</v>
      </c>
      <c r="AN29" s="34">
        <f>HAWC2_2_hGAST_FPM!EN29</f>
        <v>-0.52873764868037409</v>
      </c>
      <c r="AO29" s="244">
        <f>HAWC2_2_hGAST_FPM!EO29</f>
        <v>2675579949.2893</v>
      </c>
      <c r="AP29" s="1">
        <f>HAWC2_2_hGAST_FPM!EP29</f>
        <v>73261503.861976296</v>
      </c>
      <c r="AQ29" s="34">
        <f>HAWC2_2_hGAST_FPM!EQ29</f>
        <v>185183320.28127578</v>
      </c>
      <c r="AR29" s="1">
        <f>HAWC2_2_hGAST_FPM!ER29</f>
        <v>113441443.35364081</v>
      </c>
      <c r="AS29" s="1">
        <f>HAWC2_2_hGAST_FPM!ES29</f>
        <v>419891044.98646802</v>
      </c>
      <c r="AT29" s="34">
        <f>HAWC2_2_hGAST_FPM!ET29</f>
        <v>-7142674.9534542542</v>
      </c>
      <c r="AU29" s="34">
        <f>HAWC2_2_hGAST_FPM!EU29</f>
        <v>13539191.430116</v>
      </c>
      <c r="AV29" s="1">
        <f>HAWC2_2_hGAST_FPM!EV29</f>
        <v>144157597.79869485</v>
      </c>
      <c r="AW29" s="1">
        <f>HAWC2_2_hGAST_FPM!EW29</f>
        <v>19881771.312977206</v>
      </c>
      <c r="AX29" s="34">
        <f>HAWC2_2_hGAST_FPM!EX29</f>
        <v>-4037404.2559386739</v>
      </c>
      <c r="AY29" s="1">
        <f>HAWC2_2_hGAST_FPM!EY29</f>
        <v>6122757.5265076924</v>
      </c>
      <c r="AZ29" s="34">
        <f>HAWC2_2_hGAST_FPM!EZ29</f>
        <v>-1612989.129999696</v>
      </c>
      <c r="BA29" s="107">
        <f>HAWC2_2_hGAST_FPM!FA29</f>
        <v>0</v>
      </c>
    </row>
    <row r="30" spans="1:53" x14ac:dyDescent="0.3">
      <c r="A30" s="169">
        <f>HAWC2_2_hGAST_noFPM!DI30</f>
        <v>-1.8002892554990844</v>
      </c>
      <c r="B30" s="106">
        <f>HAWC2_2_hGAST_noFPM!DJ30</f>
        <v>-3.1420974996736455E-2</v>
      </c>
      <c r="C30" s="243">
        <f>HAWC2_2_hGAST_noFPM!DK30</f>
        <v>25</v>
      </c>
      <c r="D30" s="258">
        <f>HAWC2_2_hGAST_noFPM!DL30</f>
        <v>111.29741219589292</v>
      </c>
      <c r="E30" s="258">
        <f>HAWC2_2_hGAST_noFPM!DM30</f>
        <v>111.17138700437995</v>
      </c>
      <c r="F30" s="258">
        <f>HAWC2_2_hGAST_noFPM!DN30</f>
        <v>0</v>
      </c>
      <c r="G30" s="262">
        <f>HAWC2_2_hGAST_noFPM!DO30</f>
        <v>-3.4438444093062488</v>
      </c>
      <c r="H30" s="189">
        <f>HAWC2_2_hGAST_noFPM!DP30</f>
        <v>34.452578687912997</v>
      </c>
      <c r="I30" s="244">
        <f>HAWC2_2_hGAST_noFPM!DQ30</f>
        <v>0.23618824540853259</v>
      </c>
      <c r="J30" s="189">
        <f>HAWC2_2_hGAST_noFPM!DR30</f>
        <v>1.9231931593343077E-2</v>
      </c>
      <c r="K30" s="1">
        <f>HAWC2_2_hGAST_noFPM!DS30</f>
        <v>0.76133189789132338</v>
      </c>
      <c r="L30" s="1">
        <f>HAWC2_2_hGAST_noFPM!DT30</f>
        <v>10.794053704103362</v>
      </c>
      <c r="M30" s="34">
        <f>HAWC2_2_hGAST_noFPM!DU30</f>
        <v>-0.21551744030755779</v>
      </c>
      <c r="N30" s="244">
        <f>HAWC2_2_hGAST_noFPM!DV30</f>
        <v>1151497668.268846</v>
      </c>
      <c r="O30" s="1">
        <f>HAWC2_2_hGAST_noFPM!DW30</f>
        <v>26437003.074519902</v>
      </c>
      <c r="P30" s="34">
        <f>HAWC2_2_hGAST_noFPM!DX30</f>
        <v>132087379.51661474</v>
      </c>
      <c r="Q30" s="1">
        <f>HAWC2_2_hGAST_noFPM!DY30</f>
        <v>36364481.634179868</v>
      </c>
      <c r="R30" s="1">
        <f>HAWC2_2_hGAST_noFPM!DZ30</f>
        <v>230845423.69810176</v>
      </c>
      <c r="S30" s="34">
        <f>HAWC2_2_hGAST_noFPM!EA30</f>
        <v>-2709076.7263004803</v>
      </c>
      <c r="T30" s="34">
        <f>HAWC2_2_hGAST_noFPM!EB30</f>
        <v>6505044.6655939408</v>
      </c>
      <c r="U30" s="1">
        <f>HAWC2_2_hGAST_noFPM!EC30</f>
        <v>86848336.677076012</v>
      </c>
      <c r="V30" s="1">
        <f>HAWC2_2_hGAST_noFPM!ED30</f>
        <v>9262226.614155991</v>
      </c>
      <c r="W30" s="34">
        <f>HAWC2_2_hGAST_noFPM!EE30</f>
        <v>-2475720.1793703297</v>
      </c>
      <c r="X30" s="1">
        <f>HAWC2_2_hGAST_noFPM!EF30</f>
        <v>3395872.0779260369</v>
      </c>
      <c r="Y30" s="34">
        <f>HAWC2_2_hGAST_noFPM!EG30</f>
        <v>-1151776.6960354252</v>
      </c>
      <c r="Z30" s="107">
        <f>HAWC2_2_hGAST_noFPM!EH30</f>
        <v>0</v>
      </c>
      <c r="AB30" s="169">
        <f>HAWC2_2_hGAST_FPM!EB30</f>
        <v>-1.8002892554990844</v>
      </c>
      <c r="AC30" s="106">
        <f>HAWC2_2_hGAST_FPM!EC30</f>
        <v>-3.1420974996736455E-2</v>
      </c>
      <c r="AD30" s="243">
        <f>HAWC2_2_hGAST_FPM!ED30</f>
        <v>25</v>
      </c>
      <c r="AE30" s="258">
        <f>HAWC2_2_hGAST_FPM!EE30</f>
        <v>111.29741219589292</v>
      </c>
      <c r="AF30" s="258">
        <f>HAWC2_2_hGAST_FPM!EF30</f>
        <v>111.17138700437995</v>
      </c>
      <c r="AG30" s="258">
        <f>HAWC2_2_hGAST_FPM!EG30</f>
        <v>0</v>
      </c>
      <c r="AH30" s="262">
        <f>HAWC2_2_hGAST_FPM!EH30</f>
        <v>-3.4438444093062488</v>
      </c>
      <c r="AI30" s="189">
        <f>HAWC2_2_hGAST_FPM!EI30</f>
        <v>34.452578687912997</v>
      </c>
      <c r="AJ30" s="244">
        <f>HAWC2_2_hGAST_FPM!EJ30</f>
        <v>0.23618824540853259</v>
      </c>
      <c r="AK30" s="189">
        <f>HAWC2_2_hGAST_FPM!EK30</f>
        <v>1.9231931593343077E-2</v>
      </c>
      <c r="AL30" s="1">
        <f>HAWC2_2_hGAST_FPM!EL30</f>
        <v>0.76133189789132416</v>
      </c>
      <c r="AM30" s="1">
        <f>HAWC2_2_hGAST_FPM!EM30</f>
        <v>10.79405370410336</v>
      </c>
      <c r="AN30" s="34">
        <f>HAWC2_2_hGAST_FPM!EN30</f>
        <v>-0.2155174403075707</v>
      </c>
      <c r="AO30" s="244">
        <f>HAWC2_2_hGAST_FPM!EO30</f>
        <v>1203066820.9560001</v>
      </c>
      <c r="AP30" s="1">
        <f>HAWC2_2_hGAST_FPM!EP30</f>
        <v>27620968.865948994</v>
      </c>
      <c r="AQ30" s="34">
        <f>HAWC2_2_hGAST_FPM!EQ30</f>
        <v>138002835.9087922</v>
      </c>
      <c r="AR30" s="1">
        <f>HAWC2_2_hGAST_FPM!ER30</f>
        <v>36391664.066369534</v>
      </c>
      <c r="AS30" s="1">
        <f>HAWC2_2_hGAST_FPM!ES30</f>
        <v>231523980.98484296</v>
      </c>
      <c r="AT30" s="34">
        <f>HAWC2_2_hGAST_FPM!ET30</f>
        <v>-2573264.9542641253</v>
      </c>
      <c r="AU30" s="34">
        <f>HAWC2_2_hGAST_FPM!EU30</f>
        <v>7097798.524681</v>
      </c>
      <c r="AV30" s="1">
        <f>HAWC2_2_hGAST_FPM!EV30</f>
        <v>86868636.652864367</v>
      </c>
      <c r="AW30" s="1">
        <f>HAWC2_2_hGAST_FPM!EW30</f>
        <v>9241926.6383680236</v>
      </c>
      <c r="AX30" s="34">
        <f>HAWC2_2_hGAST_FPM!EX30</f>
        <v>-2133959.2690067082</v>
      </c>
      <c r="AY30" s="1">
        <f>HAWC2_2_hGAST_FPM!EY30</f>
        <v>3473127.3213130077</v>
      </c>
      <c r="AZ30" s="34">
        <f>HAWC2_2_hGAST_FPM!EZ30</f>
        <v>-1153232.514260927</v>
      </c>
      <c r="BA30" s="107">
        <f>HAWC2_2_hGAST_FPM!FA30</f>
        <v>0</v>
      </c>
    </row>
    <row r="31" spans="1:53" ht="15" thickBot="1" x14ac:dyDescent="0.35">
      <c r="A31" s="204">
        <f>HAWC2_2_hGAST_noFPM!DI31</f>
        <v>-1.2424745618282951</v>
      </c>
      <c r="B31" s="205">
        <f>HAWC2_2_hGAST_noFPM!DJ31</f>
        <v>-2.1685271976177607E-2</v>
      </c>
      <c r="C31" s="108">
        <f>HAWC2_2_hGAST_noFPM!DK31</f>
        <v>26</v>
      </c>
      <c r="D31" s="259">
        <f>HAWC2_2_hGAST_noFPM!DL31</f>
        <v>117.15174747977865</v>
      </c>
      <c r="E31" s="259">
        <f>HAWC2_2_hGAST_noFPM!DM31</f>
        <v>116.99911676350804</v>
      </c>
      <c r="F31" s="259">
        <f>HAWC2_2_hGAST_noFPM!DN31</f>
        <v>0</v>
      </c>
      <c r="G31" s="263">
        <f>HAWC2_2_hGAST_noFPM!DO31</f>
        <v>-4.0013455041233446</v>
      </c>
      <c r="H31" s="191">
        <f>HAWC2_2_hGAST_noFPM!DP31</f>
        <v>5.4094110833656996</v>
      </c>
      <c r="I31" s="190">
        <f>HAWC2_2_hGAST_noFPM!DQ31</f>
        <v>2.1058100493936281E-2</v>
      </c>
      <c r="J31" s="191">
        <f>HAWC2_2_hGAST_noFPM!DR31</f>
        <v>6.3306636249245022E-3</v>
      </c>
      <c r="K31" s="78">
        <f>HAWC2_2_hGAST_noFPM!DS31</f>
        <v>7.4835421120230177E-3</v>
      </c>
      <c r="L31" s="78">
        <f>HAWC2_2_hGAST_noFPM!DT31</f>
        <v>8.9642574819865845E-2</v>
      </c>
      <c r="M31" s="35">
        <f>HAWC2_2_hGAST_noFPM!DU31</f>
        <v>-5.0345562181147545E-4</v>
      </c>
      <c r="N31" s="190">
        <f>HAWC2_2_hGAST_noFPM!DV31</f>
        <v>128301361.19634382</v>
      </c>
      <c r="O31" s="78">
        <f>HAWC2_2_hGAST_noFPM!DW31</f>
        <v>850682.0029007491</v>
      </c>
      <c r="P31" s="35">
        <f>HAWC2_2_hGAST_noFPM!DX31</f>
        <v>204756.61020295718</v>
      </c>
      <c r="Q31" s="78">
        <f>HAWC2_2_hGAST_noFPM!DY31</f>
        <v>194771.59888698554</v>
      </c>
      <c r="R31" s="78">
        <f>HAWC2_2_hGAST_noFPM!DZ31</f>
        <v>1384475.6430847861</v>
      </c>
      <c r="S31" s="35">
        <f>HAWC2_2_hGAST_noFPM!EA31</f>
        <v>-6775.6191721086652</v>
      </c>
      <c r="T31" s="35">
        <f>HAWC2_2_hGAST_noFPM!EB31</f>
        <v>62120.087918870981</v>
      </c>
      <c r="U31" s="78">
        <f>HAWC2_2_hGAST_noFPM!EC31</f>
        <v>15911989.707849778</v>
      </c>
      <c r="V31" s="78">
        <f>HAWC2_2_hGAST_noFPM!ED31</f>
        <v>958008.25047139102</v>
      </c>
      <c r="W31" s="35">
        <f>HAWC2_2_hGAST_noFPM!EE31</f>
        <v>-101775.99686250111</v>
      </c>
      <c r="X31" s="78">
        <f>HAWC2_2_hGAST_noFPM!EF31</f>
        <v>94570.164472139862</v>
      </c>
      <c r="Y31" s="35">
        <f>HAWC2_2_hGAST_noFPM!EG31</f>
        <v>-110169.38003890123</v>
      </c>
      <c r="Z31" s="109">
        <f>HAWC2_2_hGAST_noFPM!EH31</f>
        <v>0</v>
      </c>
      <c r="AB31" s="204">
        <f>HAWC2_2_hGAST_FPM!EB31</f>
        <v>-1.2424745618282951</v>
      </c>
      <c r="AC31" s="205">
        <f>HAWC2_2_hGAST_FPM!EC31</f>
        <v>-2.1685271976177607E-2</v>
      </c>
      <c r="AD31" s="108">
        <f>HAWC2_2_hGAST_FPM!ED31</f>
        <v>26</v>
      </c>
      <c r="AE31" s="259">
        <f>HAWC2_2_hGAST_FPM!EE31</f>
        <v>117.15174747977865</v>
      </c>
      <c r="AF31" s="259">
        <f>HAWC2_2_hGAST_FPM!EF31</f>
        <v>116.99911676350804</v>
      </c>
      <c r="AG31" s="259">
        <f>HAWC2_2_hGAST_FPM!EG31</f>
        <v>0</v>
      </c>
      <c r="AH31" s="263">
        <f>HAWC2_2_hGAST_FPM!EH31</f>
        <v>-4.0013455041233446</v>
      </c>
      <c r="AI31" s="191">
        <f>HAWC2_2_hGAST_FPM!EI31</f>
        <v>5.4094110833656996</v>
      </c>
      <c r="AJ31" s="190">
        <f>HAWC2_2_hGAST_FPM!EJ31</f>
        <v>2.1058100493936281E-2</v>
      </c>
      <c r="AK31" s="191">
        <f>HAWC2_2_hGAST_FPM!EK31</f>
        <v>6.3306636249245022E-3</v>
      </c>
      <c r="AL31" s="78">
        <f>HAWC2_2_hGAST_FPM!EL31</f>
        <v>7.4835421120230195E-3</v>
      </c>
      <c r="AM31" s="78">
        <f>HAWC2_2_hGAST_FPM!EM31</f>
        <v>8.9642574819865831E-2</v>
      </c>
      <c r="AN31" s="35">
        <f>HAWC2_2_hGAST_FPM!EN31</f>
        <v>-5.0345562181151838E-4</v>
      </c>
      <c r="AO31" s="190">
        <f>HAWC2_2_hGAST_FPM!EO31</f>
        <v>118659133.18948001</v>
      </c>
      <c r="AP31" s="78">
        <f>HAWC2_2_hGAST_FPM!EP31</f>
        <v>786750.72612534452</v>
      </c>
      <c r="AQ31" s="35">
        <f>HAWC2_2_hGAST_FPM!EQ31</f>
        <v>189368.54336500601</v>
      </c>
      <c r="AR31" s="78">
        <f>HAWC2_2_hGAST_FPM!ER31</f>
        <v>194347.71260808324</v>
      </c>
      <c r="AS31" s="78">
        <f>HAWC2_2_hGAST_FPM!ES31</f>
        <v>1384451.0852127599</v>
      </c>
      <c r="AT31" s="35">
        <f>HAWC2_2_hGAST_FPM!ET31</f>
        <v>-6877.6473298418969</v>
      </c>
      <c r="AU31" s="35">
        <f>HAWC2_2_hGAST_FPM!EU31</f>
        <v>75517.537958222994</v>
      </c>
      <c r="AV31" s="78">
        <f>HAWC2_2_hGAST_FPM!EV31</f>
        <v>15911988.241532333</v>
      </c>
      <c r="AW31" s="78">
        <f>HAWC2_2_hGAST_FPM!EW31</f>
        <v>958009.71678847936</v>
      </c>
      <c r="AX31" s="35">
        <f>HAWC2_2_hGAST_FPM!EX31</f>
        <v>-101883.66313498374</v>
      </c>
      <c r="AY31" s="78">
        <f>HAWC2_2_hGAST_FPM!EY31</f>
        <v>120856.34866280905</v>
      </c>
      <c r="AZ31" s="35">
        <f>HAWC2_2_hGAST_FPM!EZ31</f>
        <v>-109405.22589588226</v>
      </c>
      <c r="BA31" s="109">
        <f>HAWC2_2_hGAST_FPM!FA31</f>
        <v>0</v>
      </c>
    </row>
    <row r="32" spans="1:53" x14ac:dyDescent="0.3">
      <c r="A32" s="88"/>
      <c r="AB32" s="88"/>
    </row>
    <row r="33" spans="1:28" x14ac:dyDescent="0.3">
      <c r="A33" s="88"/>
      <c r="AB33" s="88"/>
    </row>
    <row r="34" spans="1:28" x14ac:dyDescent="0.3">
      <c r="AB34" s="88"/>
    </row>
    <row r="107" spans="42:45" x14ac:dyDescent="0.3">
      <c r="AP107" s="1"/>
      <c r="AQ107" s="1"/>
      <c r="AR107" s="1"/>
      <c r="AS107" s="1"/>
    </row>
    <row r="108" spans="42:45" x14ac:dyDescent="0.3">
      <c r="AP108" s="1"/>
      <c r="AQ108" s="1"/>
      <c r="AR108" s="1"/>
      <c r="AS108" s="1"/>
    </row>
    <row r="109" spans="42:45" x14ac:dyDescent="0.3">
      <c r="AP109" s="1"/>
      <c r="AQ109" s="1"/>
      <c r="AR109" s="1"/>
      <c r="AS109" s="1"/>
    </row>
    <row r="110" spans="42:45" x14ac:dyDescent="0.3">
      <c r="AP110" s="1"/>
      <c r="AQ110" s="1"/>
      <c r="AR110" s="1"/>
      <c r="AS110" s="1"/>
    </row>
    <row r="111" spans="42:45" x14ac:dyDescent="0.3">
      <c r="AP111" s="1"/>
      <c r="AQ111" s="1"/>
      <c r="AR111" s="1"/>
      <c r="AS111" s="1"/>
    </row>
    <row r="112" spans="42:45" x14ac:dyDescent="0.3">
      <c r="AP112" s="1"/>
      <c r="AQ112" s="1"/>
      <c r="AR112" s="1"/>
      <c r="AS112" s="1"/>
    </row>
    <row r="113" spans="42:45" x14ac:dyDescent="0.3">
      <c r="AP113" s="1"/>
      <c r="AQ113" s="1"/>
      <c r="AR113" s="1"/>
      <c r="AS113" s="1"/>
    </row>
    <row r="114" spans="42:45" x14ac:dyDescent="0.3">
      <c r="AP114" s="1"/>
      <c r="AQ114" s="1"/>
      <c r="AR114" s="1"/>
      <c r="AS114" s="1"/>
    </row>
    <row r="115" spans="42:45" x14ac:dyDescent="0.3">
      <c r="AP115" s="1"/>
      <c r="AQ115" s="1"/>
      <c r="AR115" s="1"/>
      <c r="AS115" s="1"/>
    </row>
    <row r="116" spans="42:45" x14ac:dyDescent="0.3">
      <c r="AP116" s="1"/>
      <c r="AQ116" s="1"/>
      <c r="AR116" s="1"/>
      <c r="AS116" s="1"/>
    </row>
    <row r="117" spans="42:45" x14ac:dyDescent="0.3">
      <c r="AP117" s="1"/>
      <c r="AQ117" s="1"/>
      <c r="AR117" s="1"/>
      <c r="AS117" s="1"/>
    </row>
    <row r="118" spans="42:45" x14ac:dyDescent="0.3">
      <c r="AP118" s="1"/>
      <c r="AQ118" s="1"/>
      <c r="AR118" s="1"/>
      <c r="AS118" s="1"/>
    </row>
    <row r="119" spans="42:45" x14ac:dyDescent="0.3">
      <c r="AP119" s="1"/>
      <c r="AQ119" s="1"/>
      <c r="AR119" s="1"/>
      <c r="AS119" s="1"/>
    </row>
    <row r="120" spans="42:45" x14ac:dyDescent="0.3">
      <c r="AP120" s="1"/>
      <c r="AQ120" s="1"/>
      <c r="AR120" s="1"/>
      <c r="AS120" s="1"/>
    </row>
    <row r="121" spans="42:45" x14ac:dyDescent="0.3">
      <c r="AP121" s="1"/>
      <c r="AQ121" s="1"/>
      <c r="AR121" s="1"/>
      <c r="AS121" s="1"/>
    </row>
    <row r="122" spans="42:45" x14ac:dyDescent="0.3">
      <c r="AP122" s="1"/>
      <c r="AQ122" s="1"/>
      <c r="AR122" s="1"/>
      <c r="AS122" s="1"/>
    </row>
    <row r="123" spans="42:45" x14ac:dyDescent="0.3">
      <c r="AP123" s="1"/>
      <c r="AQ123" s="1"/>
      <c r="AR123" s="1"/>
      <c r="AS123" s="1"/>
    </row>
    <row r="124" spans="42:45" x14ac:dyDescent="0.3">
      <c r="AP124" s="1"/>
      <c r="AQ124" s="1"/>
      <c r="AR124" s="1"/>
      <c r="AS124" s="1"/>
    </row>
    <row r="125" spans="42:45" x14ac:dyDescent="0.3">
      <c r="AP125" s="1"/>
      <c r="AQ125" s="1"/>
      <c r="AR125" s="1"/>
      <c r="AS125" s="1"/>
    </row>
    <row r="126" spans="42:45" x14ac:dyDescent="0.3">
      <c r="AP126" s="1"/>
      <c r="AQ126" s="1"/>
      <c r="AR126" s="1"/>
      <c r="AS126" s="1"/>
    </row>
    <row r="127" spans="42:45" x14ac:dyDescent="0.3">
      <c r="AP127" s="1"/>
      <c r="AQ127" s="1"/>
      <c r="AR127" s="1"/>
      <c r="AS127" s="1"/>
    </row>
    <row r="128" spans="42:45" x14ac:dyDescent="0.3">
      <c r="AP128" s="1"/>
      <c r="AQ128" s="1"/>
      <c r="AR128" s="1"/>
      <c r="AS128" s="1"/>
    </row>
    <row r="129" spans="42:45" x14ac:dyDescent="0.3">
      <c r="AP129" s="1"/>
      <c r="AQ129" s="1"/>
      <c r="AR129" s="1"/>
      <c r="AS129" s="1"/>
    </row>
    <row r="130" spans="42:45" x14ac:dyDescent="0.3">
      <c r="AP130" s="1"/>
      <c r="AQ130" s="1"/>
      <c r="AR130" s="1"/>
      <c r="AS130" s="1"/>
    </row>
    <row r="131" spans="42:45" x14ac:dyDescent="0.3">
      <c r="AP131" s="1"/>
      <c r="AQ131" s="1"/>
      <c r="AR131" s="1"/>
      <c r="AS131" s="1"/>
    </row>
    <row r="132" spans="42:45" x14ac:dyDescent="0.3">
      <c r="AP132" s="1"/>
      <c r="AQ132" s="1"/>
      <c r="AR132" s="1"/>
      <c r="AS132" s="1"/>
    </row>
    <row r="133" spans="42:45" x14ac:dyDescent="0.3">
      <c r="AP133" s="1"/>
    </row>
    <row r="134" spans="42:45" x14ac:dyDescent="0.3">
      <c r="AP134" s="1"/>
    </row>
    <row r="135" spans="42:45" x14ac:dyDescent="0.3">
      <c r="AP135" s="1"/>
    </row>
    <row r="136" spans="42:45" x14ac:dyDescent="0.3">
      <c r="AP136" s="1"/>
    </row>
    <row r="137" spans="42:45" x14ac:dyDescent="0.3">
      <c r="AP137" s="1"/>
    </row>
    <row r="138" spans="42:45" x14ac:dyDescent="0.3">
      <c r="AP138" s="1"/>
    </row>
  </sheetData>
  <mergeCells count="12">
    <mergeCell ref="AB1:BA1"/>
    <mergeCell ref="AF2:AK2"/>
    <mergeCell ref="AL2:AQ2"/>
    <mergeCell ref="AJ3:AN3"/>
    <mergeCell ref="AP3:AT3"/>
    <mergeCell ref="AV3:AZ3"/>
    <mergeCell ref="A1:Z1"/>
    <mergeCell ref="E2:J2"/>
    <mergeCell ref="K2:P2"/>
    <mergeCell ref="I3:M3"/>
    <mergeCell ref="O3:S3"/>
    <mergeCell ref="U3:Y3"/>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6D7F8-D59B-4D5B-ADAE-61411594433B}">
  <dimension ref="A1:BD32"/>
  <sheetViews>
    <sheetView topLeftCell="A21" zoomScale="40" zoomScaleNormal="40" workbookViewId="0">
      <selection activeCell="AU32" sqref="AU32"/>
    </sheetView>
  </sheetViews>
  <sheetFormatPr defaultRowHeight="14.4" x14ac:dyDescent="0.3"/>
  <cols>
    <col min="1" max="1" width="10.33203125" bestFit="1" customWidth="1"/>
    <col min="2" max="3" width="10.109375" customWidth="1"/>
    <col min="4" max="4" width="10.44140625" bestFit="1" customWidth="1"/>
    <col min="5" max="5" width="9.33203125" bestFit="1" customWidth="1"/>
    <col min="6" max="6" width="11.21875" bestFit="1" customWidth="1"/>
    <col min="7" max="8" width="9" bestFit="1" customWidth="1"/>
    <col min="9" max="9" width="14.21875" bestFit="1" customWidth="1"/>
    <col min="10" max="10" width="10.44140625" bestFit="1" customWidth="1"/>
    <col min="11" max="11" width="9.33203125" bestFit="1" customWidth="1"/>
    <col min="12" max="13" width="9" bestFit="1" customWidth="1"/>
    <col min="14" max="14" width="10.77734375" bestFit="1" customWidth="1"/>
    <col min="15" max="15" width="12.77734375" bestFit="1" customWidth="1"/>
    <col min="16" max="16" width="11" bestFit="1" customWidth="1"/>
    <col min="17" max="17" width="13.6640625" bestFit="1" customWidth="1"/>
    <col min="18" max="18" width="13" bestFit="1" customWidth="1"/>
    <col min="19" max="19" width="15" bestFit="1" customWidth="1"/>
    <col min="20" max="20" width="9.6640625" bestFit="1" customWidth="1"/>
    <col min="21" max="21" width="11.6640625" bestFit="1" customWidth="1"/>
    <col min="22" max="22" width="15" bestFit="1" customWidth="1"/>
    <col min="23" max="23" width="9.33203125" bestFit="1" customWidth="1"/>
    <col min="24" max="24" width="15" bestFit="1" customWidth="1"/>
    <col min="25" max="25" width="13.88671875" bestFit="1" customWidth="1"/>
    <col min="26" max="26" width="12.77734375" bestFit="1" customWidth="1"/>
    <col min="27" max="29" width="9.21875" bestFit="1" customWidth="1"/>
    <col min="30" max="30" width="15.44140625" bestFit="1" customWidth="1"/>
    <col min="31" max="31" width="13.88671875" bestFit="1" customWidth="1"/>
    <col min="32" max="34" width="9.21875" bestFit="1" customWidth="1"/>
    <col min="35" max="35" width="14.21875" bestFit="1" customWidth="1"/>
    <col min="36" max="37" width="15.109375" bestFit="1" customWidth="1"/>
    <col min="38" max="38" width="15.21875" bestFit="1" customWidth="1"/>
    <col min="39" max="39" width="9.21875" bestFit="1" customWidth="1"/>
    <col min="40" max="40" width="16.21875" bestFit="1" customWidth="1"/>
    <col min="41" max="41" width="16.109375" bestFit="1" customWidth="1"/>
    <col min="42" max="42" width="9.21875" bestFit="1" customWidth="1"/>
    <col min="43" max="43" width="16.21875" bestFit="1" customWidth="1"/>
    <col min="44" max="44" width="9.21875" bestFit="1" customWidth="1"/>
    <col min="45" max="45" width="15.109375" bestFit="1" customWidth="1"/>
    <col min="47" max="47" width="11" bestFit="1" customWidth="1"/>
    <col min="48" max="49" width="11.21875" bestFit="1" customWidth="1"/>
    <col min="50" max="50" width="10.21875" bestFit="1" customWidth="1"/>
    <col min="51" max="53" width="11.21875" bestFit="1" customWidth="1"/>
    <col min="54" max="54" width="16.21875" bestFit="1" customWidth="1"/>
    <col min="55" max="55" width="17.33203125" bestFit="1" customWidth="1"/>
    <col min="56" max="56" width="16.21875" bestFit="1" customWidth="1"/>
  </cols>
  <sheetData>
    <row r="1" spans="1:56" x14ac:dyDescent="0.3">
      <c r="A1" s="368" t="s">
        <v>87</v>
      </c>
      <c r="B1" s="369"/>
      <c r="C1" s="369"/>
      <c r="D1" s="369"/>
      <c r="E1" s="369"/>
      <c r="F1" s="369"/>
      <c r="G1" s="369"/>
      <c r="H1" s="369"/>
      <c r="I1" s="369"/>
      <c r="J1" s="369"/>
      <c r="K1" s="369"/>
      <c r="L1" s="369"/>
      <c r="M1" s="369"/>
      <c r="N1" s="369"/>
      <c r="O1" s="369"/>
      <c r="P1" s="369"/>
      <c r="Q1" s="369"/>
      <c r="R1" s="369"/>
      <c r="S1" s="369"/>
      <c r="T1" s="369"/>
      <c r="U1" s="369"/>
      <c r="V1" s="369"/>
      <c r="W1" s="369"/>
      <c r="X1" s="369"/>
      <c r="Y1" s="369"/>
      <c r="Z1" s="369"/>
      <c r="AA1" s="369"/>
      <c r="AB1" s="369"/>
      <c r="AC1" s="369"/>
      <c r="AD1" s="369"/>
      <c r="AE1" s="369"/>
      <c r="AF1" s="369"/>
      <c r="AG1" s="369"/>
      <c r="AH1" s="369"/>
      <c r="AI1" s="369"/>
      <c r="AJ1" s="369"/>
      <c r="AK1" s="369"/>
      <c r="AL1" s="369"/>
      <c r="AM1" s="369"/>
      <c r="AN1" s="369"/>
      <c r="AO1" s="369"/>
      <c r="AP1" s="369"/>
      <c r="AQ1" s="369"/>
      <c r="AR1" s="369"/>
      <c r="AS1" s="370"/>
      <c r="AU1" s="437" t="s">
        <v>354</v>
      </c>
      <c r="AV1" s="438"/>
      <c r="AW1" s="438"/>
      <c r="AX1" s="438"/>
      <c r="AY1" s="438"/>
      <c r="AZ1" s="438"/>
      <c r="BA1" s="438"/>
      <c r="BB1" s="438"/>
      <c r="BC1" s="438"/>
      <c r="BD1" s="439"/>
    </row>
    <row r="2" spans="1:56" x14ac:dyDescent="0.3">
      <c r="A2" s="2" t="s">
        <v>2</v>
      </c>
      <c r="C2" s="132" t="s">
        <v>353</v>
      </c>
      <c r="D2" s="28" t="s">
        <v>88</v>
      </c>
      <c r="E2" s="28"/>
      <c r="F2" s="28"/>
      <c r="G2" s="28"/>
      <c r="H2" s="28"/>
      <c r="I2" s="28"/>
      <c r="J2" s="28"/>
      <c r="K2" s="28"/>
      <c r="L2" s="28"/>
      <c r="M2" s="184" t="s">
        <v>354</v>
      </c>
      <c r="N2" s="275" t="s">
        <v>287</v>
      </c>
      <c r="O2" s="275"/>
      <c r="P2" s="275"/>
      <c r="Q2" s="275"/>
      <c r="R2" s="275"/>
      <c r="S2" s="275"/>
      <c r="T2" s="275"/>
      <c r="W2" s="275"/>
      <c r="X2" s="275"/>
      <c r="Y2" s="440" t="s">
        <v>286</v>
      </c>
      <c r="Z2" s="440"/>
      <c r="AS2" s="3"/>
      <c r="AU2" s="2" t="s">
        <v>32</v>
      </c>
      <c r="AV2" s="414" t="s">
        <v>61</v>
      </c>
      <c r="AW2" s="414"/>
      <c r="BD2" s="3"/>
    </row>
    <row r="3" spans="1:56" x14ac:dyDescent="0.3">
      <c r="A3" s="2" t="s">
        <v>1</v>
      </c>
      <c r="D3" s="69" t="s">
        <v>63</v>
      </c>
      <c r="E3" t="s">
        <v>62</v>
      </c>
      <c r="F3" s="133" t="s">
        <v>511</v>
      </c>
      <c r="G3" s="133"/>
      <c r="H3" s="133"/>
      <c r="I3" s="133"/>
      <c r="J3" s="133"/>
      <c r="K3" s="133"/>
      <c r="L3" s="133"/>
      <c r="M3" s="133"/>
      <c r="N3" s="133"/>
      <c r="O3" s="133"/>
      <c r="P3" s="133"/>
      <c r="Q3" s="133"/>
      <c r="R3" s="133"/>
      <c r="S3" s="133" t="s">
        <v>504</v>
      </c>
      <c r="T3" t="s">
        <v>503</v>
      </c>
      <c r="V3" t="s">
        <v>502</v>
      </c>
      <c r="Y3" t="s">
        <v>393</v>
      </c>
      <c r="Z3" t="s">
        <v>394</v>
      </c>
      <c r="AD3" t="s">
        <v>400</v>
      </c>
      <c r="AE3" t="s">
        <v>395</v>
      </c>
      <c r="AI3" t="s">
        <v>396</v>
      </c>
      <c r="AJ3" t="s">
        <v>67</v>
      </c>
      <c r="AK3" t="s">
        <v>397</v>
      </c>
      <c r="AL3" t="s">
        <v>402</v>
      </c>
      <c r="AN3" t="s">
        <v>398</v>
      </c>
      <c r="AO3" t="s">
        <v>404</v>
      </c>
      <c r="AQ3" t="s">
        <v>399</v>
      </c>
      <c r="AS3" s="3" t="s">
        <v>71</v>
      </c>
      <c r="AU3" s="249" t="s">
        <v>501</v>
      </c>
      <c r="BB3" s="247" t="s">
        <v>401</v>
      </c>
      <c r="BC3" s="247" t="s">
        <v>403</v>
      </c>
      <c r="BD3" s="248" t="s">
        <v>405</v>
      </c>
    </row>
    <row r="4" spans="1:56" x14ac:dyDescent="0.3">
      <c r="A4" s="2" t="s">
        <v>302</v>
      </c>
      <c r="D4" t="s">
        <v>223</v>
      </c>
      <c r="I4" t="s">
        <v>379</v>
      </c>
      <c r="J4" t="s">
        <v>380</v>
      </c>
      <c r="K4" t="s">
        <v>381</v>
      </c>
      <c r="N4" t="s">
        <v>382</v>
      </c>
      <c r="O4" t="s">
        <v>223</v>
      </c>
      <c r="P4" t="s">
        <v>383</v>
      </c>
      <c r="Q4" t="s">
        <v>384</v>
      </c>
      <c r="S4" t="s">
        <v>387</v>
      </c>
      <c r="T4" t="s">
        <v>385</v>
      </c>
      <c r="V4" t="s">
        <v>386</v>
      </c>
      <c r="X4" s="3" t="s">
        <v>388</v>
      </c>
      <c r="Y4" t="s">
        <v>291</v>
      </c>
      <c r="Z4" t="s">
        <v>289</v>
      </c>
      <c r="AD4" t="s">
        <v>409</v>
      </c>
      <c r="AE4" t="s">
        <v>288</v>
      </c>
      <c r="AI4" t="s">
        <v>290</v>
      </c>
      <c r="AJ4" t="s">
        <v>297</v>
      </c>
      <c r="AK4" t="s">
        <v>299</v>
      </c>
      <c r="AL4" t="s">
        <v>408</v>
      </c>
      <c r="AN4" t="s">
        <v>295</v>
      </c>
      <c r="AO4" t="s">
        <v>410</v>
      </c>
      <c r="AQ4" t="s">
        <v>293</v>
      </c>
      <c r="AS4" s="3" t="s">
        <v>296</v>
      </c>
      <c r="AU4" s="249" t="s">
        <v>392</v>
      </c>
      <c r="AV4" s="247" t="s">
        <v>459</v>
      </c>
      <c r="AW4" s="247" t="s">
        <v>460</v>
      </c>
      <c r="AX4" s="247" t="s">
        <v>462</v>
      </c>
      <c r="AY4" s="247" t="s">
        <v>461</v>
      </c>
      <c r="AZ4" s="247" t="s">
        <v>464</v>
      </c>
      <c r="BA4" s="247" t="s">
        <v>463</v>
      </c>
      <c r="BB4" s="247" t="s">
        <v>406</v>
      </c>
      <c r="BC4" s="247" t="s">
        <v>407</v>
      </c>
      <c r="BD4" s="248" t="s">
        <v>411</v>
      </c>
    </row>
    <row r="5" spans="1:56" ht="18" thickBot="1" x14ac:dyDescent="0.4">
      <c r="A5" s="29" t="s">
        <v>301</v>
      </c>
      <c r="C5" s="29" t="s">
        <v>300</v>
      </c>
      <c r="D5" s="30" t="s">
        <v>355</v>
      </c>
      <c r="E5" s="30" t="s">
        <v>356</v>
      </c>
      <c r="F5" s="30" t="s">
        <v>357</v>
      </c>
      <c r="G5" s="30" t="s">
        <v>358</v>
      </c>
      <c r="H5" s="30" t="s">
        <v>359</v>
      </c>
      <c r="I5" s="30" t="s">
        <v>360</v>
      </c>
      <c r="J5" s="30" t="s">
        <v>361</v>
      </c>
      <c r="K5" s="30" t="s">
        <v>362</v>
      </c>
      <c r="L5" s="30" t="s">
        <v>363</v>
      </c>
      <c r="M5" s="30" t="s">
        <v>364</v>
      </c>
      <c r="N5" s="30" t="s">
        <v>365</v>
      </c>
      <c r="O5" s="30" t="s">
        <v>366</v>
      </c>
      <c r="P5" s="30" t="s">
        <v>367</v>
      </c>
      <c r="Q5" s="30" t="s">
        <v>368</v>
      </c>
      <c r="R5" s="30" t="s">
        <v>369</v>
      </c>
      <c r="S5" s="30" t="s">
        <v>370</v>
      </c>
      <c r="T5" s="30" t="s">
        <v>371</v>
      </c>
      <c r="U5" s="30" t="s">
        <v>372</v>
      </c>
      <c r="V5" s="30" t="s">
        <v>373</v>
      </c>
      <c r="W5" s="30" t="s">
        <v>374</v>
      </c>
      <c r="X5" s="170" t="s">
        <v>375</v>
      </c>
      <c r="Y5" s="30" t="s">
        <v>265</v>
      </c>
      <c r="Z5" s="30" t="s">
        <v>266</v>
      </c>
      <c r="AA5" s="30" t="s">
        <v>267</v>
      </c>
      <c r="AB5" s="30" t="s">
        <v>268</v>
      </c>
      <c r="AC5" s="30" t="s">
        <v>269</v>
      </c>
      <c r="AD5" s="30" t="s">
        <v>270</v>
      </c>
      <c r="AE5" s="30" t="s">
        <v>271</v>
      </c>
      <c r="AF5" s="30" t="s">
        <v>272</v>
      </c>
      <c r="AG5" s="30" t="s">
        <v>273</v>
      </c>
      <c r="AH5" s="30" t="s">
        <v>274</v>
      </c>
      <c r="AI5" s="30" t="s">
        <v>275</v>
      </c>
      <c r="AJ5" s="30" t="s">
        <v>276</v>
      </c>
      <c r="AK5" s="30" t="s">
        <v>277</v>
      </c>
      <c r="AL5" s="30" t="s">
        <v>278</v>
      </c>
      <c r="AM5" s="30" t="s">
        <v>279</v>
      </c>
      <c r="AN5" s="30" t="s">
        <v>280</v>
      </c>
      <c r="AO5" s="30" t="s">
        <v>281</v>
      </c>
      <c r="AP5" s="30" t="s">
        <v>282</v>
      </c>
      <c r="AQ5" s="30" t="s">
        <v>283</v>
      </c>
      <c r="AR5" s="30" t="s">
        <v>284</v>
      </c>
      <c r="AS5" s="170" t="s">
        <v>285</v>
      </c>
      <c r="AU5" s="250" t="s">
        <v>390</v>
      </c>
      <c r="AV5" s="251" t="s">
        <v>391</v>
      </c>
      <c r="AW5" s="251" t="s">
        <v>389</v>
      </c>
      <c r="AX5" s="251" t="s">
        <v>413</v>
      </c>
      <c r="AY5" s="251" t="s">
        <v>412</v>
      </c>
      <c r="AZ5" s="251" t="s">
        <v>417</v>
      </c>
      <c r="BA5" s="251" t="s">
        <v>416</v>
      </c>
      <c r="BB5" s="251" t="s">
        <v>505</v>
      </c>
      <c r="BC5" s="251" t="s">
        <v>506</v>
      </c>
      <c r="BD5" s="252" t="s">
        <v>507</v>
      </c>
    </row>
    <row r="6" spans="1:56" ht="18" thickTop="1" x14ac:dyDescent="0.35">
      <c r="A6" s="274" t="s">
        <v>102</v>
      </c>
      <c r="C6" s="269"/>
      <c r="D6" s="268"/>
      <c r="E6" s="268"/>
      <c r="F6" s="268"/>
      <c r="G6" s="268"/>
      <c r="H6" s="268"/>
      <c r="I6" s="268"/>
      <c r="J6" s="268"/>
      <c r="K6" s="268"/>
      <c r="L6" s="268"/>
      <c r="M6" s="268"/>
      <c r="N6" s="268"/>
      <c r="O6" s="268"/>
      <c r="P6" s="268"/>
      <c r="Q6" s="268"/>
      <c r="R6" s="268"/>
      <c r="S6" s="268"/>
      <c r="T6" s="268"/>
      <c r="U6" s="268"/>
      <c r="V6" s="268"/>
      <c r="W6" s="268"/>
      <c r="X6" s="270"/>
      <c r="Y6" s="268"/>
      <c r="Z6" s="268"/>
      <c r="AA6" s="268"/>
      <c r="AB6" s="268"/>
      <c r="AC6" s="268"/>
      <c r="AD6" s="268"/>
      <c r="AE6" s="268"/>
      <c r="AF6" s="268"/>
      <c r="AG6" s="268"/>
      <c r="AH6" s="268"/>
      <c r="AI6" s="268"/>
      <c r="AJ6" s="268"/>
      <c r="AK6" s="268"/>
      <c r="AL6" s="268"/>
      <c r="AM6" s="268"/>
      <c r="AN6" s="268"/>
      <c r="AO6" s="268"/>
      <c r="AP6" s="268"/>
      <c r="AQ6" s="268"/>
      <c r="AR6" s="268"/>
      <c r="AS6" s="270"/>
      <c r="AU6" s="271"/>
      <c r="AV6" s="272"/>
      <c r="AW6" s="272"/>
      <c r="AX6" s="272"/>
      <c r="AY6" s="272"/>
      <c r="AZ6" s="272"/>
      <c r="BA6" s="272"/>
      <c r="BB6" s="272"/>
      <c r="BC6" s="272"/>
      <c r="BD6" s="273"/>
    </row>
    <row r="7" spans="1:56" x14ac:dyDescent="0.3">
      <c r="A7" s="135">
        <f>C7*HAWC2_2_hGAST_noFPM!$DM$31</f>
        <v>0</v>
      </c>
      <c r="C7" s="135">
        <v>0</v>
      </c>
      <c r="D7" s="1">
        <v>3127.4021155424139</v>
      </c>
      <c r="E7">
        <v>0</v>
      </c>
      <c r="F7">
        <v>0</v>
      </c>
      <c r="G7">
        <v>0</v>
      </c>
      <c r="H7">
        <v>0</v>
      </c>
      <c r="I7" s="1">
        <v>73.931954710604941</v>
      </c>
      <c r="J7" s="1">
        <v>3127.4021155424139</v>
      </c>
      <c r="K7">
        <v>0</v>
      </c>
      <c r="L7">
        <v>0</v>
      </c>
      <c r="M7">
        <v>0</v>
      </c>
      <c r="N7" s="1">
        <v>-0.23227931035313251</v>
      </c>
      <c r="O7" s="1">
        <v>3127.4021155424139</v>
      </c>
      <c r="P7" s="1">
        <v>-73.931954710604941</v>
      </c>
      <c r="Q7" s="1">
        <v>0.23227931035313251</v>
      </c>
      <c r="R7">
        <v>0</v>
      </c>
      <c r="S7" s="1">
        <v>10167.976322209001</v>
      </c>
      <c r="T7" s="1">
        <v>1.068313073410617</v>
      </c>
      <c r="U7">
        <v>0</v>
      </c>
      <c r="V7" s="1">
        <v>10166.28442721007</v>
      </c>
      <c r="W7">
        <v>0</v>
      </c>
      <c r="X7" s="186">
        <v>20334.260749419089</v>
      </c>
      <c r="Y7" s="1">
        <v>6740375994.2007923</v>
      </c>
      <c r="Z7" s="1">
        <v>2653738.591926117</v>
      </c>
      <c r="AA7">
        <v>0</v>
      </c>
      <c r="AB7">
        <v>0</v>
      </c>
      <c r="AC7">
        <v>0</v>
      </c>
      <c r="AD7" s="1">
        <v>148446683.00814739</v>
      </c>
      <c r="AE7" s="1">
        <v>6729088765.3959208</v>
      </c>
      <c r="AF7">
        <v>0</v>
      </c>
      <c r="AG7">
        <v>0</v>
      </c>
      <c r="AH7">
        <v>0</v>
      </c>
      <c r="AI7" s="1">
        <v>38985021.665204242</v>
      </c>
      <c r="AJ7" s="1">
        <v>46051081603.604736</v>
      </c>
      <c r="AK7" s="1">
        <v>-1092494742.1422229</v>
      </c>
      <c r="AL7" s="1">
        <v>18829097.302851561</v>
      </c>
      <c r="AM7">
        <v>0</v>
      </c>
      <c r="AN7" s="1">
        <v>149629012637.96591</v>
      </c>
      <c r="AO7" s="1">
        <v>-22581466.165237259</v>
      </c>
      <c r="AP7">
        <v>0</v>
      </c>
      <c r="AQ7" s="1">
        <v>149729095916.41461</v>
      </c>
      <c r="AR7">
        <v>0</v>
      </c>
      <c r="AS7" s="186">
        <v>87489183048.032883</v>
      </c>
      <c r="AU7" s="253">
        <f t="shared" ref="AU7:AU32" si="0">-T7</f>
        <v>-1.068313073410617</v>
      </c>
      <c r="AV7" s="175">
        <f t="shared" ref="AV7:AV32" si="1">N7/D7</f>
        <v>-7.4272287915507214E-5</v>
      </c>
      <c r="AW7" s="175">
        <f t="shared" ref="AW7:AW32" si="2">P7/D7</f>
        <v>-2.3640053942274145E-2</v>
      </c>
      <c r="AX7" s="175">
        <f t="shared" ref="AX7:AX32" si="3">AI7/AE7</f>
        <v>5.7935068215600322E-3</v>
      </c>
      <c r="AY7" s="175">
        <f t="shared" ref="AY7:AY32" si="4">BB7/Y7</f>
        <v>-2.2023501824804174E-2</v>
      </c>
      <c r="AZ7" s="175">
        <f t="shared" ref="AZ7:AZ32" si="5">BC7/AJ7</f>
        <v>-4.0887415989329721E-4</v>
      </c>
      <c r="BA7" s="175">
        <f t="shared" ref="BA7:BA32" si="6">AK7/AJ7</f>
        <v>-2.3723541426151993E-2</v>
      </c>
      <c r="BB7" s="175">
        <f t="shared" ref="BB7:BB32" si="7" xml:space="preserve"> - AD7</f>
        <v>-148446683.00814739</v>
      </c>
      <c r="BC7" s="175">
        <f t="shared" ref="BC7:BC32" si="8" xml:space="preserve"> - AL7</f>
        <v>-18829097.302851561</v>
      </c>
      <c r="BD7" s="254">
        <f t="shared" ref="BD7:BD32" si="9" xml:space="preserve"> - AO7</f>
        <v>22581466.165237259</v>
      </c>
    </row>
    <row r="8" spans="1:56" x14ac:dyDescent="0.3">
      <c r="A8" s="135">
        <f>C8*HAWC2_2_hGAST_noFPM!$DM$31</f>
        <v>1.1699911676350805</v>
      </c>
      <c r="C8" s="135">
        <v>0.01</v>
      </c>
      <c r="D8" s="1">
        <v>2964.732531813363</v>
      </c>
      <c r="E8">
        <v>0</v>
      </c>
      <c r="F8">
        <v>0</v>
      </c>
      <c r="G8">
        <v>0</v>
      </c>
      <c r="H8">
        <v>0</v>
      </c>
      <c r="I8" s="1">
        <v>-39.689341530367606</v>
      </c>
      <c r="J8" s="1">
        <v>2964.732531813363</v>
      </c>
      <c r="K8">
        <v>0</v>
      </c>
      <c r="L8">
        <v>0</v>
      </c>
      <c r="M8">
        <v>0</v>
      </c>
      <c r="N8" s="1">
        <v>-0.1696455253166024</v>
      </c>
      <c r="O8" s="1">
        <v>2964.732531813363</v>
      </c>
      <c r="P8" s="1">
        <v>39.689341530367606</v>
      </c>
      <c r="Q8" s="1">
        <v>0.1696455253166024</v>
      </c>
      <c r="R8">
        <v>0</v>
      </c>
      <c r="S8" s="1">
        <v>9670.8174880097722</v>
      </c>
      <c r="T8" s="1">
        <v>-0.91339555776050818</v>
      </c>
      <c r="U8">
        <v>0</v>
      </c>
      <c r="V8" s="1">
        <v>9677.5066582781947</v>
      </c>
      <c r="W8">
        <v>0</v>
      </c>
      <c r="X8" s="186">
        <v>19348.324146287971</v>
      </c>
      <c r="Y8" s="1">
        <v>6384592445.5101681</v>
      </c>
      <c r="Z8" s="1">
        <v>-376400.64743850258</v>
      </c>
      <c r="AA8">
        <v>0</v>
      </c>
      <c r="AB8">
        <v>0</v>
      </c>
      <c r="AC8">
        <v>0</v>
      </c>
      <c r="AD8" s="1">
        <v>-93807158.547213659</v>
      </c>
      <c r="AE8" s="1">
        <v>6388480690.3107462</v>
      </c>
      <c r="AF8">
        <v>0</v>
      </c>
      <c r="AG8">
        <v>0</v>
      </c>
      <c r="AH8">
        <v>0</v>
      </c>
      <c r="AI8" s="1">
        <v>16608264.935657751</v>
      </c>
      <c r="AJ8" s="1">
        <v>43751344063.198158</v>
      </c>
      <c r="AK8" s="1">
        <v>582609637.83970821</v>
      </c>
      <c r="AL8" s="1">
        <v>3336008.2993628848</v>
      </c>
      <c r="AM8">
        <v>0</v>
      </c>
      <c r="AN8" s="1">
        <v>142328864112.50159</v>
      </c>
      <c r="AO8" s="1">
        <v>-232559270.0609242</v>
      </c>
      <c r="AP8">
        <v>0</v>
      </c>
      <c r="AQ8" s="1">
        <v>143137826352.79651</v>
      </c>
      <c r="AR8">
        <v>0</v>
      </c>
      <c r="AS8" s="186">
        <v>83285587642.821625</v>
      </c>
      <c r="AU8" s="253">
        <f t="shared" si="0"/>
        <v>0.91339555776050818</v>
      </c>
      <c r="AV8" s="175">
        <f t="shared" si="1"/>
        <v>-5.7221190612037981E-5</v>
      </c>
      <c r="AW8" s="175">
        <f t="shared" si="2"/>
        <v>1.3387157561256236E-2</v>
      </c>
      <c r="AX8" s="175">
        <f t="shared" si="3"/>
        <v>2.5997206128911218E-3</v>
      </c>
      <c r="AY8" s="175">
        <f t="shared" si="4"/>
        <v>1.4692740272432205E-2</v>
      </c>
      <c r="AZ8" s="175">
        <f t="shared" si="5"/>
        <v>-7.6249275783255276E-5</v>
      </c>
      <c r="BA8" s="175">
        <f t="shared" si="6"/>
        <v>1.3316382623540374E-2</v>
      </c>
      <c r="BB8" s="175">
        <f t="shared" si="7"/>
        <v>93807158.547213659</v>
      </c>
      <c r="BC8" s="175">
        <f t="shared" si="8"/>
        <v>-3336008.2993628848</v>
      </c>
      <c r="BD8" s="254">
        <f t="shared" si="9"/>
        <v>232559270.0609242</v>
      </c>
    </row>
    <row r="9" spans="1:56" x14ac:dyDescent="0.3">
      <c r="A9" s="135">
        <f>C9*HAWC2_2_hGAST_noFPM!$DM$31</f>
        <v>2.339982335270161</v>
      </c>
      <c r="C9" s="135">
        <v>0.02</v>
      </c>
      <c r="D9" s="1">
        <v>2805.1273323852679</v>
      </c>
      <c r="E9">
        <v>0</v>
      </c>
      <c r="F9">
        <v>0</v>
      </c>
      <c r="G9">
        <v>0</v>
      </c>
      <c r="H9">
        <v>0</v>
      </c>
      <c r="I9" s="1">
        <v>-140.75148902158409</v>
      </c>
      <c r="J9" s="1">
        <v>2805.1273323852679</v>
      </c>
      <c r="K9">
        <v>0</v>
      </c>
      <c r="L9">
        <v>0</v>
      </c>
      <c r="M9">
        <v>0</v>
      </c>
      <c r="N9" s="1">
        <v>2.4057157696839959</v>
      </c>
      <c r="O9" s="1">
        <v>2805.1273323852679</v>
      </c>
      <c r="P9" s="1">
        <v>140.75148902158409</v>
      </c>
      <c r="Q9" s="1">
        <v>-2.4057157696839959</v>
      </c>
      <c r="R9">
        <v>0</v>
      </c>
      <c r="S9" s="1">
        <v>9183.7237418156728</v>
      </c>
      <c r="T9" s="1">
        <v>-6.1433644843618369</v>
      </c>
      <c r="U9">
        <v>0</v>
      </c>
      <c r="V9" s="1">
        <v>9189.9791664461463</v>
      </c>
      <c r="W9">
        <v>0</v>
      </c>
      <c r="X9" s="186">
        <v>18373.702908261759</v>
      </c>
      <c r="Y9" s="1">
        <v>6033428473.0283155</v>
      </c>
      <c r="Z9" s="1">
        <v>-5351360.1271320609</v>
      </c>
      <c r="AA9">
        <v>0</v>
      </c>
      <c r="AB9">
        <v>0</v>
      </c>
      <c r="AC9">
        <v>0</v>
      </c>
      <c r="AD9" s="1">
        <v>-302258358.41472697</v>
      </c>
      <c r="AE9" s="1">
        <v>6055417688.5153666</v>
      </c>
      <c r="AF9">
        <v>0</v>
      </c>
      <c r="AG9">
        <v>0</v>
      </c>
      <c r="AH9">
        <v>0</v>
      </c>
      <c r="AI9" s="1">
        <v>5594870.1146779647</v>
      </c>
      <c r="AJ9" s="1">
        <v>41569662567.470367</v>
      </c>
      <c r="AK9" s="1">
        <v>2071574619.5397489</v>
      </c>
      <c r="AL9" s="1">
        <v>-39669072.537865281</v>
      </c>
      <c r="AM9">
        <v>0</v>
      </c>
      <c r="AN9" s="1">
        <v>135212838311.3875</v>
      </c>
      <c r="AO9" s="1">
        <v>-606773042.40057266</v>
      </c>
      <c r="AP9">
        <v>0</v>
      </c>
      <c r="AQ9" s="1">
        <v>137008541712.70959</v>
      </c>
      <c r="AR9">
        <v>0</v>
      </c>
      <c r="AS9" s="186">
        <v>79106159653.836395</v>
      </c>
      <c r="AU9" s="253">
        <f t="shared" si="0"/>
        <v>6.1433644843618369</v>
      </c>
      <c r="AV9" s="175">
        <f t="shared" si="1"/>
        <v>8.5761374961840231E-4</v>
      </c>
      <c r="AW9" s="175">
        <f t="shared" si="2"/>
        <v>5.0176506212963844E-2</v>
      </c>
      <c r="AX9" s="175">
        <f t="shared" si="3"/>
        <v>9.239445406530963E-4</v>
      </c>
      <c r="AY9" s="175">
        <f t="shared" si="4"/>
        <v>5.0097280470951966E-2</v>
      </c>
      <c r="AZ9" s="175">
        <f t="shared" si="5"/>
        <v>9.5427939722819981E-4</v>
      </c>
      <c r="BA9" s="175">
        <f t="shared" si="6"/>
        <v>4.9833808878709168E-2</v>
      </c>
      <c r="BB9" s="175">
        <f t="shared" si="7"/>
        <v>302258358.41472697</v>
      </c>
      <c r="BC9" s="175">
        <f t="shared" si="8"/>
        <v>39669072.537865281</v>
      </c>
      <c r="BD9" s="254">
        <f t="shared" si="9"/>
        <v>606773042.40057266</v>
      </c>
    </row>
    <row r="10" spans="1:56" x14ac:dyDescent="0.3">
      <c r="A10" s="135">
        <f>C10*HAWC2_2_hGAST_noFPM!$DM$31</f>
        <v>3.509973502905241</v>
      </c>
      <c r="C10" s="135">
        <v>0.03</v>
      </c>
      <c r="D10" s="1">
        <v>2591.1367835087922</v>
      </c>
      <c r="E10">
        <v>0</v>
      </c>
      <c r="F10">
        <v>0</v>
      </c>
      <c r="G10">
        <v>0</v>
      </c>
      <c r="H10">
        <v>0</v>
      </c>
      <c r="I10" s="1">
        <v>-186.50710374919129</v>
      </c>
      <c r="J10" s="1">
        <v>2591.1367835087922</v>
      </c>
      <c r="K10">
        <v>0</v>
      </c>
      <c r="L10">
        <v>0</v>
      </c>
      <c r="M10">
        <v>0</v>
      </c>
      <c r="N10" s="1">
        <v>8.8503222337852261</v>
      </c>
      <c r="O10" s="1">
        <v>2591.1367835087922</v>
      </c>
      <c r="P10" s="1">
        <v>186.50710374919129</v>
      </c>
      <c r="Q10" s="1">
        <v>-8.8503222337852261</v>
      </c>
      <c r="R10">
        <v>0</v>
      </c>
      <c r="S10" s="1">
        <v>8366.6705479331576</v>
      </c>
      <c r="T10" s="1">
        <v>-30.176017663964799</v>
      </c>
      <c r="U10">
        <v>0</v>
      </c>
      <c r="V10" s="1">
        <v>7913.5551377558404</v>
      </c>
      <c r="W10">
        <v>0</v>
      </c>
      <c r="X10" s="186">
        <v>16280.22568568902</v>
      </c>
      <c r="Y10" s="1">
        <v>5399937528.5606775</v>
      </c>
      <c r="Z10" s="1">
        <v>2545105.37016225</v>
      </c>
      <c r="AA10">
        <v>0</v>
      </c>
      <c r="AB10">
        <v>0</v>
      </c>
      <c r="AC10">
        <v>0</v>
      </c>
      <c r="AD10" s="1">
        <v>-376430490.91097128</v>
      </c>
      <c r="AE10" s="1">
        <v>5758216767.8685617</v>
      </c>
      <c r="AF10">
        <v>0</v>
      </c>
      <c r="AG10">
        <v>0</v>
      </c>
      <c r="AH10">
        <v>0</v>
      </c>
      <c r="AI10" s="1">
        <v>19709135.85390586</v>
      </c>
      <c r="AJ10" s="1">
        <v>38669982721.739799</v>
      </c>
      <c r="AK10" s="1">
        <v>2739604966.9813581</v>
      </c>
      <c r="AL10" s="1">
        <v>-139140684.3010025</v>
      </c>
      <c r="AM10">
        <v>0</v>
      </c>
      <c r="AN10" s="1">
        <v>123284345388.3974</v>
      </c>
      <c r="AO10" s="1">
        <v>-1348337968.6178889</v>
      </c>
      <c r="AP10">
        <v>0</v>
      </c>
      <c r="AQ10" s="1">
        <v>119514275124.8942</v>
      </c>
      <c r="AR10">
        <v>0</v>
      </c>
      <c r="AS10" s="186">
        <v>69973323042.111694</v>
      </c>
      <c r="AU10" s="253">
        <f t="shared" si="0"/>
        <v>30.176017663964799</v>
      </c>
      <c r="AV10" s="175">
        <f t="shared" si="1"/>
        <v>3.4156136758633588E-3</v>
      </c>
      <c r="AW10" s="175">
        <f t="shared" si="2"/>
        <v>7.1978872337504468E-2</v>
      </c>
      <c r="AX10" s="175">
        <f t="shared" si="3"/>
        <v>3.4227846308052959E-3</v>
      </c>
      <c r="AY10" s="175">
        <f t="shared" si="4"/>
        <v>6.9710156630516926E-2</v>
      </c>
      <c r="AZ10" s="175">
        <f t="shared" si="5"/>
        <v>3.5981573951616814E-3</v>
      </c>
      <c r="BA10" s="175">
        <f t="shared" si="6"/>
        <v>7.0845776857334494E-2</v>
      </c>
      <c r="BB10" s="175">
        <f t="shared" si="7"/>
        <v>376430490.91097128</v>
      </c>
      <c r="BC10" s="175">
        <f t="shared" si="8"/>
        <v>139140684.3010025</v>
      </c>
      <c r="BD10" s="254">
        <f t="shared" si="9"/>
        <v>1348337968.6178889</v>
      </c>
    </row>
    <row r="11" spans="1:56" x14ac:dyDescent="0.3">
      <c r="A11" s="135">
        <f>C11*HAWC2_2_hGAST_noFPM!$DM$31</f>
        <v>4.6799646705403219</v>
      </c>
      <c r="C11" s="135">
        <v>0.04</v>
      </c>
      <c r="D11" s="1">
        <v>2389.11540591627</v>
      </c>
      <c r="E11">
        <v>0</v>
      </c>
      <c r="F11">
        <v>0</v>
      </c>
      <c r="G11">
        <v>0</v>
      </c>
      <c r="H11">
        <v>0</v>
      </c>
      <c r="I11" s="1">
        <v>-225.67253185892579</v>
      </c>
      <c r="J11" s="1">
        <v>2389.11540591627</v>
      </c>
      <c r="K11">
        <v>0</v>
      </c>
      <c r="L11">
        <v>0</v>
      </c>
      <c r="M11">
        <v>0</v>
      </c>
      <c r="N11" s="1">
        <v>12.72980918701758</v>
      </c>
      <c r="O11" s="1">
        <v>2389.11540591627</v>
      </c>
      <c r="P11" s="1">
        <v>225.67253185892579</v>
      </c>
      <c r="Q11" s="1">
        <v>-12.72980918701758</v>
      </c>
      <c r="R11">
        <v>0</v>
      </c>
      <c r="S11" s="1">
        <v>7605.9992052497046</v>
      </c>
      <c r="T11" s="1">
        <v>-51.138148005356371</v>
      </c>
      <c r="U11">
        <v>0</v>
      </c>
      <c r="V11" s="1">
        <v>6778.7078742704616</v>
      </c>
      <c r="W11">
        <v>0</v>
      </c>
      <c r="X11" s="186">
        <v>14384.70707952018</v>
      </c>
      <c r="Y11" s="1">
        <v>4800672070.8923912</v>
      </c>
      <c r="Z11" s="1">
        <v>6445969.8453484867</v>
      </c>
      <c r="AA11">
        <v>0</v>
      </c>
      <c r="AB11">
        <v>0</v>
      </c>
      <c r="AC11">
        <v>0</v>
      </c>
      <c r="AD11" s="1">
        <v>-410026336.09792042</v>
      </c>
      <c r="AE11" s="1">
        <v>5468722459.9551544</v>
      </c>
      <c r="AF11">
        <v>0</v>
      </c>
      <c r="AG11">
        <v>0</v>
      </c>
      <c r="AH11">
        <v>0</v>
      </c>
      <c r="AI11" s="1">
        <v>28462348.938376889</v>
      </c>
      <c r="AJ11" s="1">
        <v>36038990116.73735</v>
      </c>
      <c r="AK11" s="1">
        <v>3310499851.2371159</v>
      </c>
      <c r="AL11" s="1">
        <v>-201959858.66306531</v>
      </c>
      <c r="AM11">
        <v>0</v>
      </c>
      <c r="AN11" s="1">
        <v>112223397786.614</v>
      </c>
      <c r="AO11" s="1">
        <v>-2131730557.8957241</v>
      </c>
      <c r="AP11">
        <v>0</v>
      </c>
      <c r="AQ11" s="1">
        <v>104365370041.9754</v>
      </c>
      <c r="AR11">
        <v>0</v>
      </c>
      <c r="AS11" s="186">
        <v>61533150488.501068</v>
      </c>
      <c r="AU11" s="253">
        <f t="shared" si="0"/>
        <v>51.138148005356371</v>
      </c>
      <c r="AV11" s="175">
        <f t="shared" si="1"/>
        <v>5.3282521034748688E-3</v>
      </c>
      <c r="AW11" s="175">
        <f t="shared" si="2"/>
        <v>9.4458614807841901E-2</v>
      </c>
      <c r="AX11" s="175">
        <f t="shared" si="3"/>
        <v>5.2045700155371006E-3</v>
      </c>
      <c r="AY11" s="175">
        <f t="shared" si="4"/>
        <v>8.5410194665035952E-2</v>
      </c>
      <c r="AZ11" s="175">
        <f t="shared" si="5"/>
        <v>5.6039266918656086E-3</v>
      </c>
      <c r="BA11" s="175">
        <f t="shared" si="6"/>
        <v>9.1858840675439521E-2</v>
      </c>
      <c r="BB11" s="175">
        <f t="shared" si="7"/>
        <v>410026336.09792042</v>
      </c>
      <c r="BC11" s="175">
        <f t="shared" si="8"/>
        <v>201959858.66306531</v>
      </c>
      <c r="BD11" s="254">
        <f t="shared" si="9"/>
        <v>2131730557.8957241</v>
      </c>
    </row>
    <row r="12" spans="1:56" x14ac:dyDescent="0.3">
      <c r="A12" s="135">
        <f>C12*HAWC2_2_hGAST_noFPM!$DM$31</f>
        <v>5.8499558381754024</v>
      </c>
      <c r="C12" s="135">
        <v>0.05</v>
      </c>
      <c r="D12" s="1">
        <v>2203.52246956623</v>
      </c>
      <c r="E12">
        <v>0</v>
      </c>
      <c r="F12">
        <v>0</v>
      </c>
      <c r="G12">
        <v>0</v>
      </c>
      <c r="H12">
        <v>0</v>
      </c>
      <c r="I12" s="1">
        <v>-266.66982245842092</v>
      </c>
      <c r="J12" s="1">
        <v>2203.52246956623</v>
      </c>
      <c r="K12">
        <v>0</v>
      </c>
      <c r="L12">
        <v>0</v>
      </c>
      <c r="M12">
        <v>0</v>
      </c>
      <c r="N12" s="1">
        <v>15.77615497545956</v>
      </c>
      <c r="O12" s="1">
        <v>2203.52246956623</v>
      </c>
      <c r="P12" s="1">
        <v>266.66982245842092</v>
      </c>
      <c r="Q12" s="1">
        <v>-15.77615497545956</v>
      </c>
      <c r="R12">
        <v>0</v>
      </c>
      <c r="S12" s="1">
        <v>6947.021691181144</v>
      </c>
      <c r="T12" s="1">
        <v>-69.342936424027826</v>
      </c>
      <c r="U12">
        <v>0</v>
      </c>
      <c r="V12" s="1">
        <v>5816.7305131046887</v>
      </c>
      <c r="W12">
        <v>0</v>
      </c>
      <c r="X12" s="186">
        <v>12763.75220428584</v>
      </c>
      <c r="Y12" s="1">
        <v>4245595846.6038599</v>
      </c>
      <c r="Z12" s="1">
        <v>6455163.7023846591</v>
      </c>
      <c r="AA12">
        <v>0</v>
      </c>
      <c r="AB12">
        <v>0</v>
      </c>
      <c r="AC12">
        <v>0</v>
      </c>
      <c r="AD12" s="1">
        <v>-423187047.45963639</v>
      </c>
      <c r="AE12" s="1">
        <v>5195984070.2949247</v>
      </c>
      <c r="AF12">
        <v>0</v>
      </c>
      <c r="AG12">
        <v>0</v>
      </c>
      <c r="AH12">
        <v>0</v>
      </c>
      <c r="AI12" s="1">
        <v>35814075.943787813</v>
      </c>
      <c r="AJ12" s="1">
        <v>33746441410.196159</v>
      </c>
      <c r="AK12" s="1">
        <v>3921047165.8377728</v>
      </c>
      <c r="AL12" s="1">
        <v>-248900545.30290729</v>
      </c>
      <c r="AM12">
        <v>0</v>
      </c>
      <c r="AN12" s="1">
        <v>102686583994.1113</v>
      </c>
      <c r="AO12" s="1">
        <v>-2938603122.2992368</v>
      </c>
      <c r="AP12">
        <v>0</v>
      </c>
      <c r="AQ12" s="1">
        <v>91978034767.206161</v>
      </c>
      <c r="AR12">
        <v>0</v>
      </c>
      <c r="AS12" s="186">
        <v>54135840079.723602</v>
      </c>
      <c r="AU12" s="253">
        <f t="shared" si="0"/>
        <v>69.342936424027826</v>
      </c>
      <c r="AV12" s="175">
        <f t="shared" si="1"/>
        <v>7.1595162714928624E-3</v>
      </c>
      <c r="AW12" s="175">
        <f t="shared" si="2"/>
        <v>0.12101978815351752</v>
      </c>
      <c r="AX12" s="175">
        <f t="shared" si="3"/>
        <v>6.8926454468046516E-3</v>
      </c>
      <c r="AY12" s="175">
        <f t="shared" si="4"/>
        <v>9.9676715059478047E-2</v>
      </c>
      <c r="AZ12" s="175">
        <f t="shared" si="5"/>
        <v>7.3756086538862261E-3</v>
      </c>
      <c r="BA12" s="175">
        <f t="shared" si="6"/>
        <v>0.11619142647298707</v>
      </c>
      <c r="BB12" s="175">
        <f t="shared" si="7"/>
        <v>423187047.45963639</v>
      </c>
      <c r="BC12" s="175">
        <f t="shared" si="8"/>
        <v>248900545.30290729</v>
      </c>
      <c r="BD12" s="254">
        <f t="shared" si="9"/>
        <v>2938603122.2992368</v>
      </c>
    </row>
    <row r="13" spans="1:56" x14ac:dyDescent="0.3">
      <c r="A13" s="135">
        <f>C13*HAWC2_2_hGAST_noFPM!$DM$31</f>
        <v>8.7749337572631028</v>
      </c>
      <c r="C13" s="135">
        <v>7.4999999999999997E-2</v>
      </c>
      <c r="D13" s="1">
        <v>1793.562180053548</v>
      </c>
      <c r="E13">
        <v>0</v>
      </c>
      <c r="F13">
        <v>0</v>
      </c>
      <c r="G13">
        <v>0</v>
      </c>
      <c r="H13">
        <v>0</v>
      </c>
      <c r="I13" s="1">
        <v>-349.63893753405358</v>
      </c>
      <c r="J13" s="1">
        <v>1793.562180053548</v>
      </c>
      <c r="K13">
        <v>0</v>
      </c>
      <c r="L13">
        <v>0</v>
      </c>
      <c r="M13">
        <v>0</v>
      </c>
      <c r="N13" s="1">
        <v>21.32062998431816</v>
      </c>
      <c r="O13" s="1">
        <v>1793.562180053548</v>
      </c>
      <c r="P13" s="1">
        <v>349.63893753405358</v>
      </c>
      <c r="Q13" s="1">
        <v>-21.32062998431816</v>
      </c>
      <c r="R13">
        <v>0</v>
      </c>
      <c r="S13" s="1">
        <v>5542.22198919525</v>
      </c>
      <c r="T13" s="1">
        <v>-103.28185672319491</v>
      </c>
      <c r="U13">
        <v>0</v>
      </c>
      <c r="V13" s="1">
        <v>3914.5968281712321</v>
      </c>
      <c r="W13">
        <v>0</v>
      </c>
      <c r="X13" s="186">
        <v>9456.8188173664403</v>
      </c>
      <c r="Y13" s="1">
        <v>3015180949.074769</v>
      </c>
      <c r="Z13" s="1">
        <v>-6056529.3700118037</v>
      </c>
      <c r="AA13">
        <v>0</v>
      </c>
      <c r="AB13">
        <v>0</v>
      </c>
      <c r="AC13">
        <v>0</v>
      </c>
      <c r="AD13" s="1">
        <v>-335581833.17485231</v>
      </c>
      <c r="AE13" s="1">
        <v>4552086385.1725397</v>
      </c>
      <c r="AF13">
        <v>0</v>
      </c>
      <c r="AG13">
        <v>0</v>
      </c>
      <c r="AH13">
        <v>0</v>
      </c>
      <c r="AI13" s="1">
        <v>53346766.101965651</v>
      </c>
      <c r="AJ13" s="1">
        <v>29212071034.73074</v>
      </c>
      <c r="AK13" s="1">
        <v>5225114500.366909</v>
      </c>
      <c r="AL13" s="1">
        <v>-316621483.96654397</v>
      </c>
      <c r="AM13">
        <v>0</v>
      </c>
      <c r="AN13" s="1">
        <v>82456226297.969574</v>
      </c>
      <c r="AO13" s="1">
        <v>-4823615805.8995314</v>
      </c>
      <c r="AP13">
        <v>0</v>
      </c>
      <c r="AQ13" s="1">
        <v>68686121530.687447</v>
      </c>
      <c r="AR13">
        <v>0</v>
      </c>
      <c r="AS13" s="186">
        <v>38418612295.439537</v>
      </c>
      <c r="AU13" s="253">
        <f t="shared" si="0"/>
        <v>103.28185672319491</v>
      </c>
      <c r="AV13" s="175">
        <f t="shared" si="1"/>
        <v>1.1887310192770466E-2</v>
      </c>
      <c r="AW13" s="175">
        <f t="shared" si="2"/>
        <v>0.19494107392675669</v>
      </c>
      <c r="AX13" s="175">
        <f t="shared" si="3"/>
        <v>1.1719190188422495E-2</v>
      </c>
      <c r="AY13" s="175">
        <f t="shared" si="4"/>
        <v>0.11129741094902716</v>
      </c>
      <c r="AZ13" s="175">
        <f t="shared" si="5"/>
        <v>1.0838720869537364E-2</v>
      </c>
      <c r="BA13" s="175">
        <f t="shared" si="6"/>
        <v>0.17886833474267125</v>
      </c>
      <c r="BB13" s="175">
        <f t="shared" si="7"/>
        <v>335581833.17485231</v>
      </c>
      <c r="BC13" s="175">
        <f t="shared" si="8"/>
        <v>316621483.96654397</v>
      </c>
      <c r="BD13" s="254">
        <f t="shared" si="9"/>
        <v>4823615805.8995314</v>
      </c>
    </row>
    <row r="14" spans="1:56" x14ac:dyDescent="0.3">
      <c r="A14" s="135">
        <f>C14*HAWC2_2_hGAST_noFPM!$DM$31</f>
        <v>11.699911676350805</v>
      </c>
      <c r="C14" s="135">
        <v>0.1</v>
      </c>
      <c r="D14" s="1">
        <v>1694.507122647344</v>
      </c>
      <c r="E14">
        <v>0</v>
      </c>
      <c r="F14">
        <v>0</v>
      </c>
      <c r="G14">
        <v>0</v>
      </c>
      <c r="H14">
        <v>0</v>
      </c>
      <c r="I14" s="1">
        <v>-525.43100024302544</v>
      </c>
      <c r="J14" s="1">
        <v>1694.507122647344</v>
      </c>
      <c r="K14">
        <v>0</v>
      </c>
      <c r="L14">
        <v>0</v>
      </c>
      <c r="M14">
        <v>0</v>
      </c>
      <c r="N14" s="1">
        <v>33.631497765115668</v>
      </c>
      <c r="O14" s="1">
        <v>1694.507122647344</v>
      </c>
      <c r="P14" s="1">
        <v>525.43100024302544</v>
      </c>
      <c r="Q14" s="1">
        <v>-33.631497765115668</v>
      </c>
      <c r="R14">
        <v>0</v>
      </c>
      <c r="S14" s="1">
        <v>4883.6115857768373</v>
      </c>
      <c r="T14" s="1">
        <v>-159.42251092667689</v>
      </c>
      <c r="U14">
        <v>0</v>
      </c>
      <c r="V14" s="1">
        <v>2785.9557474336311</v>
      </c>
      <c r="W14">
        <v>0</v>
      </c>
      <c r="X14" s="186">
        <v>7669.5673332104579</v>
      </c>
      <c r="Y14" s="1">
        <v>2419253237.9808798</v>
      </c>
      <c r="Z14" s="1">
        <v>113285786.0036097</v>
      </c>
      <c r="AA14">
        <v>0</v>
      </c>
      <c r="AB14">
        <v>0</v>
      </c>
      <c r="AC14">
        <v>0</v>
      </c>
      <c r="AD14" s="1">
        <v>-235382612.49956769</v>
      </c>
      <c r="AE14" s="1">
        <v>3985354344.868154</v>
      </c>
      <c r="AF14">
        <v>0</v>
      </c>
      <c r="AG14">
        <v>0</v>
      </c>
      <c r="AH14">
        <v>0</v>
      </c>
      <c r="AI14" s="1">
        <v>87781196.91790846</v>
      </c>
      <c r="AJ14" s="1">
        <v>27339201435.29739</v>
      </c>
      <c r="AK14" s="1">
        <v>8519455804.0232334</v>
      </c>
      <c r="AL14" s="1">
        <v>-518317006.65900648</v>
      </c>
      <c r="AM14">
        <v>0</v>
      </c>
      <c r="AN14" s="1">
        <v>72781368868.397186</v>
      </c>
      <c r="AO14" s="1">
        <v>-6133557676.8316832</v>
      </c>
      <c r="AP14">
        <v>0</v>
      </c>
      <c r="AQ14" s="1">
        <v>52263394041.374657</v>
      </c>
      <c r="AR14">
        <v>0</v>
      </c>
      <c r="AS14" s="186">
        <v>25428346793.258492</v>
      </c>
      <c r="AU14" s="253">
        <f t="shared" si="0"/>
        <v>159.42251092667689</v>
      </c>
      <c r="AV14" s="175">
        <f t="shared" si="1"/>
        <v>1.9847362879521494E-2</v>
      </c>
      <c r="AW14" s="175">
        <f t="shared" si="2"/>
        <v>0.31007895642370614</v>
      </c>
      <c r="AX14" s="175">
        <f t="shared" si="3"/>
        <v>2.2025945329288529E-2</v>
      </c>
      <c r="AY14" s="175">
        <f t="shared" si="4"/>
        <v>9.7295565757315725E-2</v>
      </c>
      <c r="AZ14" s="175">
        <f t="shared" si="5"/>
        <v>1.895874712674717E-2</v>
      </c>
      <c r="BA14" s="175">
        <f t="shared" si="6"/>
        <v>0.31162050669935965</v>
      </c>
      <c r="BB14" s="175">
        <f t="shared" si="7"/>
        <v>235382612.49956769</v>
      </c>
      <c r="BC14" s="175">
        <f t="shared" si="8"/>
        <v>518317006.65900648</v>
      </c>
      <c r="BD14" s="254">
        <f t="shared" si="9"/>
        <v>6133557676.8316832</v>
      </c>
    </row>
    <row r="15" spans="1:56" x14ac:dyDescent="0.3">
      <c r="A15" s="135">
        <f>C15*HAWC2_2_hGAST_noFPM!$DM$31</f>
        <v>17.549867514526206</v>
      </c>
      <c r="C15" s="135">
        <v>0.15</v>
      </c>
      <c r="D15" s="1">
        <v>1050.504161728986</v>
      </c>
      <c r="E15">
        <v>0</v>
      </c>
      <c r="F15">
        <v>0</v>
      </c>
      <c r="G15">
        <v>0</v>
      </c>
      <c r="H15">
        <v>0</v>
      </c>
      <c r="I15" s="1">
        <v>-610.17118967978513</v>
      </c>
      <c r="J15" s="1">
        <v>1050.504161728986</v>
      </c>
      <c r="K15">
        <v>0</v>
      </c>
      <c r="L15">
        <v>0</v>
      </c>
      <c r="M15">
        <v>0</v>
      </c>
      <c r="N15" s="1">
        <v>24.48844909411967</v>
      </c>
      <c r="O15" s="1">
        <v>1050.504161728986</v>
      </c>
      <c r="P15" s="1">
        <v>610.17118967978513</v>
      </c>
      <c r="Q15" s="1">
        <v>-24.48844909411967</v>
      </c>
      <c r="R15">
        <v>0</v>
      </c>
      <c r="S15" s="1">
        <v>3320.8865204968251</v>
      </c>
      <c r="T15" s="1">
        <v>-109.412357645158</v>
      </c>
      <c r="U15">
        <v>0</v>
      </c>
      <c r="V15" s="1">
        <v>956.30886983048447</v>
      </c>
      <c r="W15">
        <v>0</v>
      </c>
      <c r="X15" s="186">
        <v>4277.195390327287</v>
      </c>
      <c r="Y15" s="1">
        <v>936314786.89682031</v>
      </c>
      <c r="Z15" s="1">
        <v>80833117.672499001</v>
      </c>
      <c r="AA15">
        <v>0</v>
      </c>
      <c r="AB15">
        <v>0</v>
      </c>
      <c r="AC15">
        <v>0</v>
      </c>
      <c r="AD15" s="1">
        <v>110222775.8261251</v>
      </c>
      <c r="AE15" s="1">
        <v>2314391966.6611471</v>
      </c>
      <c r="AF15">
        <v>0</v>
      </c>
      <c r="AG15">
        <v>0</v>
      </c>
      <c r="AH15">
        <v>0</v>
      </c>
      <c r="AI15" s="1">
        <v>102518319.262035</v>
      </c>
      <c r="AJ15" s="1">
        <v>22665764106.85165</v>
      </c>
      <c r="AK15" s="1">
        <v>10699908369.66947</v>
      </c>
      <c r="AL15" s="1">
        <v>-252339646.01208201</v>
      </c>
      <c r="AM15">
        <v>0</v>
      </c>
      <c r="AN15" s="1">
        <v>54125167812.039307</v>
      </c>
      <c r="AO15" s="1">
        <v>-4839685559.488184</v>
      </c>
      <c r="AP15">
        <v>0</v>
      </c>
      <c r="AQ15" s="1">
        <v>27988353518.859661</v>
      </c>
      <c r="AR15">
        <v>0</v>
      </c>
      <c r="AS15" s="186">
        <v>8076640558.8584995</v>
      </c>
      <c r="AU15" s="253">
        <f t="shared" si="0"/>
        <v>109.412357645158</v>
      </c>
      <c r="AV15" s="175">
        <f t="shared" si="1"/>
        <v>2.3311139533055285E-2</v>
      </c>
      <c r="AW15" s="175">
        <f t="shared" si="2"/>
        <v>0.58083652774447547</v>
      </c>
      <c r="AX15" s="175">
        <f t="shared" si="3"/>
        <v>4.4296005490346062E-2</v>
      </c>
      <c r="AY15" s="175">
        <f t="shared" si="4"/>
        <v>-0.11771978544889881</v>
      </c>
      <c r="AZ15" s="175">
        <f t="shared" si="5"/>
        <v>1.1133074747557356E-2</v>
      </c>
      <c r="BA15" s="175">
        <f t="shared" si="6"/>
        <v>0.47207357842548914</v>
      </c>
      <c r="BB15" s="175">
        <f t="shared" si="7"/>
        <v>-110222775.8261251</v>
      </c>
      <c r="BC15" s="175">
        <f t="shared" si="8"/>
        <v>252339646.01208201</v>
      </c>
      <c r="BD15" s="254">
        <f t="shared" si="9"/>
        <v>4839685559.488184</v>
      </c>
    </row>
    <row r="16" spans="1:56" x14ac:dyDescent="0.3">
      <c r="A16" s="135">
        <f>C16*HAWC2_2_hGAST_noFPM!$DM$31</f>
        <v>23.39982335270161</v>
      </c>
      <c r="C16" s="135">
        <v>0.2</v>
      </c>
      <c r="D16" s="1">
        <v>668.83892052160127</v>
      </c>
      <c r="E16">
        <v>0</v>
      </c>
      <c r="F16">
        <v>0</v>
      </c>
      <c r="G16">
        <v>0</v>
      </c>
      <c r="H16">
        <v>0</v>
      </c>
      <c r="I16" s="1">
        <v>-519.32414408645263</v>
      </c>
      <c r="J16" s="1">
        <v>668.83892052160127</v>
      </c>
      <c r="K16">
        <v>0</v>
      </c>
      <c r="L16">
        <v>0</v>
      </c>
      <c r="M16">
        <v>0</v>
      </c>
      <c r="N16" s="1">
        <v>20.275144559753709</v>
      </c>
      <c r="O16" s="1">
        <v>668.83892052160127</v>
      </c>
      <c r="P16" s="1">
        <v>519.32414408645263</v>
      </c>
      <c r="Q16" s="1">
        <v>-20.275144559753709</v>
      </c>
      <c r="R16">
        <v>0</v>
      </c>
      <c r="S16" s="1">
        <v>2253.5586674096821</v>
      </c>
      <c r="T16" s="1">
        <v>-74.256575025917357</v>
      </c>
      <c r="U16">
        <v>0</v>
      </c>
      <c r="V16" s="1">
        <v>476.36366817186712</v>
      </c>
      <c r="W16">
        <v>0</v>
      </c>
      <c r="X16" s="186">
        <v>2729.922335581542</v>
      </c>
      <c r="Y16" s="1">
        <v>459476847.22473937</v>
      </c>
      <c r="Z16" s="1">
        <v>50723215.963620208</v>
      </c>
      <c r="AA16">
        <v>0</v>
      </c>
      <c r="AB16">
        <v>0</v>
      </c>
      <c r="AC16">
        <v>0</v>
      </c>
      <c r="AD16" s="1">
        <v>44624062.114593133</v>
      </c>
      <c r="AE16" s="1">
        <v>963021463.34160042</v>
      </c>
      <c r="AF16">
        <v>0</v>
      </c>
      <c r="AG16">
        <v>0</v>
      </c>
      <c r="AH16">
        <v>0</v>
      </c>
      <c r="AI16" s="1">
        <v>63418511.854790866</v>
      </c>
      <c r="AJ16" s="1">
        <v>20450235425.961021</v>
      </c>
      <c r="AK16" s="1">
        <v>9176487472.1480217</v>
      </c>
      <c r="AL16" s="1">
        <v>-318201927.73381323</v>
      </c>
      <c r="AM16">
        <v>0</v>
      </c>
      <c r="AN16" s="1">
        <v>39196915729.859039</v>
      </c>
      <c r="AO16" s="1">
        <v>-3395447917.8743529</v>
      </c>
      <c r="AP16">
        <v>0</v>
      </c>
      <c r="AQ16" s="1">
        <v>21820483410.157719</v>
      </c>
      <c r="AR16">
        <v>0</v>
      </c>
      <c r="AS16" s="186">
        <v>2768066330.9732542</v>
      </c>
      <c r="AU16" s="253">
        <f t="shared" si="0"/>
        <v>74.256575025917357</v>
      </c>
      <c r="AV16" s="175">
        <f t="shared" si="1"/>
        <v>3.031394247204083E-2</v>
      </c>
      <c r="AW16" s="175">
        <f t="shared" si="2"/>
        <v>0.77645622608422982</v>
      </c>
      <c r="AX16" s="175">
        <f t="shared" si="3"/>
        <v>6.5853684750425148E-2</v>
      </c>
      <c r="AY16" s="175">
        <f t="shared" si="4"/>
        <v>-9.7119283341749338E-2</v>
      </c>
      <c r="AZ16" s="175">
        <f t="shared" si="5"/>
        <v>1.5559817337352727E-2</v>
      </c>
      <c r="BA16" s="175">
        <f t="shared" si="6"/>
        <v>0.44872282792885204</v>
      </c>
      <c r="BB16" s="175">
        <f t="shared" si="7"/>
        <v>-44624062.114593133</v>
      </c>
      <c r="BC16" s="175">
        <f t="shared" si="8"/>
        <v>318201927.73381323</v>
      </c>
      <c r="BD16" s="254">
        <f t="shared" si="9"/>
        <v>3395447917.8743529</v>
      </c>
    </row>
    <row r="17" spans="1:56" x14ac:dyDescent="0.3">
      <c r="A17" s="135">
        <f>C17*HAWC2_2_hGAST_noFPM!$DM$31</f>
        <v>29.24977919087701</v>
      </c>
      <c r="C17" s="135">
        <v>0.25</v>
      </c>
      <c r="D17" s="1">
        <v>531.06127495130011</v>
      </c>
      <c r="E17">
        <v>0</v>
      </c>
      <c r="F17">
        <v>0</v>
      </c>
      <c r="G17">
        <v>0</v>
      </c>
      <c r="H17">
        <v>0</v>
      </c>
      <c r="I17" s="1">
        <v>-469.18731596545729</v>
      </c>
      <c r="J17" s="1">
        <v>531.06127495130011</v>
      </c>
      <c r="K17">
        <v>0</v>
      </c>
      <c r="L17">
        <v>0</v>
      </c>
      <c r="M17">
        <v>0</v>
      </c>
      <c r="N17" s="1">
        <v>18.40686653041935</v>
      </c>
      <c r="O17" s="1">
        <v>531.06127495130011</v>
      </c>
      <c r="P17" s="1">
        <v>469.18731596545729</v>
      </c>
      <c r="Q17" s="1">
        <v>-18.40686653041935</v>
      </c>
      <c r="R17">
        <v>0</v>
      </c>
      <c r="S17" s="1">
        <v>1848.578385062433</v>
      </c>
      <c r="T17" s="1">
        <v>-51.000478667300591</v>
      </c>
      <c r="U17">
        <v>0</v>
      </c>
      <c r="V17" s="1">
        <v>268.55950272107663</v>
      </c>
      <c r="W17">
        <v>0</v>
      </c>
      <c r="X17" s="186">
        <v>2117.137887783515</v>
      </c>
      <c r="Y17" s="1">
        <v>281350049.44871998</v>
      </c>
      <c r="Z17" s="1">
        <v>19062499.890864979</v>
      </c>
      <c r="AA17">
        <v>0</v>
      </c>
      <c r="AB17">
        <v>0</v>
      </c>
      <c r="AC17">
        <v>0</v>
      </c>
      <c r="AD17" s="1">
        <v>39788481.558390193</v>
      </c>
      <c r="AE17" s="1">
        <v>480065126.665447</v>
      </c>
      <c r="AF17">
        <v>0</v>
      </c>
      <c r="AG17">
        <v>0</v>
      </c>
      <c r="AH17">
        <v>0</v>
      </c>
      <c r="AI17" s="1">
        <v>35649958.001424432</v>
      </c>
      <c r="AJ17" s="1">
        <v>20473859852.028961</v>
      </c>
      <c r="AK17" s="1">
        <v>9004633626.168808</v>
      </c>
      <c r="AL17" s="1">
        <v>-370375609.62918299</v>
      </c>
      <c r="AM17">
        <v>0</v>
      </c>
      <c r="AN17" s="1">
        <v>35299428705.267319</v>
      </c>
      <c r="AO17" s="1">
        <v>-1524671060.6524191</v>
      </c>
      <c r="AP17">
        <v>0</v>
      </c>
      <c r="AQ17" s="1">
        <v>15615256841.106359</v>
      </c>
      <c r="AR17">
        <v>0</v>
      </c>
      <c r="AS17" s="186">
        <v>1026128471.8607171</v>
      </c>
      <c r="AU17" s="253">
        <f t="shared" si="0"/>
        <v>51.000478667300591</v>
      </c>
      <c r="AV17" s="175">
        <f t="shared" si="1"/>
        <v>3.4660532406749697E-2</v>
      </c>
      <c r="AW17" s="175">
        <f t="shared" si="2"/>
        <v>0.88348998146867919</v>
      </c>
      <c r="AX17" s="175">
        <f t="shared" si="3"/>
        <v>7.4260670107513485E-2</v>
      </c>
      <c r="AY17" s="175">
        <f t="shared" si="4"/>
        <v>-0.14141984917490552</v>
      </c>
      <c r="AZ17" s="175">
        <f t="shared" si="5"/>
        <v>1.8090170212456482E-2</v>
      </c>
      <c r="BA17" s="175">
        <f t="shared" si="6"/>
        <v>0.43981123692592083</v>
      </c>
      <c r="BB17" s="175">
        <f t="shared" si="7"/>
        <v>-39788481.558390193</v>
      </c>
      <c r="BC17" s="175">
        <f t="shared" si="8"/>
        <v>370375609.62918299</v>
      </c>
      <c r="BD17" s="254">
        <f t="shared" si="9"/>
        <v>1524671060.6524191</v>
      </c>
    </row>
    <row r="18" spans="1:56" x14ac:dyDescent="0.3">
      <c r="A18" s="135">
        <f>C18*HAWC2_2_hGAST_noFPM!$DM$31</f>
        <v>35.099735029052411</v>
      </c>
      <c r="C18" s="135">
        <v>0.3</v>
      </c>
      <c r="D18" s="1">
        <v>483.98515809475077</v>
      </c>
      <c r="E18">
        <v>0</v>
      </c>
      <c r="F18">
        <v>0</v>
      </c>
      <c r="G18">
        <v>0</v>
      </c>
      <c r="H18">
        <v>0</v>
      </c>
      <c r="I18" s="1">
        <v>-429.54737031291631</v>
      </c>
      <c r="J18" s="1">
        <v>483.98515809475077</v>
      </c>
      <c r="K18">
        <v>0</v>
      </c>
      <c r="L18">
        <v>0</v>
      </c>
      <c r="M18">
        <v>0</v>
      </c>
      <c r="N18" s="1">
        <v>15.24938260415129</v>
      </c>
      <c r="O18" s="1">
        <v>483.98515809475077</v>
      </c>
      <c r="P18" s="1">
        <v>429.54737031291631</v>
      </c>
      <c r="Q18" s="1">
        <v>-15.24938260415129</v>
      </c>
      <c r="R18">
        <v>0</v>
      </c>
      <c r="S18" s="1">
        <v>1564.7359685439139</v>
      </c>
      <c r="T18" s="1">
        <v>-34.070842237574617</v>
      </c>
      <c r="U18">
        <v>0</v>
      </c>
      <c r="V18" s="1">
        <v>204.06774305708589</v>
      </c>
      <c r="W18">
        <v>0</v>
      </c>
      <c r="X18" s="186">
        <v>1768.8037116010009</v>
      </c>
      <c r="Y18" s="1">
        <v>224644322.01692379</v>
      </c>
      <c r="Z18" s="1">
        <v>4177613.4992410881</v>
      </c>
      <c r="AA18">
        <v>0</v>
      </c>
      <c r="AB18">
        <v>0</v>
      </c>
      <c r="AC18">
        <v>0</v>
      </c>
      <c r="AD18" s="1">
        <v>22822651.10631429</v>
      </c>
      <c r="AE18" s="1">
        <v>346901262.38535899</v>
      </c>
      <c r="AF18">
        <v>0</v>
      </c>
      <c r="AG18">
        <v>0</v>
      </c>
      <c r="AH18">
        <v>0</v>
      </c>
      <c r="AI18" s="1">
        <v>26944490.48418257</v>
      </c>
      <c r="AJ18" s="1">
        <v>21366371296.473</v>
      </c>
      <c r="AK18" s="1">
        <v>8306288511.8528938</v>
      </c>
      <c r="AL18" s="1">
        <v>-349173302.59187508</v>
      </c>
      <c r="AM18">
        <v>0</v>
      </c>
      <c r="AN18" s="1">
        <v>31051165577.55735</v>
      </c>
      <c r="AO18" s="1">
        <v>-615674444.31398904</v>
      </c>
      <c r="AP18">
        <v>0</v>
      </c>
      <c r="AQ18" s="1">
        <v>13362814423.387621</v>
      </c>
      <c r="AR18">
        <v>0</v>
      </c>
      <c r="AS18" s="186">
        <v>627053086.26900101</v>
      </c>
      <c r="AU18" s="253">
        <f t="shared" si="0"/>
        <v>34.070842237574617</v>
      </c>
      <c r="AV18" s="175">
        <f t="shared" si="1"/>
        <v>3.1507955045939416E-2</v>
      </c>
      <c r="AW18" s="175">
        <f t="shared" si="2"/>
        <v>0.88752178270066484</v>
      </c>
      <c r="AX18" s="175">
        <f t="shared" si="3"/>
        <v>7.7671929755767199E-2</v>
      </c>
      <c r="AY18" s="175">
        <f t="shared" si="4"/>
        <v>-0.10159460475744819</v>
      </c>
      <c r="AZ18" s="175">
        <f t="shared" si="5"/>
        <v>1.6342190152312572E-2</v>
      </c>
      <c r="BA18" s="175">
        <f t="shared" si="6"/>
        <v>0.38875522645363902</v>
      </c>
      <c r="BB18" s="175">
        <f t="shared" si="7"/>
        <v>-22822651.10631429</v>
      </c>
      <c r="BC18" s="175">
        <f t="shared" si="8"/>
        <v>349173302.59187508</v>
      </c>
      <c r="BD18" s="254">
        <f t="shared" si="9"/>
        <v>615674444.31398904</v>
      </c>
    </row>
    <row r="19" spans="1:56" x14ac:dyDescent="0.3">
      <c r="A19" s="135">
        <f>C19*HAWC2_2_hGAST_noFPM!$DM$31</f>
        <v>40.949690867227815</v>
      </c>
      <c r="C19" s="135">
        <v>0.35</v>
      </c>
      <c r="D19" s="1">
        <v>458.08388673358053</v>
      </c>
      <c r="E19">
        <v>0</v>
      </c>
      <c r="F19">
        <v>0</v>
      </c>
      <c r="G19">
        <v>0</v>
      </c>
      <c r="H19">
        <v>0</v>
      </c>
      <c r="I19" s="1">
        <v>-387.99790618434292</v>
      </c>
      <c r="J19" s="1">
        <v>458.08388673358053</v>
      </c>
      <c r="K19">
        <v>0</v>
      </c>
      <c r="L19">
        <v>0</v>
      </c>
      <c r="M19">
        <v>0</v>
      </c>
      <c r="N19" s="1">
        <v>12.54153614739082</v>
      </c>
      <c r="O19" s="1">
        <v>458.08388673358053</v>
      </c>
      <c r="P19" s="1">
        <v>387.99790618434292</v>
      </c>
      <c r="Q19" s="1">
        <v>-12.54153614739082</v>
      </c>
      <c r="R19">
        <v>0</v>
      </c>
      <c r="S19" s="1">
        <v>1286.717581908948</v>
      </c>
      <c r="T19" s="1">
        <v>-23.386419100574731</v>
      </c>
      <c r="U19">
        <v>0</v>
      </c>
      <c r="V19" s="1">
        <v>154.74717074687629</v>
      </c>
      <c r="W19">
        <v>0</v>
      </c>
      <c r="X19" s="186">
        <v>1441.4647526558299</v>
      </c>
      <c r="Y19" s="1">
        <v>187672692.57290959</v>
      </c>
      <c r="Z19" s="1">
        <v>-2993741.656823819</v>
      </c>
      <c r="AA19">
        <v>0</v>
      </c>
      <c r="AB19">
        <v>0</v>
      </c>
      <c r="AC19">
        <v>0</v>
      </c>
      <c r="AD19" s="1">
        <v>14817252.65500305</v>
      </c>
      <c r="AE19" s="1">
        <v>324078740.90942252</v>
      </c>
      <c r="AF19">
        <v>0</v>
      </c>
      <c r="AG19">
        <v>0</v>
      </c>
      <c r="AH19">
        <v>0</v>
      </c>
      <c r="AI19" s="1">
        <v>22977520.676878668</v>
      </c>
      <c r="AJ19" s="1">
        <v>21785402237.039181</v>
      </c>
      <c r="AK19" s="1">
        <v>7885934214.4208927</v>
      </c>
      <c r="AL19" s="1">
        <v>-281941707.05108702</v>
      </c>
      <c r="AM19">
        <v>0</v>
      </c>
      <c r="AN19" s="1">
        <v>26088284004.549469</v>
      </c>
      <c r="AO19" s="1">
        <v>-91553134.312924743</v>
      </c>
      <c r="AP19">
        <v>0</v>
      </c>
      <c r="AQ19" s="1">
        <v>10663481378.13921</v>
      </c>
      <c r="AR19">
        <v>0</v>
      </c>
      <c r="AS19" s="186">
        <v>461211585.49078351</v>
      </c>
      <c r="AU19" s="253">
        <f t="shared" si="0"/>
        <v>23.386419100574731</v>
      </c>
      <c r="AV19" s="175">
        <f t="shared" si="1"/>
        <v>2.7378252129363633E-2</v>
      </c>
      <c r="AW19" s="175">
        <f t="shared" si="2"/>
        <v>0.8470018645515045</v>
      </c>
      <c r="AX19" s="175">
        <f t="shared" si="3"/>
        <v>7.0901042791019442E-2</v>
      </c>
      <c r="AY19" s="175">
        <f t="shared" si="4"/>
        <v>-7.8952629985029096E-2</v>
      </c>
      <c r="AZ19" s="175">
        <f t="shared" si="5"/>
        <v>1.2941771925226811E-2</v>
      </c>
      <c r="BA19" s="175">
        <f t="shared" si="6"/>
        <v>0.36198249307572378</v>
      </c>
      <c r="BB19" s="175">
        <f t="shared" si="7"/>
        <v>-14817252.65500305</v>
      </c>
      <c r="BC19" s="175">
        <f t="shared" si="8"/>
        <v>281941707.05108702</v>
      </c>
      <c r="BD19" s="254">
        <f t="shared" si="9"/>
        <v>91553134.312924743</v>
      </c>
    </row>
    <row r="20" spans="1:56" x14ac:dyDescent="0.3">
      <c r="A20" s="135">
        <f>C20*HAWC2_2_hGAST_noFPM!$DM$31</f>
        <v>46.799646705403219</v>
      </c>
      <c r="C20" s="135">
        <v>0.4</v>
      </c>
      <c r="D20" s="1">
        <v>433.87160170581552</v>
      </c>
      <c r="E20">
        <v>0</v>
      </c>
      <c r="F20">
        <v>0</v>
      </c>
      <c r="G20">
        <v>0</v>
      </c>
      <c r="H20">
        <v>0</v>
      </c>
      <c r="I20" s="1">
        <v>-345.88920172511263</v>
      </c>
      <c r="J20" s="1">
        <v>433.87160170581552</v>
      </c>
      <c r="K20">
        <v>0</v>
      </c>
      <c r="L20">
        <v>0</v>
      </c>
      <c r="M20">
        <v>0</v>
      </c>
      <c r="N20" s="1">
        <v>9.3851006664052647</v>
      </c>
      <c r="O20" s="1">
        <v>433.87160170581552</v>
      </c>
      <c r="P20" s="1">
        <v>345.88920172511263</v>
      </c>
      <c r="Q20" s="1">
        <v>-9.3851006664052647</v>
      </c>
      <c r="R20">
        <v>0</v>
      </c>
      <c r="S20" s="1">
        <v>1076.1432859614899</v>
      </c>
      <c r="T20" s="1">
        <v>-18.75152324183863</v>
      </c>
      <c r="U20">
        <v>0</v>
      </c>
      <c r="V20" s="1">
        <v>120.1630106896849</v>
      </c>
      <c r="W20">
        <v>0</v>
      </c>
      <c r="X20" s="186">
        <v>1196.306296651172</v>
      </c>
      <c r="Y20" s="1">
        <v>161609316.90177181</v>
      </c>
      <c r="Z20" s="1">
        <v>-3309906.622644328</v>
      </c>
      <c r="AA20">
        <v>0</v>
      </c>
      <c r="AB20">
        <v>0</v>
      </c>
      <c r="AC20">
        <v>0</v>
      </c>
      <c r="AD20" s="1">
        <v>14196051.94594522</v>
      </c>
      <c r="AE20" s="1">
        <v>317531903.30316031</v>
      </c>
      <c r="AF20">
        <v>0</v>
      </c>
      <c r="AG20">
        <v>0</v>
      </c>
      <c r="AH20">
        <v>0</v>
      </c>
      <c r="AI20" s="1">
        <v>19104038.486917809</v>
      </c>
      <c r="AJ20" s="1">
        <v>21621041012.042068</v>
      </c>
      <c r="AK20" s="1">
        <v>6912268845.2773895</v>
      </c>
      <c r="AL20" s="1">
        <v>-151464382.08732221</v>
      </c>
      <c r="AM20">
        <v>0</v>
      </c>
      <c r="AN20" s="1">
        <v>22217425410.95908</v>
      </c>
      <c r="AO20" s="1">
        <v>-10375272.85350344</v>
      </c>
      <c r="AP20">
        <v>0</v>
      </c>
      <c r="AQ20" s="1">
        <v>8537806429.681531</v>
      </c>
      <c r="AR20">
        <v>0</v>
      </c>
      <c r="AS20" s="186">
        <v>364794590.15720928</v>
      </c>
      <c r="AU20" s="253">
        <f t="shared" si="0"/>
        <v>18.75152324183863</v>
      </c>
      <c r="AV20" s="175">
        <f t="shared" si="1"/>
        <v>2.1631055430930891E-2</v>
      </c>
      <c r="AW20" s="175">
        <f t="shared" si="2"/>
        <v>0.79721558259450476</v>
      </c>
      <c r="AX20" s="175">
        <f t="shared" si="3"/>
        <v>6.0164154493409831E-2</v>
      </c>
      <c r="AY20" s="175">
        <f t="shared" si="4"/>
        <v>-8.7841791662133933E-2</v>
      </c>
      <c r="AZ20" s="175">
        <f t="shared" si="5"/>
        <v>7.0054157893212681E-3</v>
      </c>
      <c r="BA20" s="175">
        <f t="shared" si="6"/>
        <v>0.3197010190872645</v>
      </c>
      <c r="BB20" s="175">
        <f t="shared" si="7"/>
        <v>-14196051.94594522</v>
      </c>
      <c r="BC20" s="175">
        <f t="shared" si="8"/>
        <v>151464382.08732221</v>
      </c>
      <c r="BD20" s="254">
        <f t="shared" si="9"/>
        <v>10375272.85350344</v>
      </c>
    </row>
    <row r="21" spans="1:56" x14ac:dyDescent="0.3">
      <c r="A21" s="135">
        <f>C21*HAWC2_2_hGAST_noFPM!$DM$31</f>
        <v>52.649602543578617</v>
      </c>
      <c r="C21" s="135">
        <v>0.45</v>
      </c>
      <c r="D21" s="1">
        <v>404.91780665358158</v>
      </c>
      <c r="E21">
        <v>0</v>
      </c>
      <c r="F21">
        <v>0</v>
      </c>
      <c r="G21">
        <v>0</v>
      </c>
      <c r="H21">
        <v>0</v>
      </c>
      <c r="I21" s="1">
        <v>-311.07188808957682</v>
      </c>
      <c r="J21" s="1">
        <v>404.91780665358158</v>
      </c>
      <c r="K21">
        <v>0</v>
      </c>
      <c r="L21">
        <v>0</v>
      </c>
      <c r="M21">
        <v>0</v>
      </c>
      <c r="N21" s="1">
        <v>7.4757636158596936</v>
      </c>
      <c r="O21" s="1">
        <v>404.91780665358158</v>
      </c>
      <c r="P21" s="1">
        <v>311.07188808957682</v>
      </c>
      <c r="Q21" s="1">
        <v>-7.4757636158596936</v>
      </c>
      <c r="R21">
        <v>0</v>
      </c>
      <c r="S21" s="1">
        <v>895.75138211503292</v>
      </c>
      <c r="T21" s="1">
        <v>-15.60362630992088</v>
      </c>
      <c r="U21">
        <v>0</v>
      </c>
      <c r="V21" s="1">
        <v>90.508491775308329</v>
      </c>
      <c r="W21">
        <v>0</v>
      </c>
      <c r="X21" s="186">
        <v>986.25987389033423</v>
      </c>
      <c r="Y21" s="1">
        <v>137969183.99018729</v>
      </c>
      <c r="Z21" s="1">
        <v>-2612569.6184869381</v>
      </c>
      <c r="AA21">
        <v>0</v>
      </c>
      <c r="AB21">
        <v>0</v>
      </c>
      <c r="AC21">
        <v>0</v>
      </c>
      <c r="AD21" s="1">
        <v>10110737.41444351</v>
      </c>
      <c r="AE21" s="1">
        <v>309152872.55532938</v>
      </c>
      <c r="AF21">
        <v>0</v>
      </c>
      <c r="AG21">
        <v>0</v>
      </c>
      <c r="AH21">
        <v>0</v>
      </c>
      <c r="AI21" s="1">
        <v>15276680.60108261</v>
      </c>
      <c r="AJ21" s="1">
        <v>20779461548.75581</v>
      </c>
      <c r="AK21" s="1">
        <v>6380607368.4177313</v>
      </c>
      <c r="AL21" s="1">
        <v>-81958836.226045638</v>
      </c>
      <c r="AM21">
        <v>0</v>
      </c>
      <c r="AN21" s="1">
        <v>18717308525.793579</v>
      </c>
      <c r="AO21" s="1">
        <v>2259343.50512368</v>
      </c>
      <c r="AP21">
        <v>0</v>
      </c>
      <c r="AQ21" s="1">
        <v>6549534664.5338326</v>
      </c>
      <c r="AR21">
        <v>0</v>
      </c>
      <c r="AS21" s="186">
        <v>285660364.09887928</v>
      </c>
      <c r="AU21" s="253">
        <f t="shared" si="0"/>
        <v>15.60362630992088</v>
      </c>
      <c r="AV21" s="175">
        <f t="shared" si="1"/>
        <v>1.8462422479373491E-2</v>
      </c>
      <c r="AW21" s="175">
        <f t="shared" si="2"/>
        <v>0.76823464658275065</v>
      </c>
      <c r="AX21" s="175">
        <f t="shared" si="3"/>
        <v>4.9414648729645974E-2</v>
      </c>
      <c r="AY21" s="175">
        <f t="shared" si="4"/>
        <v>-7.3282577471521546E-2</v>
      </c>
      <c r="AZ21" s="175">
        <f t="shared" si="5"/>
        <v>3.9442232915295637E-3</v>
      </c>
      <c r="BA21" s="175">
        <f t="shared" si="6"/>
        <v>0.30706317165373209</v>
      </c>
      <c r="BB21" s="175">
        <f t="shared" si="7"/>
        <v>-10110737.41444351</v>
      </c>
      <c r="BC21" s="175">
        <f t="shared" si="8"/>
        <v>81958836.226045638</v>
      </c>
      <c r="BD21" s="254">
        <f t="shared" si="9"/>
        <v>-2259343.50512368</v>
      </c>
    </row>
    <row r="22" spans="1:56" x14ac:dyDescent="0.3">
      <c r="A22" s="135">
        <f>C22*HAWC2_2_hGAST_noFPM!$DM$31</f>
        <v>58.499558381754021</v>
      </c>
      <c r="C22" s="135">
        <v>0.5</v>
      </c>
      <c r="D22" s="1">
        <v>377.73123303078398</v>
      </c>
      <c r="E22">
        <v>0</v>
      </c>
      <c r="F22">
        <v>0</v>
      </c>
      <c r="G22">
        <v>0</v>
      </c>
      <c r="H22">
        <v>0</v>
      </c>
      <c r="I22" s="1">
        <v>-272.85008837230549</v>
      </c>
      <c r="J22" s="1">
        <v>377.73123303078398</v>
      </c>
      <c r="K22">
        <v>0</v>
      </c>
      <c r="L22">
        <v>0</v>
      </c>
      <c r="M22">
        <v>0</v>
      </c>
      <c r="N22" s="1">
        <v>7.8155616062122686</v>
      </c>
      <c r="O22" s="1">
        <v>377.73123303078398</v>
      </c>
      <c r="P22" s="1">
        <v>272.85008837230549</v>
      </c>
      <c r="Q22" s="1">
        <v>-7.8155616062122686</v>
      </c>
      <c r="R22">
        <v>0</v>
      </c>
      <c r="S22" s="1">
        <v>735.40792682389701</v>
      </c>
      <c r="T22" s="1">
        <v>-13.644216263894039</v>
      </c>
      <c r="U22">
        <v>0</v>
      </c>
      <c r="V22" s="1">
        <v>66.515871947583975</v>
      </c>
      <c r="W22">
        <v>0</v>
      </c>
      <c r="X22" s="186">
        <v>801.92379877148016</v>
      </c>
      <c r="Y22" s="1">
        <v>116600478.4523859</v>
      </c>
      <c r="Z22" s="1">
        <v>-1443459.8265431579</v>
      </c>
      <c r="AA22">
        <v>0</v>
      </c>
      <c r="AB22">
        <v>0</v>
      </c>
      <c r="AC22">
        <v>0</v>
      </c>
      <c r="AD22" s="1">
        <v>9756447.0757172909</v>
      </c>
      <c r="AE22" s="1">
        <v>303218881.82122988</v>
      </c>
      <c r="AF22">
        <v>0</v>
      </c>
      <c r="AG22">
        <v>0</v>
      </c>
      <c r="AH22">
        <v>0</v>
      </c>
      <c r="AI22" s="1">
        <v>12426129.21228211</v>
      </c>
      <c r="AJ22" s="1">
        <v>19923519424.80574</v>
      </c>
      <c r="AK22" s="1">
        <v>5510503208.4827318</v>
      </c>
      <c r="AL22" s="1">
        <v>-145792800.15431419</v>
      </c>
      <c r="AM22">
        <v>0</v>
      </c>
      <c r="AN22" s="1">
        <v>15586807919.093889</v>
      </c>
      <c r="AO22" s="1">
        <v>-28845801.840308782</v>
      </c>
      <c r="AP22">
        <v>0</v>
      </c>
      <c r="AQ22" s="1">
        <v>4893346064.3230906</v>
      </c>
      <c r="AR22">
        <v>0</v>
      </c>
      <c r="AS22" s="186">
        <v>220544333.37495339</v>
      </c>
      <c r="AU22" s="253">
        <f t="shared" si="0"/>
        <v>13.644216263894039</v>
      </c>
      <c r="AV22" s="175">
        <f t="shared" si="1"/>
        <v>2.069080055547147E-2</v>
      </c>
      <c r="AW22" s="175">
        <f t="shared" si="2"/>
        <v>0.72233923094749497</v>
      </c>
      <c r="AX22" s="175">
        <f t="shared" si="3"/>
        <v>4.0980723685961742E-2</v>
      </c>
      <c r="AY22" s="175">
        <f t="shared" si="4"/>
        <v>-8.3674159876636872E-2</v>
      </c>
      <c r="AZ22" s="175">
        <f t="shared" si="5"/>
        <v>7.3176228077854125E-3</v>
      </c>
      <c r="BA22" s="175">
        <f t="shared" si="6"/>
        <v>0.27658282108641358</v>
      </c>
      <c r="BB22" s="175">
        <f t="shared" si="7"/>
        <v>-9756447.0757172909</v>
      </c>
      <c r="BC22" s="175">
        <f t="shared" si="8"/>
        <v>145792800.15431419</v>
      </c>
      <c r="BD22" s="254">
        <f t="shared" si="9"/>
        <v>28845801.840308782</v>
      </c>
    </row>
    <row r="23" spans="1:56" x14ac:dyDescent="0.3">
      <c r="A23" s="135">
        <f>C23*HAWC2_2_hGAST_noFPM!$DM$31</f>
        <v>64.349514219929432</v>
      </c>
      <c r="C23" s="135">
        <v>0.55000000000000004</v>
      </c>
      <c r="D23" s="1">
        <v>350.48434003585851</v>
      </c>
      <c r="E23">
        <v>0</v>
      </c>
      <c r="F23">
        <v>0</v>
      </c>
      <c r="G23">
        <v>0</v>
      </c>
      <c r="H23">
        <v>0</v>
      </c>
      <c r="I23" s="1">
        <v>-237.97949220138429</v>
      </c>
      <c r="J23" s="1">
        <v>350.48434003585851</v>
      </c>
      <c r="K23">
        <v>0</v>
      </c>
      <c r="L23">
        <v>0</v>
      </c>
      <c r="M23">
        <v>0</v>
      </c>
      <c r="N23" s="1">
        <v>8.1829762093834848</v>
      </c>
      <c r="O23" s="1">
        <v>350.48434003585851</v>
      </c>
      <c r="P23" s="1">
        <v>237.97949220138429</v>
      </c>
      <c r="Q23" s="1">
        <v>-8.1829762093834848</v>
      </c>
      <c r="R23">
        <v>0</v>
      </c>
      <c r="S23" s="1">
        <v>593.10780004180549</v>
      </c>
      <c r="T23" s="1">
        <v>-11.662250592755029</v>
      </c>
      <c r="U23">
        <v>0</v>
      </c>
      <c r="V23" s="1">
        <v>48.3879168461972</v>
      </c>
      <c r="W23">
        <v>0</v>
      </c>
      <c r="X23" s="186">
        <v>641.4957168880029</v>
      </c>
      <c r="Y23" s="1">
        <v>97422515.983343348</v>
      </c>
      <c r="Z23" s="1">
        <v>-997091.03811087587</v>
      </c>
      <c r="AA23">
        <v>0</v>
      </c>
      <c r="AB23">
        <v>0</v>
      </c>
      <c r="AC23">
        <v>0</v>
      </c>
      <c r="AD23" s="1">
        <v>7650615.7891201051</v>
      </c>
      <c r="AE23" s="1">
        <v>292909738.469172</v>
      </c>
      <c r="AF23">
        <v>0</v>
      </c>
      <c r="AG23">
        <v>0</v>
      </c>
      <c r="AH23">
        <v>0</v>
      </c>
      <c r="AI23" s="1">
        <v>11590547.025402419</v>
      </c>
      <c r="AJ23" s="1">
        <v>18925122694.71336</v>
      </c>
      <c r="AK23" s="1">
        <v>4939813431.1542788</v>
      </c>
      <c r="AL23" s="1">
        <v>-215770838.70957419</v>
      </c>
      <c r="AM23">
        <v>0</v>
      </c>
      <c r="AN23" s="1">
        <v>12739863625.745159</v>
      </c>
      <c r="AO23" s="1">
        <v>-43922352.519044489</v>
      </c>
      <c r="AP23">
        <v>0</v>
      </c>
      <c r="AQ23" s="1">
        <v>3604017503.6991739</v>
      </c>
      <c r="AR23">
        <v>0</v>
      </c>
      <c r="AS23" s="186">
        <v>168037150.44173869</v>
      </c>
      <c r="AU23" s="253">
        <f t="shared" si="0"/>
        <v>11.662250592755029</v>
      </c>
      <c r="AV23" s="175">
        <f t="shared" si="1"/>
        <v>2.3347622916750785E-2</v>
      </c>
      <c r="AW23" s="175">
        <f t="shared" si="2"/>
        <v>0.67900178415114443</v>
      </c>
      <c r="AX23" s="175">
        <f t="shared" si="3"/>
        <v>3.9570371015924054E-2</v>
      </c>
      <c r="AY23" s="175">
        <f t="shared" si="4"/>
        <v>-7.8530262864779182E-2</v>
      </c>
      <c r="AZ23" s="175">
        <f t="shared" si="5"/>
        <v>1.140129140456504E-2</v>
      </c>
      <c r="BA23" s="175">
        <f t="shared" si="6"/>
        <v>0.2610188325243562</v>
      </c>
      <c r="BB23" s="175">
        <f t="shared" si="7"/>
        <v>-7650615.7891201051</v>
      </c>
      <c r="BC23" s="175">
        <f t="shared" si="8"/>
        <v>215770838.70957419</v>
      </c>
      <c r="BD23" s="254">
        <f t="shared" si="9"/>
        <v>43922352.519044489</v>
      </c>
    </row>
    <row r="24" spans="1:56" x14ac:dyDescent="0.3">
      <c r="A24" s="135">
        <f>C24*HAWC2_2_hGAST_noFPM!$DM$31</f>
        <v>70.199470058104822</v>
      </c>
      <c r="C24" s="135">
        <v>0.6</v>
      </c>
      <c r="D24" s="1">
        <v>307.34782507438518</v>
      </c>
      <c r="E24">
        <v>0</v>
      </c>
      <c r="F24">
        <v>0</v>
      </c>
      <c r="G24">
        <v>0</v>
      </c>
      <c r="H24">
        <v>0</v>
      </c>
      <c r="I24" s="1">
        <v>-164.7291992520334</v>
      </c>
      <c r="J24" s="1">
        <v>307.34782507438518</v>
      </c>
      <c r="K24">
        <v>0</v>
      </c>
      <c r="L24">
        <v>0</v>
      </c>
      <c r="M24">
        <v>0</v>
      </c>
      <c r="N24" s="1">
        <v>7.9516860273884902</v>
      </c>
      <c r="O24" s="1">
        <v>307.34782507438518</v>
      </c>
      <c r="P24" s="1">
        <v>164.7291992520334</v>
      </c>
      <c r="Q24" s="1">
        <v>-7.9516860273884902</v>
      </c>
      <c r="R24">
        <v>0</v>
      </c>
      <c r="S24" s="1">
        <v>389.10967484563162</v>
      </c>
      <c r="T24" s="1">
        <v>-7.8369665202962926</v>
      </c>
      <c r="U24">
        <v>0</v>
      </c>
      <c r="V24" s="1">
        <v>35.222170156455341</v>
      </c>
      <c r="W24">
        <v>0</v>
      </c>
      <c r="X24" s="186">
        <v>424.33184500208648</v>
      </c>
      <c r="Y24" s="1">
        <v>81358328.958519563</v>
      </c>
      <c r="Z24" s="1">
        <v>122590.7089071907</v>
      </c>
      <c r="AA24">
        <v>0</v>
      </c>
      <c r="AB24">
        <v>0</v>
      </c>
      <c r="AC24">
        <v>0</v>
      </c>
      <c r="AD24" s="1">
        <v>7709138.6346272863</v>
      </c>
      <c r="AE24" s="1">
        <v>300285135.27303702</v>
      </c>
      <c r="AF24">
        <v>0</v>
      </c>
      <c r="AG24">
        <v>0</v>
      </c>
      <c r="AH24">
        <v>0</v>
      </c>
      <c r="AI24" s="1">
        <v>12779793.365596211</v>
      </c>
      <c r="AJ24" s="1">
        <v>17539655765.23526</v>
      </c>
      <c r="AK24" s="1">
        <v>3340368066.1970091</v>
      </c>
      <c r="AL24" s="1">
        <v>-299940988.57415402</v>
      </c>
      <c r="AM24">
        <v>0</v>
      </c>
      <c r="AN24" s="1">
        <v>8379809772.7362871</v>
      </c>
      <c r="AO24" s="1">
        <v>-29747619.287767649</v>
      </c>
      <c r="AP24">
        <v>0</v>
      </c>
      <c r="AQ24" s="1">
        <v>2655217532.0577302</v>
      </c>
      <c r="AR24">
        <v>0</v>
      </c>
      <c r="AS24" s="186">
        <v>128226839.00696009</v>
      </c>
      <c r="AU24" s="253">
        <f t="shared" si="0"/>
        <v>7.8369665202962926</v>
      </c>
      <c r="AV24" s="175">
        <f t="shared" si="1"/>
        <v>2.5871945003886072E-2</v>
      </c>
      <c r="AW24" s="175">
        <f t="shared" si="2"/>
        <v>0.53596995264946212</v>
      </c>
      <c r="AX24" s="175">
        <f t="shared" si="3"/>
        <v>4.2558861110377863E-2</v>
      </c>
      <c r="AY24" s="175">
        <f t="shared" si="4"/>
        <v>-9.4755370879824496E-2</v>
      </c>
      <c r="AZ24" s="175">
        <f t="shared" si="5"/>
        <v>1.7100734050246105E-2</v>
      </c>
      <c r="BA24" s="175">
        <f t="shared" si="6"/>
        <v>0.19044661485420006</v>
      </c>
      <c r="BB24" s="175">
        <f t="shared" si="7"/>
        <v>-7709138.6346272863</v>
      </c>
      <c r="BC24" s="175">
        <f t="shared" si="8"/>
        <v>299940988.57415402</v>
      </c>
      <c r="BD24" s="254">
        <f t="shared" si="9"/>
        <v>29747619.287767649</v>
      </c>
    </row>
    <row r="25" spans="1:56" x14ac:dyDescent="0.3">
      <c r="A25" s="135">
        <f>C25*HAWC2_2_hGAST_noFPM!$DM$31</f>
        <v>76.049425896280226</v>
      </c>
      <c r="C25" s="135">
        <v>0.65</v>
      </c>
      <c r="D25" s="1">
        <v>260.26533563727912</v>
      </c>
      <c r="E25">
        <v>0</v>
      </c>
      <c r="F25">
        <v>0</v>
      </c>
      <c r="G25">
        <v>0</v>
      </c>
      <c r="H25">
        <v>0</v>
      </c>
      <c r="I25" s="1">
        <v>-93.434681520032939</v>
      </c>
      <c r="J25" s="1">
        <v>260.26533563727912</v>
      </c>
      <c r="K25">
        <v>0</v>
      </c>
      <c r="L25">
        <v>0</v>
      </c>
      <c r="M25">
        <v>0</v>
      </c>
      <c r="N25" s="1">
        <v>7.292661316519065</v>
      </c>
      <c r="O25" s="1">
        <v>260.26533563727912</v>
      </c>
      <c r="P25" s="1">
        <v>93.434681520032939</v>
      </c>
      <c r="Q25" s="1">
        <v>-7.292661316519065</v>
      </c>
      <c r="R25">
        <v>0</v>
      </c>
      <c r="S25" s="1">
        <v>215.46936888932271</v>
      </c>
      <c r="T25" s="1">
        <v>-4.1761330690847638</v>
      </c>
      <c r="U25">
        <v>0</v>
      </c>
      <c r="V25" s="1">
        <v>25.215546621059769</v>
      </c>
      <c r="W25">
        <v>0</v>
      </c>
      <c r="X25" s="186">
        <v>240.68491551038221</v>
      </c>
      <c r="Y25" s="1">
        <v>67080158.824242547</v>
      </c>
      <c r="Z25" s="1">
        <v>1150059.0011940899</v>
      </c>
      <c r="AA25">
        <v>0</v>
      </c>
      <c r="AB25">
        <v>0</v>
      </c>
      <c r="AC25">
        <v>0</v>
      </c>
      <c r="AD25" s="1">
        <v>8354890.6717454437</v>
      </c>
      <c r="AE25" s="1">
        <v>334604810.69196558</v>
      </c>
      <c r="AF25">
        <v>0</v>
      </c>
      <c r="AG25">
        <v>0</v>
      </c>
      <c r="AH25">
        <v>0</v>
      </c>
      <c r="AI25" s="1">
        <v>15336313.590033069</v>
      </c>
      <c r="AJ25" s="1">
        <v>15853197990.94626</v>
      </c>
      <c r="AK25" s="1">
        <v>1772039285.1552999</v>
      </c>
      <c r="AL25" s="1">
        <v>-358354291.37690002</v>
      </c>
      <c r="AM25">
        <v>0</v>
      </c>
      <c r="AN25" s="1">
        <v>4637021573.4687881</v>
      </c>
      <c r="AO25" s="1">
        <v>-2424421.897696069</v>
      </c>
      <c r="AP25">
        <v>0</v>
      </c>
      <c r="AQ25" s="1">
        <v>1917970315.4393301</v>
      </c>
      <c r="AR25">
        <v>0</v>
      </c>
      <c r="AS25" s="186">
        <v>95377930.582010359</v>
      </c>
      <c r="AU25" s="253">
        <f t="shared" si="0"/>
        <v>4.1761330690847638</v>
      </c>
      <c r="AV25" s="175">
        <f t="shared" si="1"/>
        <v>2.8020102249354254E-2</v>
      </c>
      <c r="AW25" s="175">
        <f t="shared" si="2"/>
        <v>0.35899779465925086</v>
      </c>
      <c r="AX25" s="175">
        <f t="shared" si="3"/>
        <v>4.5834109671996179E-2</v>
      </c>
      <c r="AY25" s="175">
        <f t="shared" si="4"/>
        <v>-0.12455084809259595</v>
      </c>
      <c r="AZ25" s="175">
        <f t="shared" si="5"/>
        <v>2.2604542728953216E-2</v>
      </c>
      <c r="BA25" s="175">
        <f t="shared" si="6"/>
        <v>0.11177803280873103</v>
      </c>
      <c r="BB25" s="175">
        <f t="shared" si="7"/>
        <v>-8354890.6717454437</v>
      </c>
      <c r="BC25" s="175">
        <f t="shared" si="8"/>
        <v>358354291.37690002</v>
      </c>
      <c r="BD25" s="254">
        <f t="shared" si="9"/>
        <v>2424421.897696069</v>
      </c>
    </row>
    <row r="26" spans="1:56" x14ac:dyDescent="0.3">
      <c r="A26" s="135">
        <f>C26*HAWC2_2_hGAST_noFPM!$DM$31</f>
        <v>81.899381734455631</v>
      </c>
      <c r="C26" s="135">
        <v>0.7</v>
      </c>
      <c r="D26" s="1">
        <v>223.94256194555771</v>
      </c>
      <c r="E26">
        <v>0</v>
      </c>
      <c r="F26">
        <v>0</v>
      </c>
      <c r="G26">
        <v>0</v>
      </c>
      <c r="H26">
        <v>0</v>
      </c>
      <c r="I26" s="1">
        <v>-57.935047674030983</v>
      </c>
      <c r="J26" s="1">
        <v>223.94256194555771</v>
      </c>
      <c r="K26">
        <v>0</v>
      </c>
      <c r="L26">
        <v>0</v>
      </c>
      <c r="M26">
        <v>0</v>
      </c>
      <c r="N26" s="1">
        <v>7.2230373824449474</v>
      </c>
      <c r="O26" s="1">
        <v>223.94256194555771</v>
      </c>
      <c r="P26" s="1">
        <v>57.935047674030983</v>
      </c>
      <c r="Q26" s="1">
        <v>-7.2230373824449474</v>
      </c>
      <c r="R26">
        <v>0</v>
      </c>
      <c r="S26" s="1">
        <v>131.6545414850965</v>
      </c>
      <c r="T26" s="1">
        <v>-2.6421037604616719</v>
      </c>
      <c r="U26">
        <v>0</v>
      </c>
      <c r="V26" s="1">
        <v>17.74533007795668</v>
      </c>
      <c r="W26">
        <v>0</v>
      </c>
      <c r="X26" s="186">
        <v>149.39987156305429</v>
      </c>
      <c r="Y26" s="1">
        <v>55553240.583667353</v>
      </c>
      <c r="Z26" s="1">
        <v>1941394.5823109569</v>
      </c>
      <c r="AA26">
        <v>0</v>
      </c>
      <c r="AB26">
        <v>0</v>
      </c>
      <c r="AC26">
        <v>0</v>
      </c>
      <c r="AD26" s="1">
        <v>8124277.187599225</v>
      </c>
      <c r="AE26" s="1">
        <v>376257910.10373849</v>
      </c>
      <c r="AF26">
        <v>0</v>
      </c>
      <c r="AG26">
        <v>0</v>
      </c>
      <c r="AH26">
        <v>0</v>
      </c>
      <c r="AI26" s="1">
        <v>18041654.77816448</v>
      </c>
      <c r="AJ26" s="1">
        <v>14061229868.52557</v>
      </c>
      <c r="AK26" s="1">
        <v>1013471013.85025</v>
      </c>
      <c r="AL26" s="1">
        <v>-411634704.48295808</v>
      </c>
      <c r="AM26">
        <v>0</v>
      </c>
      <c r="AN26" s="1">
        <v>2889083609.8505788</v>
      </c>
      <c r="AO26" s="1">
        <v>-12258851.34757519</v>
      </c>
      <c r="AP26">
        <v>0</v>
      </c>
      <c r="AQ26" s="1">
        <v>1351951128.692934</v>
      </c>
      <c r="AR26">
        <v>0</v>
      </c>
      <c r="AS26" s="186">
        <v>71456369.556008875</v>
      </c>
      <c r="AU26" s="253">
        <f t="shared" si="0"/>
        <v>2.6421037604616719</v>
      </c>
      <c r="AV26" s="175">
        <f t="shared" si="1"/>
        <v>3.2253973160318347E-2</v>
      </c>
      <c r="AW26" s="175">
        <f t="shared" si="2"/>
        <v>0.25870494277954842</v>
      </c>
      <c r="AX26" s="175">
        <f t="shared" si="3"/>
        <v>4.7950233852067578E-2</v>
      </c>
      <c r="AY26" s="175">
        <f t="shared" si="4"/>
        <v>-0.14624308325206437</v>
      </c>
      <c r="AZ26" s="175">
        <f t="shared" si="5"/>
        <v>2.9274445289053597E-2</v>
      </c>
      <c r="BA26" s="175">
        <f t="shared" si="6"/>
        <v>7.2075559771537998E-2</v>
      </c>
      <c r="BB26" s="175">
        <f t="shared" si="7"/>
        <v>-8124277.187599225</v>
      </c>
      <c r="BC26" s="175">
        <f t="shared" si="8"/>
        <v>411634704.48295808</v>
      </c>
      <c r="BD26" s="254">
        <f t="shared" si="9"/>
        <v>12258851.34757519</v>
      </c>
    </row>
    <row r="27" spans="1:56" x14ac:dyDescent="0.3">
      <c r="A27" s="135">
        <f>C27*HAWC2_2_hGAST_noFPM!$DM$31</f>
        <v>87.749337572631035</v>
      </c>
      <c r="C27" s="135">
        <v>0.75</v>
      </c>
      <c r="D27" s="1">
        <v>179.58407067190129</v>
      </c>
      <c r="E27">
        <v>0</v>
      </c>
      <c r="F27">
        <v>0</v>
      </c>
      <c r="G27">
        <v>0</v>
      </c>
      <c r="H27">
        <v>0</v>
      </c>
      <c r="I27" s="1">
        <v>-38.052397550438201</v>
      </c>
      <c r="J27" s="1">
        <v>179.58407067190129</v>
      </c>
      <c r="K27">
        <v>0</v>
      </c>
      <c r="L27">
        <v>0</v>
      </c>
      <c r="M27">
        <v>0</v>
      </c>
      <c r="N27" s="1">
        <v>6.5723577228530008</v>
      </c>
      <c r="O27" s="1">
        <v>179.58407067190129</v>
      </c>
      <c r="P27" s="1">
        <v>38.052397550438201</v>
      </c>
      <c r="Q27" s="1">
        <v>-6.5723577228530008</v>
      </c>
      <c r="R27">
        <v>0</v>
      </c>
      <c r="S27" s="1">
        <v>84.649621499078862</v>
      </c>
      <c r="T27" s="1">
        <v>-1.799611877679552</v>
      </c>
      <c r="U27">
        <v>0</v>
      </c>
      <c r="V27" s="1">
        <v>11.271194923324609</v>
      </c>
      <c r="W27">
        <v>0</v>
      </c>
      <c r="X27" s="186">
        <v>95.92081642240376</v>
      </c>
      <c r="Y27" s="1">
        <v>44994384.568667337</v>
      </c>
      <c r="Z27" s="1">
        <v>2180662.5761736599</v>
      </c>
      <c r="AA27">
        <v>0</v>
      </c>
      <c r="AB27">
        <v>0</v>
      </c>
      <c r="AC27">
        <v>0</v>
      </c>
      <c r="AD27" s="1">
        <v>7061108.3533852762</v>
      </c>
      <c r="AE27" s="1">
        <v>395913126.76818848</v>
      </c>
      <c r="AF27">
        <v>0</v>
      </c>
      <c r="AG27">
        <v>0</v>
      </c>
      <c r="AH27">
        <v>0</v>
      </c>
      <c r="AI27" s="1">
        <v>19527620.33550413</v>
      </c>
      <c r="AJ27" s="1">
        <v>11003024089.79319</v>
      </c>
      <c r="AK27" s="1">
        <v>625226575.78189468</v>
      </c>
      <c r="AL27" s="1">
        <v>-386594144.72722411</v>
      </c>
      <c r="AM27">
        <v>0</v>
      </c>
      <c r="AN27" s="1">
        <v>1877272361.936434</v>
      </c>
      <c r="AO27" s="1">
        <v>-15695344.26658326</v>
      </c>
      <c r="AP27">
        <v>0</v>
      </c>
      <c r="AQ27" s="1">
        <v>838106592.74152005</v>
      </c>
      <c r="AR27">
        <v>0</v>
      </c>
      <c r="AS27" s="186">
        <v>52519301.176315233</v>
      </c>
      <c r="AU27" s="253">
        <f t="shared" si="0"/>
        <v>1.799611877679552</v>
      </c>
      <c r="AV27" s="175">
        <f t="shared" si="1"/>
        <v>3.6597665362317393E-2</v>
      </c>
      <c r="AW27" s="175">
        <f t="shared" si="2"/>
        <v>0.2118918309851637</v>
      </c>
      <c r="AX27" s="175">
        <f t="shared" si="3"/>
        <v>4.9322992887118305E-2</v>
      </c>
      <c r="AY27" s="175">
        <f t="shared" si="4"/>
        <v>-0.15693310223210405</v>
      </c>
      <c r="AZ27" s="175">
        <f t="shared" si="5"/>
        <v>3.513526295792109E-2</v>
      </c>
      <c r="BA27" s="175">
        <f t="shared" si="6"/>
        <v>5.6823157949992847E-2</v>
      </c>
      <c r="BB27" s="175">
        <f t="shared" si="7"/>
        <v>-7061108.3533852762</v>
      </c>
      <c r="BC27" s="175">
        <f t="shared" si="8"/>
        <v>386594144.72722411</v>
      </c>
      <c r="BD27" s="254">
        <f t="shared" si="9"/>
        <v>15695344.26658326</v>
      </c>
    </row>
    <row r="28" spans="1:56" x14ac:dyDescent="0.3">
      <c r="A28" s="135">
        <f>C28*HAWC2_2_hGAST_noFPM!$DM$31</f>
        <v>93.599293410806439</v>
      </c>
      <c r="C28" s="135">
        <v>0.8</v>
      </c>
      <c r="D28" s="1">
        <v>129.30800548094689</v>
      </c>
      <c r="E28">
        <v>0</v>
      </c>
      <c r="F28">
        <v>0</v>
      </c>
      <c r="G28">
        <v>0</v>
      </c>
      <c r="H28">
        <v>0</v>
      </c>
      <c r="I28" s="1">
        <v>-23.226025130813621</v>
      </c>
      <c r="J28" s="1">
        <v>129.30800548094689</v>
      </c>
      <c r="K28">
        <v>0</v>
      </c>
      <c r="L28">
        <v>0</v>
      </c>
      <c r="M28">
        <v>0</v>
      </c>
      <c r="N28" s="1">
        <v>4.7191622897940597</v>
      </c>
      <c r="O28" s="1">
        <v>129.30800548094689</v>
      </c>
      <c r="P28" s="1">
        <v>23.226025130813621</v>
      </c>
      <c r="Q28" s="1">
        <v>-4.7191622897940597</v>
      </c>
      <c r="R28">
        <v>0</v>
      </c>
      <c r="S28" s="1">
        <v>51.45480233093064</v>
      </c>
      <c r="T28" s="1">
        <v>-1.0405277605856149</v>
      </c>
      <c r="U28">
        <v>0</v>
      </c>
      <c r="V28" s="1">
        <v>6.6845805757635572</v>
      </c>
      <c r="W28">
        <v>0</v>
      </c>
      <c r="X28" s="186">
        <v>58.139382906694387</v>
      </c>
      <c r="Y28" s="1">
        <v>36509915.383292601</v>
      </c>
      <c r="Z28" s="1">
        <v>2151842.3143516462</v>
      </c>
      <c r="AA28">
        <v>0</v>
      </c>
      <c r="AB28">
        <v>0</v>
      </c>
      <c r="AC28">
        <v>0</v>
      </c>
      <c r="AD28" s="1">
        <v>6124281.7512025582</v>
      </c>
      <c r="AE28" s="1">
        <v>375210610.3003366</v>
      </c>
      <c r="AF28">
        <v>0</v>
      </c>
      <c r="AG28">
        <v>0</v>
      </c>
      <c r="AH28">
        <v>0</v>
      </c>
      <c r="AI28" s="1">
        <v>17825049.817421898</v>
      </c>
      <c r="AJ28" s="1">
        <v>7310260724.8634148</v>
      </c>
      <c r="AK28" s="1">
        <v>354179115.28881317</v>
      </c>
      <c r="AL28" s="1">
        <v>-261309728.47357741</v>
      </c>
      <c r="AM28">
        <v>0</v>
      </c>
      <c r="AN28" s="1">
        <v>1099701983.6863489</v>
      </c>
      <c r="AO28" s="1">
        <v>-6469059.3111610645</v>
      </c>
      <c r="AP28">
        <v>0</v>
      </c>
      <c r="AQ28" s="1">
        <v>466233432.88131791</v>
      </c>
      <c r="AR28">
        <v>0</v>
      </c>
      <c r="AS28" s="186">
        <v>38106482.513744779</v>
      </c>
      <c r="AU28" s="253">
        <f t="shared" si="0"/>
        <v>1.0405277605856149</v>
      </c>
      <c r="AV28" s="175">
        <f t="shared" si="1"/>
        <v>3.6495515279519275E-2</v>
      </c>
      <c r="AW28" s="175">
        <f t="shared" si="2"/>
        <v>0.17961784380191295</v>
      </c>
      <c r="AX28" s="175">
        <f t="shared" si="3"/>
        <v>4.7506785064403888E-2</v>
      </c>
      <c r="AY28" s="175">
        <f t="shared" si="4"/>
        <v>-0.1677429730227506</v>
      </c>
      <c r="AZ28" s="175">
        <f t="shared" si="5"/>
        <v>3.5745609945869575E-2</v>
      </c>
      <c r="BA28" s="175">
        <f t="shared" si="6"/>
        <v>4.8449587315564681E-2</v>
      </c>
      <c r="BB28" s="175">
        <f t="shared" si="7"/>
        <v>-6124281.7512025582</v>
      </c>
      <c r="BC28" s="175">
        <f t="shared" si="8"/>
        <v>261309728.47357741</v>
      </c>
      <c r="BD28" s="254">
        <f t="shared" si="9"/>
        <v>6469059.3111610645</v>
      </c>
    </row>
    <row r="29" spans="1:56" x14ac:dyDescent="0.3">
      <c r="A29" s="135">
        <f>C29*HAWC2_2_hGAST_noFPM!$DM$31</f>
        <v>99.449249248981829</v>
      </c>
      <c r="C29" s="135">
        <v>0.85</v>
      </c>
      <c r="D29" s="1">
        <v>84.455737452662021</v>
      </c>
      <c r="E29">
        <v>0</v>
      </c>
      <c r="F29">
        <v>0</v>
      </c>
      <c r="G29">
        <v>0</v>
      </c>
      <c r="H29">
        <v>0</v>
      </c>
      <c r="I29" s="1">
        <v>-16.395462258634751</v>
      </c>
      <c r="J29" s="1">
        <v>84.455737452662021</v>
      </c>
      <c r="K29">
        <v>0</v>
      </c>
      <c r="L29">
        <v>0</v>
      </c>
      <c r="M29">
        <v>0</v>
      </c>
      <c r="N29" s="1">
        <v>2.8210572700220209</v>
      </c>
      <c r="O29" s="1">
        <v>84.455737452662021</v>
      </c>
      <c r="P29" s="1">
        <v>16.395462258634751</v>
      </c>
      <c r="Q29" s="1">
        <v>-2.8210572700220209</v>
      </c>
      <c r="R29">
        <v>0</v>
      </c>
      <c r="S29" s="1">
        <v>31.507539581364629</v>
      </c>
      <c r="T29" s="1">
        <v>-0.62320776624495089</v>
      </c>
      <c r="U29">
        <v>0</v>
      </c>
      <c r="V29" s="1">
        <v>3.6163376640505831</v>
      </c>
      <c r="W29">
        <v>0</v>
      </c>
      <c r="X29" s="186">
        <v>35.123877245415102</v>
      </c>
      <c r="Y29" s="1">
        <v>27272722.33611301</v>
      </c>
      <c r="Z29" s="1">
        <v>993432.17181940586</v>
      </c>
      <c r="AA29">
        <v>0</v>
      </c>
      <c r="AB29">
        <v>0</v>
      </c>
      <c r="AC29">
        <v>0</v>
      </c>
      <c r="AD29" s="1">
        <v>3331136.3124493221</v>
      </c>
      <c r="AE29" s="1">
        <v>239673891.33303761</v>
      </c>
      <c r="AF29">
        <v>0</v>
      </c>
      <c r="AG29">
        <v>0</v>
      </c>
      <c r="AH29">
        <v>0</v>
      </c>
      <c r="AI29" s="1">
        <v>10738401.632739769</v>
      </c>
      <c r="AJ29" s="1">
        <v>4521289678.9470091</v>
      </c>
      <c r="AK29" s="1">
        <v>266089109.4029744</v>
      </c>
      <c r="AL29" s="1">
        <v>-148760396.98544231</v>
      </c>
      <c r="AM29">
        <v>0</v>
      </c>
      <c r="AN29" s="1">
        <v>683571619.67711568</v>
      </c>
      <c r="AO29" s="1">
        <v>-4841801.2366804481</v>
      </c>
      <c r="AP29">
        <v>0</v>
      </c>
      <c r="AQ29" s="1">
        <v>243066553.44047251</v>
      </c>
      <c r="AR29">
        <v>0</v>
      </c>
      <c r="AS29" s="186">
        <v>23330158.861795779</v>
      </c>
      <c r="AU29" s="253">
        <f t="shared" si="0"/>
        <v>0.62320776624495089</v>
      </c>
      <c r="AV29" s="175">
        <f t="shared" si="1"/>
        <v>3.340279008993606E-2</v>
      </c>
      <c r="AW29" s="175">
        <f t="shared" si="2"/>
        <v>0.19413082820837971</v>
      </c>
      <c r="AX29" s="175">
        <f t="shared" si="3"/>
        <v>4.4804219487629873E-2</v>
      </c>
      <c r="AY29" s="175">
        <f t="shared" si="4"/>
        <v>-0.12214168689857624</v>
      </c>
      <c r="AZ29" s="175">
        <f t="shared" si="5"/>
        <v>3.2902204359550796E-2</v>
      </c>
      <c r="BA29" s="175">
        <f t="shared" si="6"/>
        <v>5.8852479778501061E-2</v>
      </c>
      <c r="BB29" s="175">
        <f t="shared" si="7"/>
        <v>-3331136.3124493221</v>
      </c>
      <c r="BC29" s="175">
        <f t="shared" si="8"/>
        <v>148760396.98544231</v>
      </c>
      <c r="BD29" s="254">
        <f t="shared" si="9"/>
        <v>4841801.2366804481</v>
      </c>
    </row>
    <row r="30" spans="1:56" x14ac:dyDescent="0.3">
      <c r="A30" s="135">
        <f>C30*HAWC2_2_hGAST_noFPM!$DM$31</f>
        <v>105.29920508715723</v>
      </c>
      <c r="C30" s="135">
        <v>0.9</v>
      </c>
      <c r="D30" s="1">
        <v>54.70473032506861</v>
      </c>
      <c r="E30">
        <v>0</v>
      </c>
      <c r="F30">
        <v>0</v>
      </c>
      <c r="G30">
        <v>0</v>
      </c>
      <c r="H30">
        <v>0</v>
      </c>
      <c r="I30" s="1">
        <v>-11.033185396820331</v>
      </c>
      <c r="J30" s="1">
        <v>54.70473032506861</v>
      </c>
      <c r="K30">
        <v>0</v>
      </c>
      <c r="L30">
        <v>0</v>
      </c>
      <c r="M30">
        <v>0</v>
      </c>
      <c r="N30" s="1">
        <v>1.641825402841</v>
      </c>
      <c r="O30" s="1">
        <v>54.70473032506861</v>
      </c>
      <c r="P30" s="1">
        <v>11.033185396820331</v>
      </c>
      <c r="Q30" s="1">
        <v>-1.641825402841</v>
      </c>
      <c r="R30">
        <v>0</v>
      </c>
      <c r="S30" s="1">
        <v>19.31985607950643</v>
      </c>
      <c r="T30" s="1">
        <v>-0.36848755076490369</v>
      </c>
      <c r="U30">
        <v>0</v>
      </c>
      <c r="V30" s="1">
        <v>1.7833371573604699</v>
      </c>
      <c r="W30">
        <v>0</v>
      </c>
      <c r="X30" s="186">
        <v>21.103193236866911</v>
      </c>
      <c r="Y30" s="1">
        <v>19745236.354008209</v>
      </c>
      <c r="Z30" s="1">
        <v>510321.80041629571</v>
      </c>
      <c r="AA30">
        <v>0</v>
      </c>
      <c r="AB30">
        <v>0</v>
      </c>
      <c r="AC30">
        <v>0</v>
      </c>
      <c r="AD30" s="1">
        <v>1832045.899162858</v>
      </c>
      <c r="AE30" s="1">
        <v>144312493.8658793</v>
      </c>
      <c r="AF30">
        <v>0</v>
      </c>
      <c r="AG30">
        <v>0</v>
      </c>
      <c r="AH30">
        <v>0</v>
      </c>
      <c r="AI30" s="1">
        <v>6016948.8977332599</v>
      </c>
      <c r="AJ30" s="1">
        <v>2675615584.1350899</v>
      </c>
      <c r="AK30" s="1">
        <v>184789087.68407989</v>
      </c>
      <c r="AL30" s="1">
        <v>-79832450.748255342</v>
      </c>
      <c r="AM30">
        <v>0</v>
      </c>
      <c r="AN30" s="1">
        <v>420297066.76729822</v>
      </c>
      <c r="AO30" s="1">
        <v>-4125365.2248271429</v>
      </c>
      <c r="AP30">
        <v>0</v>
      </c>
      <c r="AQ30" s="1">
        <v>113253467.9700581</v>
      </c>
      <c r="AR30">
        <v>0</v>
      </c>
      <c r="AS30" s="186">
        <v>13417874.4621759</v>
      </c>
      <c r="AU30" s="253">
        <f t="shared" si="0"/>
        <v>0.36848755076490369</v>
      </c>
      <c r="AV30" s="175">
        <f t="shared" si="1"/>
        <v>3.0012494222800848E-2</v>
      </c>
      <c r="AW30" s="175">
        <f t="shared" si="2"/>
        <v>0.20168613082010459</v>
      </c>
      <c r="AX30" s="175">
        <f t="shared" si="3"/>
        <v>4.1693887594550706E-2</v>
      </c>
      <c r="AY30" s="175">
        <f t="shared" si="4"/>
        <v>-9.2784196973715108E-2</v>
      </c>
      <c r="AZ30" s="175">
        <f t="shared" si="5"/>
        <v>2.983704057549123E-2</v>
      </c>
      <c r="BA30" s="175">
        <f t="shared" si="6"/>
        <v>6.9064139400209903E-2</v>
      </c>
      <c r="BB30" s="175">
        <f t="shared" si="7"/>
        <v>-1832045.899162858</v>
      </c>
      <c r="BC30" s="175">
        <f t="shared" si="8"/>
        <v>79832450.748255342</v>
      </c>
      <c r="BD30" s="254">
        <f t="shared" si="9"/>
        <v>4125365.2248271429</v>
      </c>
    </row>
    <row r="31" spans="1:56" x14ac:dyDescent="0.3">
      <c r="A31" s="135">
        <f>C31*HAWC2_2_hGAST_noFPM!$DM$31</f>
        <v>111.14916092533264</v>
      </c>
      <c r="C31" s="135">
        <v>0.95</v>
      </c>
      <c r="D31" s="1">
        <v>34.449928852326607</v>
      </c>
      <c r="E31">
        <v>0</v>
      </c>
      <c r="F31">
        <v>0</v>
      </c>
      <c r="G31">
        <v>0</v>
      </c>
      <c r="H31">
        <v>0</v>
      </c>
      <c r="I31" s="1">
        <v>-8.119492797706668</v>
      </c>
      <c r="J31" s="1">
        <v>34.449928852326607</v>
      </c>
      <c r="K31">
        <v>0</v>
      </c>
      <c r="L31">
        <v>0</v>
      </c>
      <c r="M31">
        <v>0</v>
      </c>
      <c r="N31" s="1">
        <v>0.91650501626307801</v>
      </c>
      <c r="O31" s="1">
        <v>34.449928852326607</v>
      </c>
      <c r="P31" s="1">
        <v>8.119492797706668</v>
      </c>
      <c r="Q31" s="1">
        <v>-0.91650501626307801</v>
      </c>
      <c r="R31">
        <v>0</v>
      </c>
      <c r="S31" s="1">
        <v>12.26282199990785</v>
      </c>
      <c r="T31" s="1">
        <v>-0.24956166062622989</v>
      </c>
      <c r="U31">
        <v>0</v>
      </c>
      <c r="V31" s="1">
        <v>0.75738361614069372</v>
      </c>
      <c r="W31">
        <v>0</v>
      </c>
      <c r="X31" s="186">
        <v>13.02020561604856</v>
      </c>
      <c r="Y31" s="1">
        <v>9179700.6756811421</v>
      </c>
      <c r="Z31" s="1">
        <v>307950.61736175843</v>
      </c>
      <c r="AA31">
        <v>0</v>
      </c>
      <c r="AB31">
        <v>0</v>
      </c>
      <c r="AC31">
        <v>0</v>
      </c>
      <c r="AD31" s="1">
        <v>1267110.0781497031</v>
      </c>
      <c r="AE31" s="1">
        <v>86939021.674770012</v>
      </c>
      <c r="AF31">
        <v>0</v>
      </c>
      <c r="AG31">
        <v>0</v>
      </c>
      <c r="AH31">
        <v>0</v>
      </c>
      <c r="AI31" s="1">
        <v>3396279.819524053</v>
      </c>
      <c r="AJ31" s="1">
        <v>1203040036.1542661</v>
      </c>
      <c r="AK31" s="1">
        <v>137345812.75625199</v>
      </c>
      <c r="AL31" s="1">
        <v>-31896540.379306018</v>
      </c>
      <c r="AM31">
        <v>0</v>
      </c>
      <c r="AN31" s="1">
        <v>231512293.70712501</v>
      </c>
      <c r="AO31" s="1">
        <v>-3561131.7253275118</v>
      </c>
      <c r="AP31">
        <v>0</v>
      </c>
      <c r="AQ31" s="1">
        <v>36395660.020903483</v>
      </c>
      <c r="AR31">
        <v>0</v>
      </c>
      <c r="AS31" s="186">
        <v>6805118.0907187276</v>
      </c>
      <c r="AU31" s="253">
        <f t="shared" si="0"/>
        <v>0.24956166062622989</v>
      </c>
      <c r="AV31" s="175">
        <f t="shared" si="1"/>
        <v>2.6603974138575934E-2</v>
      </c>
      <c r="AW31" s="175">
        <f t="shared" si="2"/>
        <v>0.23568968262639273</v>
      </c>
      <c r="AX31" s="175">
        <f t="shared" si="3"/>
        <v>3.906507980075033E-2</v>
      </c>
      <c r="AY31" s="175">
        <f t="shared" si="4"/>
        <v>-0.13803392103040249</v>
      </c>
      <c r="AZ31" s="175">
        <f t="shared" si="5"/>
        <v>2.6513282534859808E-2</v>
      </c>
      <c r="BA31" s="175">
        <f t="shared" si="6"/>
        <v>0.11416562095082271</v>
      </c>
      <c r="BB31" s="175">
        <f t="shared" si="7"/>
        <v>-1267110.0781497031</v>
      </c>
      <c r="BC31" s="175">
        <f t="shared" si="8"/>
        <v>31896540.379306018</v>
      </c>
      <c r="BD31" s="254">
        <f t="shared" si="9"/>
        <v>3561131.7253275118</v>
      </c>
    </row>
    <row r="32" spans="1:56" ht="15" thickBot="1" x14ac:dyDescent="0.35">
      <c r="A32" s="136">
        <f>C32*HAWC2_2_hGAST_FPM!$EF$31</f>
        <v>116.99911676350804</v>
      </c>
      <c r="B32" s="27"/>
      <c r="C32" s="136">
        <v>1</v>
      </c>
      <c r="D32" s="78">
        <v>5.3949706913357218</v>
      </c>
      <c r="E32" s="27">
        <v>0</v>
      </c>
      <c r="F32" s="27">
        <v>0</v>
      </c>
      <c r="G32" s="27">
        <v>0</v>
      </c>
      <c r="H32" s="27">
        <v>0</v>
      </c>
      <c r="I32" s="78">
        <v>-0.15888593660892941</v>
      </c>
      <c r="J32" s="78">
        <v>5.3949706913357218</v>
      </c>
      <c r="K32" s="27">
        <v>0</v>
      </c>
      <c r="L32" s="27">
        <v>0</v>
      </c>
      <c r="M32" s="27">
        <v>0</v>
      </c>
      <c r="N32" s="78">
        <v>3.6961089182658023E-2</v>
      </c>
      <c r="O32" s="78">
        <v>5.3949706913357218</v>
      </c>
      <c r="P32" s="78">
        <v>0.15888593660892941</v>
      </c>
      <c r="Q32" s="78">
        <v>-3.6961089182658023E-2</v>
      </c>
      <c r="R32" s="27">
        <v>0</v>
      </c>
      <c r="S32" s="78">
        <v>9.373427692288798E-2</v>
      </c>
      <c r="T32" s="78">
        <v>-2.2768326051883152E-3</v>
      </c>
      <c r="U32" s="27">
        <v>0</v>
      </c>
      <c r="V32" s="78">
        <v>7.1808104318029677E-3</v>
      </c>
      <c r="W32" s="27">
        <v>0</v>
      </c>
      <c r="X32" s="188">
        <v>0.10091508735469069</v>
      </c>
      <c r="Y32" s="78">
        <v>931474.1817045894</v>
      </c>
      <c r="Z32" s="78">
        <v>232415.29456365181</v>
      </c>
      <c r="AA32" s="27">
        <v>0</v>
      </c>
      <c r="AB32" s="27">
        <v>0</v>
      </c>
      <c r="AC32" s="27">
        <v>0</v>
      </c>
      <c r="AD32" s="78">
        <v>106353.5289965478</v>
      </c>
      <c r="AE32" s="78">
        <v>15879263.61054028</v>
      </c>
      <c r="AF32" s="27">
        <v>0</v>
      </c>
      <c r="AG32" s="27">
        <v>0</v>
      </c>
      <c r="AH32" s="27">
        <v>0</v>
      </c>
      <c r="AI32" s="78">
        <v>117375.66608143981</v>
      </c>
      <c r="AJ32" s="78">
        <v>118283403.9322428</v>
      </c>
      <c r="AK32" s="78">
        <v>1168848.1431805999</v>
      </c>
      <c r="AL32" s="78">
        <v>-795943.41689307045</v>
      </c>
      <c r="AM32" s="27">
        <v>0</v>
      </c>
      <c r="AN32" s="78">
        <v>1384839.769935495</v>
      </c>
      <c r="AO32" s="78">
        <v>-26483.691742438401</v>
      </c>
      <c r="AP32" s="27">
        <v>0</v>
      </c>
      <c r="AQ32" s="78">
        <v>186239.91293931671</v>
      </c>
      <c r="AR32" s="27">
        <v>0</v>
      </c>
      <c r="AS32" s="188">
        <v>71452.336313737367</v>
      </c>
      <c r="AU32" s="255">
        <f t="shared" si="0"/>
        <v>2.2768326051883152E-3</v>
      </c>
      <c r="AV32" s="256">
        <f t="shared" si="1"/>
        <v>6.8510268724938997E-3</v>
      </c>
      <c r="AW32" s="256">
        <f t="shared" si="2"/>
        <v>2.9450750652658578E-2</v>
      </c>
      <c r="AX32" s="256">
        <f t="shared" si="3"/>
        <v>7.3917575122015491E-3</v>
      </c>
      <c r="AY32" s="256">
        <f t="shared" si="4"/>
        <v>-0.11417764559176702</v>
      </c>
      <c r="AZ32" s="256">
        <f t="shared" si="5"/>
        <v>6.7291216724623256E-3</v>
      </c>
      <c r="BA32" s="256">
        <f t="shared" si="6"/>
        <v>9.8817594381216851E-3</v>
      </c>
      <c r="BB32" s="256">
        <f t="shared" si="7"/>
        <v>-106353.5289965478</v>
      </c>
      <c r="BC32" s="256">
        <f t="shared" si="8"/>
        <v>795943.41689307045</v>
      </c>
      <c r="BD32" s="257">
        <f t="shared" si="9"/>
        <v>26483.691742438401</v>
      </c>
    </row>
  </sheetData>
  <mergeCells count="4">
    <mergeCell ref="AV2:AW2"/>
    <mergeCell ref="AU1:BD1"/>
    <mergeCell ref="Y2:Z2"/>
    <mergeCell ref="A1:AS1"/>
  </mergeCells>
  <phoneticPr fontId="15" type="noConversion"/>
  <hyperlinks>
    <hyperlink ref="D2" r:id="rId1" xr:uid="{6FBF3CF6-83A5-437C-AB3B-C228C5709004}"/>
    <hyperlink ref="N2" r:id="rId2" xr:uid="{625DB348-3838-47F4-A57C-F71F5B874096}"/>
  </hyperlink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061EB-86E5-408F-A9EB-91B38999A55C}">
  <dimension ref="A1:HJ62"/>
  <sheetViews>
    <sheetView topLeftCell="DC1" zoomScale="55" zoomScaleNormal="55" workbookViewId="0">
      <selection activeCell="DC6" sqref="DC6"/>
    </sheetView>
  </sheetViews>
  <sheetFormatPr defaultRowHeight="14.4" x14ac:dyDescent="0.3"/>
  <cols>
    <col min="1" max="1" width="33.5546875" customWidth="1"/>
    <col min="2" max="2" width="16" bestFit="1" customWidth="1"/>
    <col min="3" max="3" width="17" bestFit="1" customWidth="1"/>
    <col min="4" max="4" width="18" bestFit="1" customWidth="1"/>
    <col min="5" max="5" width="24" bestFit="1" customWidth="1"/>
    <col min="6" max="6" width="16" bestFit="1" customWidth="1"/>
    <col min="7" max="7" width="19.88671875" bestFit="1" customWidth="1"/>
    <col min="8" max="8" width="17" bestFit="1" customWidth="1"/>
    <col min="9" max="9" width="5.5546875" bestFit="1" customWidth="1"/>
    <col min="11" max="11" width="10" bestFit="1" customWidth="1"/>
    <col min="12" max="12" width="7" bestFit="1" customWidth="1"/>
    <col min="13" max="13" width="13.5546875" bestFit="1" customWidth="1"/>
    <col min="14" max="14" width="10.88671875" bestFit="1" customWidth="1"/>
    <col min="15" max="15" width="10.44140625" bestFit="1" customWidth="1"/>
    <col min="16" max="16" width="11.44140625" bestFit="1" customWidth="1"/>
    <col min="17" max="17" width="10" bestFit="1" customWidth="1"/>
    <col min="18" max="18" width="7" bestFit="1" customWidth="1"/>
    <col min="19" max="19" width="13.5546875" customWidth="1"/>
    <col min="20" max="20" width="10" bestFit="1" customWidth="1"/>
    <col min="21" max="21" width="14.88671875" bestFit="1" customWidth="1"/>
    <col min="22" max="22" width="15.88671875" bestFit="1" customWidth="1"/>
    <col min="24" max="24" width="14" bestFit="1" customWidth="1"/>
    <col min="25" max="26" width="15.33203125" customWidth="1"/>
    <col min="27" max="29" width="11.6640625" customWidth="1"/>
    <col min="30" max="31" width="15.33203125" customWidth="1"/>
    <col min="32" max="34" width="10.109375" customWidth="1"/>
    <col min="35" max="45" width="15.33203125" customWidth="1"/>
    <col min="46" max="46" width="15.44140625" bestFit="1" customWidth="1"/>
    <col min="47" max="47" width="14.44140625" bestFit="1" customWidth="1"/>
    <col min="48" max="50" width="10.21875" customWidth="1"/>
    <col min="51" max="51" width="15.44140625" bestFit="1" customWidth="1"/>
    <col min="52" max="52" width="14.109375" bestFit="1" customWidth="1"/>
    <col min="53" max="55" width="11.44140625" customWidth="1"/>
    <col min="56" max="56" width="14.21875" bestFit="1" customWidth="1"/>
    <col min="57" max="57" width="11.6640625" customWidth="1"/>
    <col min="58" max="58" width="15.6640625" bestFit="1" customWidth="1"/>
    <col min="59" max="59" width="17.109375" bestFit="1" customWidth="1"/>
    <col min="60" max="60" width="11.6640625" customWidth="1"/>
    <col min="61" max="61" width="10.44140625" bestFit="1" customWidth="1"/>
    <col min="62" max="62" width="16.109375" bestFit="1" customWidth="1"/>
    <col min="63" max="63" width="11.6640625" customWidth="1"/>
    <col min="64" max="64" width="12.88671875" bestFit="1" customWidth="1"/>
    <col min="65" max="65" width="11.6640625" customWidth="1"/>
    <col min="66" max="75" width="14" customWidth="1"/>
    <col min="76" max="76" width="16.21875" bestFit="1" customWidth="1"/>
    <col min="77" max="77" width="12.44140625" bestFit="1" customWidth="1"/>
    <col min="78" max="78" width="13.6640625" bestFit="1" customWidth="1"/>
    <col min="79" max="79" width="12.44140625" bestFit="1" customWidth="1"/>
    <col min="80" max="80" width="11.6640625" bestFit="1" customWidth="1"/>
    <col min="81" max="81" width="13.6640625" bestFit="1" customWidth="1"/>
    <col min="82" max="82" width="11.6640625" bestFit="1" customWidth="1"/>
    <col min="83" max="83" width="12.44140625" bestFit="1" customWidth="1"/>
    <col min="84" max="85" width="11.6640625" bestFit="1" customWidth="1"/>
    <col min="86" max="89" width="12.44140625" bestFit="1" customWidth="1"/>
    <col min="90" max="90" width="11.44140625" bestFit="1" customWidth="1"/>
    <col min="91" max="92" width="12.44140625" bestFit="1" customWidth="1"/>
    <col min="93" max="93" width="6" customWidth="1"/>
    <col min="94" max="94" width="28" bestFit="1" customWidth="1"/>
    <col min="95" max="95" width="19.109375" bestFit="1" customWidth="1"/>
    <col min="96" max="98" width="12.44140625" bestFit="1" customWidth="1"/>
    <col min="99" max="99" width="12" bestFit="1" customWidth="1"/>
    <col min="100" max="101" width="12.44140625" bestFit="1" customWidth="1"/>
    <col min="103" max="103" width="18.109375" bestFit="1" customWidth="1"/>
    <col min="104" max="104" width="14.109375" bestFit="1" customWidth="1"/>
    <col min="105" max="106" width="12.88671875" bestFit="1" customWidth="1"/>
    <col min="107" max="107" width="13.88671875" bestFit="1" customWidth="1"/>
    <col min="108" max="109" width="12.88671875" bestFit="1" customWidth="1"/>
    <col min="110" max="110" width="13.44140625" bestFit="1" customWidth="1"/>
    <col min="111" max="112" width="12.88671875" bestFit="1" customWidth="1"/>
    <col min="113" max="113" width="16.33203125" bestFit="1" customWidth="1"/>
    <col min="114" max="114" width="17.44140625" bestFit="1" customWidth="1"/>
    <col min="115" max="115" width="15.77734375" bestFit="1" customWidth="1"/>
    <col min="116" max="116" width="14.33203125" bestFit="1" customWidth="1"/>
    <col min="117" max="117" width="16.33203125" bestFit="1" customWidth="1"/>
    <col min="118" max="118" width="15.109375" bestFit="1" customWidth="1"/>
    <col min="119" max="119" width="28" bestFit="1" customWidth="1"/>
    <col min="120" max="120" width="18.88671875" bestFit="1" customWidth="1"/>
    <col min="121" max="121" width="8.33203125" bestFit="1" customWidth="1"/>
    <col min="122" max="122" width="14.109375" bestFit="1" customWidth="1"/>
    <col min="123" max="123" width="15.109375" bestFit="1" customWidth="1"/>
    <col min="124" max="124" width="11.77734375" bestFit="1" customWidth="1"/>
    <col min="125" max="125" width="15.21875" bestFit="1" customWidth="1"/>
    <col min="126" max="126" width="14.109375" bestFit="1" customWidth="1"/>
    <col min="127" max="127" width="15" bestFit="1" customWidth="1"/>
    <col min="128" max="128" width="16.109375" bestFit="1" customWidth="1"/>
    <col min="129" max="130" width="15.109375" bestFit="1" customWidth="1"/>
    <col min="131" max="131" width="14.77734375" bestFit="1" customWidth="1"/>
    <col min="132" max="132" width="14.109375" bestFit="1" customWidth="1"/>
    <col min="133" max="133" width="15.21875" bestFit="1" customWidth="1"/>
    <col min="134" max="134" width="15" bestFit="1" customWidth="1"/>
    <col min="135" max="135" width="15.109375" bestFit="1" customWidth="1"/>
    <col min="136" max="136" width="14.109375" bestFit="1" customWidth="1"/>
    <col min="137" max="137" width="15.21875" bestFit="1" customWidth="1"/>
    <col min="138" max="138" width="14.77734375" bestFit="1" customWidth="1"/>
    <col min="139" max="139" width="15.109375" bestFit="1" customWidth="1"/>
    <col min="140" max="140" width="16.21875" bestFit="1" customWidth="1"/>
    <col min="141" max="141" width="14.88671875" customWidth="1"/>
    <col min="142" max="142" width="19" bestFit="1" customWidth="1"/>
    <col min="143" max="143" width="19.77734375" bestFit="1" customWidth="1"/>
    <col min="144" max="144" width="9.33203125" customWidth="1"/>
    <col min="145" max="145" width="9.88671875" customWidth="1"/>
    <col min="146" max="150" width="15.109375" customWidth="1"/>
    <col min="151" max="151" width="9.6640625" bestFit="1" customWidth="1"/>
    <col min="152" max="152" width="11.6640625" bestFit="1" customWidth="1"/>
    <col min="153" max="153" width="9.33203125" bestFit="1" customWidth="1"/>
    <col min="154" max="154" width="10.33203125" bestFit="1" customWidth="1"/>
    <col min="155" max="155" width="12.88671875" bestFit="1" customWidth="1"/>
    <col min="156" max="157" width="10.33203125" bestFit="1" customWidth="1"/>
    <col min="158" max="159" width="12.88671875" bestFit="1" customWidth="1"/>
    <col min="160" max="160" width="11.6640625" bestFit="1" customWidth="1"/>
    <col min="161" max="161" width="14" bestFit="1" customWidth="1"/>
    <col min="162" max="162" width="9.33203125" bestFit="1" customWidth="1"/>
    <col min="163" max="163" width="15.109375" bestFit="1" customWidth="1"/>
    <col min="164" max="164" width="9.33203125" bestFit="1" customWidth="1"/>
    <col min="165" max="165" width="15.109375" bestFit="1" customWidth="1"/>
    <col min="166" max="166" width="9.33203125" bestFit="1" customWidth="1"/>
    <col min="167" max="167" width="14" bestFit="1" customWidth="1"/>
    <col min="168" max="168" width="9.33203125" bestFit="1" customWidth="1"/>
    <col min="169" max="169" width="15.109375" bestFit="1" customWidth="1"/>
    <col min="170" max="170" width="9.33203125" bestFit="1" customWidth="1"/>
    <col min="171" max="171" width="14.6640625" bestFit="1" customWidth="1"/>
    <col min="172" max="172" width="14" bestFit="1" customWidth="1"/>
    <col min="173" max="173" width="9.33203125" bestFit="1" customWidth="1"/>
    <col min="174" max="174" width="15.109375" bestFit="1" customWidth="1"/>
    <col min="175" max="175" width="9.33203125" bestFit="1" customWidth="1"/>
    <col min="176" max="176" width="14" bestFit="1" customWidth="1"/>
    <col min="177" max="177" width="9.33203125" bestFit="1" customWidth="1"/>
    <col min="178" max="178" width="15.109375" bestFit="1" customWidth="1"/>
    <col min="179" max="179" width="14" bestFit="1" customWidth="1"/>
    <col min="180" max="180" width="9.33203125" bestFit="1" customWidth="1"/>
    <col min="181" max="181" width="14" bestFit="1" customWidth="1"/>
    <col min="182" max="182" width="9.33203125" bestFit="1" customWidth="1"/>
    <col min="184" max="184" width="10" bestFit="1" customWidth="1"/>
    <col min="185" max="185" width="7" bestFit="1" customWidth="1"/>
    <col min="187" max="187" width="7" bestFit="1" customWidth="1"/>
    <col min="188" max="188" width="10.6640625" bestFit="1" customWidth="1"/>
    <col min="189" max="189" width="10" bestFit="1" customWidth="1"/>
    <col min="190" max="190" width="10.33203125" bestFit="1" customWidth="1"/>
    <col min="191" max="191" width="13" bestFit="1" customWidth="1"/>
    <col min="192" max="193" width="10.33203125" bestFit="1" customWidth="1"/>
    <col min="194" max="195" width="12.88671875" bestFit="1" customWidth="1"/>
    <col min="196" max="196" width="11.44140625" bestFit="1" customWidth="1"/>
    <col min="197" max="197" width="17.44140625" bestFit="1" customWidth="1"/>
    <col min="198" max="198" width="10.44140625" bestFit="1" customWidth="1"/>
    <col min="199" max="199" width="16.109375" bestFit="1" customWidth="1"/>
    <col min="200" max="200" width="10.44140625" bestFit="1" customWidth="1"/>
    <col min="201" max="201" width="15.109375" bestFit="1" customWidth="1"/>
    <col min="202" max="202" width="10.44140625" bestFit="1" customWidth="1"/>
    <col min="203" max="203" width="17.44140625" bestFit="1" customWidth="1"/>
    <col min="204" max="204" width="10.44140625" bestFit="1" customWidth="1"/>
    <col min="205" max="205" width="16.109375" bestFit="1" customWidth="1"/>
    <col min="206" max="206" width="14" bestFit="1" customWidth="1"/>
    <col min="207" max="207" width="15.33203125" bestFit="1" customWidth="1"/>
    <col min="208" max="208" width="14.88671875" bestFit="1" customWidth="1"/>
    <col min="209" max="209" width="10.44140625" bestFit="1" customWidth="1"/>
    <col min="210" max="210" width="15.109375" bestFit="1" customWidth="1"/>
    <col min="211" max="211" width="10.44140625" bestFit="1" customWidth="1"/>
    <col min="212" max="212" width="14.44140625" bestFit="1" customWidth="1"/>
    <col min="213" max="213" width="14" bestFit="1" customWidth="1"/>
    <col min="214" max="214" width="15.109375" bestFit="1" customWidth="1"/>
    <col min="215" max="216" width="14" bestFit="1" customWidth="1"/>
    <col min="217" max="217" width="15.6640625" bestFit="1" customWidth="1"/>
    <col min="218" max="218" width="10.44140625" bestFit="1" customWidth="1"/>
  </cols>
  <sheetData>
    <row r="1" spans="1:218" ht="15" thickBot="1" x14ac:dyDescent="0.35">
      <c r="A1" s="368" t="s">
        <v>87</v>
      </c>
      <c r="B1" s="369"/>
      <c r="C1" s="369"/>
      <c r="D1" s="369"/>
      <c r="E1" s="369"/>
      <c r="F1" s="369"/>
      <c r="G1" s="369"/>
      <c r="H1" s="369"/>
      <c r="I1" s="370"/>
      <c r="K1" s="437" t="s">
        <v>354</v>
      </c>
      <c r="L1" s="438"/>
      <c r="M1" s="438"/>
      <c r="N1" s="438"/>
      <c r="O1" s="438"/>
      <c r="P1" s="438"/>
      <c r="Q1" s="438"/>
      <c r="R1" s="438"/>
      <c r="S1" s="438"/>
      <c r="T1" s="438"/>
      <c r="U1" s="438"/>
      <c r="V1" s="439"/>
      <c r="X1" s="441" t="s">
        <v>354</v>
      </c>
      <c r="Y1" s="442"/>
      <c r="Z1" s="442"/>
      <c r="AA1" s="442"/>
      <c r="AB1" s="442"/>
      <c r="AC1" s="442"/>
      <c r="AD1" s="442"/>
      <c r="AE1" s="442"/>
      <c r="AF1" s="442"/>
      <c r="AG1" s="442"/>
      <c r="AH1" s="442"/>
      <c r="AI1" s="442"/>
      <c r="AJ1" s="442"/>
      <c r="AK1" s="442"/>
      <c r="AL1" s="442"/>
      <c r="AM1" s="442"/>
      <c r="AN1" s="442"/>
      <c r="AO1" s="442"/>
      <c r="AP1" s="442"/>
      <c r="AQ1" s="442"/>
      <c r="AR1" s="442"/>
      <c r="AS1" s="442"/>
      <c r="AT1" s="442"/>
      <c r="AU1" s="442"/>
      <c r="AV1" s="442"/>
      <c r="AW1" s="442"/>
      <c r="AX1" s="442"/>
      <c r="AY1" s="442"/>
      <c r="AZ1" s="442"/>
      <c r="BA1" s="442"/>
      <c r="BB1" s="442"/>
      <c r="BC1" s="442"/>
      <c r="BD1" s="442"/>
      <c r="BE1" s="442"/>
      <c r="BF1" s="442"/>
      <c r="BG1" s="442"/>
      <c r="BH1" s="442"/>
      <c r="BI1" s="442"/>
      <c r="BJ1" s="442"/>
      <c r="BK1" s="442"/>
      <c r="BL1" s="442"/>
      <c r="BM1" s="442"/>
      <c r="BN1" s="442"/>
      <c r="BO1" s="442"/>
      <c r="BP1" s="442"/>
      <c r="BQ1" s="442"/>
      <c r="BR1" s="442"/>
      <c r="BS1" s="442"/>
      <c r="BT1" s="442"/>
      <c r="BU1" s="442"/>
      <c r="BV1" s="442"/>
      <c r="BW1" s="442"/>
      <c r="BX1" s="443"/>
      <c r="BZ1" s="437" t="s">
        <v>354</v>
      </c>
      <c r="CA1" s="438"/>
      <c r="CB1" s="438"/>
      <c r="CC1" s="438"/>
      <c r="CD1" s="438"/>
      <c r="CE1" s="438"/>
      <c r="CF1" s="439"/>
      <c r="CH1" s="382" t="s">
        <v>129</v>
      </c>
      <c r="CI1" s="383"/>
      <c r="CJ1" s="383"/>
      <c r="CK1" s="383"/>
      <c r="CL1" s="383"/>
      <c r="CM1" s="383"/>
      <c r="CN1" s="383"/>
      <c r="CO1" s="383"/>
      <c r="CP1" s="383"/>
      <c r="CQ1" s="383"/>
      <c r="CR1" s="383"/>
      <c r="CS1" s="383"/>
      <c r="CT1" s="383"/>
      <c r="CU1" s="383"/>
      <c r="CV1" s="383"/>
      <c r="CW1" s="384"/>
      <c r="CX1" s="68"/>
      <c r="CY1" s="382" t="s">
        <v>129</v>
      </c>
      <c r="CZ1" s="383"/>
      <c r="DA1" s="383"/>
      <c r="DB1" s="383"/>
      <c r="DC1" s="383"/>
      <c r="DD1" s="383"/>
      <c r="DE1" s="383"/>
      <c r="DF1" s="383"/>
      <c r="DG1" s="383"/>
      <c r="DH1" s="383"/>
      <c r="DI1" s="383"/>
      <c r="DJ1" s="383"/>
      <c r="DK1" s="383"/>
      <c r="DL1" s="383"/>
      <c r="DM1" s="384"/>
      <c r="DO1" s="382" t="s">
        <v>129</v>
      </c>
      <c r="DP1" s="383"/>
      <c r="DQ1" s="383"/>
      <c r="DR1" s="383"/>
      <c r="DS1" s="383"/>
      <c r="DT1" s="383"/>
      <c r="DU1" s="383"/>
      <c r="DV1" s="383"/>
      <c r="DW1" s="383"/>
      <c r="DX1" s="383"/>
      <c r="DY1" s="383"/>
      <c r="DZ1" s="383"/>
      <c r="EA1" s="383"/>
      <c r="EB1" s="383"/>
      <c r="EC1" s="383"/>
      <c r="ED1" s="383"/>
      <c r="EE1" s="383"/>
      <c r="EF1" s="383"/>
      <c r="EG1" s="383"/>
      <c r="EH1" s="383"/>
      <c r="EI1" s="383"/>
      <c r="EJ1" s="383"/>
      <c r="EK1" s="383"/>
      <c r="EL1" s="383"/>
      <c r="EM1" s="383"/>
      <c r="EN1" s="384"/>
      <c r="EP1" s="420" t="s">
        <v>129</v>
      </c>
      <c r="EQ1" s="421"/>
      <c r="ER1" s="421"/>
      <c r="ES1" s="422"/>
      <c r="EU1" s="376" t="s">
        <v>129</v>
      </c>
      <c r="EV1" s="377"/>
      <c r="EW1" s="377"/>
      <c r="EX1" s="377"/>
      <c r="EY1" s="377"/>
      <c r="EZ1" s="377"/>
      <c r="FA1" s="377"/>
      <c r="FB1" s="377"/>
      <c r="FC1" s="377"/>
      <c r="FD1" s="377"/>
      <c r="FE1" s="377"/>
      <c r="FF1" s="377"/>
      <c r="FG1" s="377"/>
      <c r="FH1" s="377"/>
      <c r="FI1" s="377"/>
      <c r="FJ1" s="377"/>
      <c r="FK1" s="377"/>
      <c r="FL1" s="377"/>
      <c r="FM1" s="377"/>
      <c r="FN1" s="377"/>
      <c r="FO1" s="377"/>
      <c r="FP1" s="377"/>
      <c r="FQ1" s="377"/>
      <c r="FR1" s="377"/>
      <c r="FS1" s="377"/>
      <c r="FT1" s="377"/>
      <c r="FU1" s="377"/>
      <c r="FV1" s="377"/>
      <c r="FW1" s="377"/>
      <c r="FX1" s="377"/>
      <c r="FY1" s="377"/>
      <c r="FZ1" s="378"/>
      <c r="GB1" s="376" t="s">
        <v>129</v>
      </c>
      <c r="GC1" s="377"/>
      <c r="GD1" s="377"/>
      <c r="GE1" s="377"/>
      <c r="GF1" s="377"/>
      <c r="GG1" s="377"/>
      <c r="GH1" s="377"/>
      <c r="GI1" s="377"/>
      <c r="GJ1" s="377"/>
      <c r="GK1" s="377"/>
      <c r="GL1" s="377"/>
      <c r="GM1" s="377"/>
      <c r="GN1" s="377"/>
      <c r="GO1" s="377"/>
      <c r="GP1" s="377"/>
      <c r="GQ1" s="377"/>
      <c r="GR1" s="377"/>
      <c r="GS1" s="377"/>
      <c r="GT1" s="377"/>
      <c r="GU1" s="377"/>
      <c r="GV1" s="377"/>
      <c r="GW1" s="377"/>
      <c r="GX1" s="377"/>
      <c r="GY1" s="377"/>
      <c r="GZ1" s="377"/>
      <c r="HA1" s="377"/>
      <c r="HB1" s="377"/>
      <c r="HC1" s="377"/>
      <c r="HD1" s="377"/>
      <c r="HE1" s="377"/>
      <c r="HF1" s="377"/>
      <c r="HG1" s="377"/>
      <c r="HH1" s="377"/>
      <c r="HI1" s="377"/>
      <c r="HJ1" s="378"/>
    </row>
    <row r="2" spans="1:218" ht="25.8" x14ac:dyDescent="0.35">
      <c r="A2" s="2" t="s">
        <v>2</v>
      </c>
      <c r="B2" s="80" t="s">
        <v>88</v>
      </c>
      <c r="C2" s="80"/>
      <c r="D2" s="80"/>
      <c r="E2" s="80"/>
      <c r="F2" s="80"/>
      <c r="G2" s="80"/>
      <c r="H2" s="80"/>
      <c r="I2" s="81"/>
      <c r="J2" s="28"/>
      <c r="K2" s="2" t="s">
        <v>33</v>
      </c>
      <c r="L2" s="444" t="s">
        <v>61</v>
      </c>
      <c r="M2" s="444"/>
      <c r="O2" s="32"/>
      <c r="P2" s="38"/>
      <c r="Q2" s="45"/>
      <c r="R2" s="32"/>
      <c r="S2" s="38"/>
      <c r="T2" s="32"/>
      <c r="U2" s="32"/>
      <c r="V2" s="38"/>
      <c r="X2" s="2" t="s">
        <v>2</v>
      </c>
      <c r="Y2" s="28" t="s">
        <v>88</v>
      </c>
      <c r="AB2" s="275"/>
      <c r="AC2" s="275"/>
      <c r="AD2" s="275"/>
      <c r="AE2" s="275"/>
      <c r="AF2" s="275"/>
      <c r="AG2" s="275"/>
      <c r="AI2" s="184" t="s">
        <v>354</v>
      </c>
      <c r="AJ2" s="275" t="s">
        <v>287</v>
      </c>
      <c r="BX2" s="3"/>
      <c r="BY2" s="1"/>
      <c r="BZ2" s="2" t="s">
        <v>33</v>
      </c>
      <c r="CA2" s="71" t="s">
        <v>61</v>
      </c>
      <c r="CB2" s="391" t="s">
        <v>121</v>
      </c>
      <c r="CC2" s="391"/>
      <c r="CF2" s="3"/>
      <c r="CH2" s="2" t="s">
        <v>33</v>
      </c>
      <c r="CI2" s="71" t="s">
        <v>61</v>
      </c>
      <c r="CJ2" t="s">
        <v>121</v>
      </c>
      <c r="CP2" s="192" t="s">
        <v>376</v>
      </c>
      <c r="CQ2" s="193" t="s">
        <v>377</v>
      </c>
      <c r="CR2" s="393" t="s">
        <v>309</v>
      </c>
      <c r="CS2" s="393"/>
      <c r="CT2" s="393"/>
      <c r="CU2" s="393"/>
      <c r="CV2" s="393"/>
      <c r="CW2" s="394"/>
      <c r="CX2" s="68"/>
      <c r="CY2" s="79" t="s">
        <v>61</v>
      </c>
      <c r="CZ2" s="76"/>
      <c r="DC2" s="283"/>
      <c r="DJ2" s="1"/>
      <c r="DL2" s="1"/>
      <c r="DM2" s="3"/>
      <c r="DO2" s="192" t="s">
        <v>376</v>
      </c>
      <c r="DP2" s="193" t="s">
        <v>377</v>
      </c>
      <c r="DQ2" t="s">
        <v>33</v>
      </c>
      <c r="DR2" s="71" t="s">
        <v>61</v>
      </c>
      <c r="DS2" s="409" t="s">
        <v>197</v>
      </c>
      <c r="DT2" s="409"/>
      <c r="DU2" s="409"/>
      <c r="DV2" s="409"/>
      <c r="DW2" s="409"/>
      <c r="DX2" s="409"/>
      <c r="DY2" s="415" t="s">
        <v>212</v>
      </c>
      <c r="DZ2" s="415"/>
      <c r="EA2" s="415"/>
      <c r="EB2" s="415"/>
      <c r="EC2" s="415"/>
      <c r="ED2" s="415"/>
      <c r="EE2" s="380" t="s">
        <v>219</v>
      </c>
      <c r="EF2" s="380"/>
      <c r="EG2" s="380"/>
      <c r="EH2" s="380"/>
      <c r="EI2" s="380"/>
      <c r="EJ2" s="380"/>
      <c r="EK2" s="380"/>
      <c r="EL2" s="133"/>
      <c r="EM2" s="133"/>
      <c r="EN2" s="134"/>
      <c r="EP2" s="379" t="s">
        <v>453</v>
      </c>
      <c r="EQ2" s="380"/>
      <c r="ER2" s="380"/>
      <c r="ES2" s="381"/>
      <c r="EU2" s="2" t="s">
        <v>33</v>
      </c>
      <c r="EV2" s="391" t="s">
        <v>454</v>
      </c>
      <c r="EW2" s="391"/>
      <c r="EX2" s="391"/>
      <c r="EY2" s="391"/>
      <c r="EZ2" s="391"/>
      <c r="FA2" s="391"/>
      <c r="FB2" s="411" t="s">
        <v>456</v>
      </c>
      <c r="FC2" s="411"/>
      <c r="FZ2" s="3"/>
      <c r="GB2" s="2" t="s">
        <v>33</v>
      </c>
      <c r="GC2" s="409" t="s">
        <v>443</v>
      </c>
      <c r="GD2" s="409"/>
      <c r="GE2" s="409"/>
      <c r="GF2" s="409"/>
      <c r="GG2" s="409"/>
      <c r="GH2" s="409"/>
      <c r="GI2" s="409"/>
      <c r="GJ2" s="409"/>
      <c r="GK2" s="409"/>
      <c r="GL2" s="409"/>
      <c r="GN2" s="411" t="s">
        <v>456</v>
      </c>
      <c r="GO2" s="411"/>
      <c r="HJ2" s="3"/>
    </row>
    <row r="3" spans="1:218" ht="29.4" thickBot="1" x14ac:dyDescent="0.35">
      <c r="A3" s="2" t="s">
        <v>1</v>
      </c>
      <c r="B3" s="307" t="s">
        <v>63</v>
      </c>
      <c r="C3" t="s">
        <v>62</v>
      </c>
      <c r="D3" s="76" t="s">
        <v>89</v>
      </c>
      <c r="E3" s="76"/>
      <c r="F3" s="76"/>
      <c r="G3" s="76"/>
      <c r="H3" s="73" t="s">
        <v>164</v>
      </c>
      <c r="I3" s="3"/>
      <c r="K3" s="2" t="s">
        <v>32</v>
      </c>
      <c r="M3" s="391" t="s">
        <v>120</v>
      </c>
      <c r="N3" s="391"/>
      <c r="O3" s="391"/>
      <c r="P3" s="3"/>
      <c r="Q3" s="2"/>
      <c r="S3" s="3"/>
      <c r="V3" s="3"/>
      <c r="X3" s="2" t="s">
        <v>1</v>
      </c>
      <c r="Y3" s="279" t="s">
        <v>508</v>
      </c>
      <c r="Z3" s="41" t="s">
        <v>62</v>
      </c>
      <c r="AA3" s="133" t="s">
        <v>511</v>
      </c>
      <c r="AG3" s="280" t="s">
        <v>512</v>
      </c>
      <c r="AN3" t="str">
        <f>hGAST_vs_BeamDyn!S3</f>
        <v>ρIxx</v>
      </c>
      <c r="AO3" t="str">
        <f>hGAST_vs_BeamDyn!T3</f>
        <v xml:space="preserve"> - ρIxy</v>
      </c>
      <c r="AQ3" t="str">
        <f>hGAST_vs_BeamDyn!V3</f>
        <v>ρIyy</v>
      </c>
      <c r="AS3" s="3"/>
      <c r="AT3" t="str">
        <f>hGAST_vs_BeamDyn!Y3</f>
        <v xml:space="preserve">GAx </v>
      </c>
      <c r="AU3" t="str">
        <f>hGAST_vs_BeamDyn!Z3</f>
        <v xml:space="preserve">GAxy </v>
      </c>
      <c r="AY3" t="str">
        <f>hGAST_vs_BeamDyn!AD3</f>
        <v xml:space="preserve"> (-) GAxX</v>
      </c>
      <c r="AZ3" t="str">
        <f>hGAST_vs_BeamDyn!AE3</f>
        <v xml:space="preserve">GAy </v>
      </c>
      <c r="BD3" t="str">
        <f>hGAST_vs_BeamDyn!AI3</f>
        <v xml:space="preserve">GAyY </v>
      </c>
      <c r="BE3" t="str">
        <f>hGAST_vs_BeamDyn!AJ3</f>
        <v>EA</v>
      </c>
      <c r="BF3" t="str">
        <f>hGAST_vs_BeamDyn!AK3</f>
        <v xml:space="preserve">EAx </v>
      </c>
      <c r="BG3" t="str">
        <f>hGAST_vs_BeamDyn!AL3</f>
        <v xml:space="preserve"> (-) EAy </v>
      </c>
      <c r="BI3" t="str">
        <f>hGAST_vs_BeamDyn!AN3</f>
        <v xml:space="preserve">EIxx </v>
      </c>
      <c r="BJ3" t="str">
        <f>hGAST_vs_BeamDyn!AO3</f>
        <v xml:space="preserve"> (-) EIxy </v>
      </c>
      <c r="BL3" t="str">
        <f>hGAST_vs_BeamDyn!AQ3</f>
        <v xml:space="preserve">EIyy </v>
      </c>
      <c r="BN3" s="3" t="str">
        <f>hGAST_vs_BeamDyn!AS3</f>
        <v>GJ</v>
      </c>
      <c r="BO3" s="175" t="str">
        <f>hGAST_vs_BeamDyn!AU3</f>
        <v>(+) ρIxy</v>
      </c>
      <c r="BP3" s="175"/>
      <c r="BQ3" s="175"/>
      <c r="BR3" s="175"/>
      <c r="BS3" s="175"/>
      <c r="BT3" s="175"/>
      <c r="BU3" s="175"/>
      <c r="BV3" s="175" t="str">
        <f>hGAST_vs_BeamDyn!BB3</f>
        <v xml:space="preserve"> (+) GAxX</v>
      </c>
      <c r="BW3" s="175" t="str">
        <f>hGAST_vs_BeamDyn!BC3</f>
        <v xml:space="preserve"> (+) EAy </v>
      </c>
      <c r="BX3" s="254" t="str">
        <f>hGAST_vs_BeamDyn!BD3</f>
        <v xml:space="preserve"> (+) EIxy </v>
      </c>
      <c r="BY3" s="1"/>
      <c r="BZ3" s="2" t="s">
        <v>32</v>
      </c>
      <c r="CA3" s="445" t="s">
        <v>306</v>
      </c>
      <c r="CB3" s="445"/>
      <c r="CC3" s="445"/>
      <c r="CD3" s="445"/>
      <c r="CE3" s="445"/>
      <c r="CF3" s="446"/>
      <c r="CH3" s="2" t="s">
        <v>32</v>
      </c>
      <c r="CI3" s="445" t="s">
        <v>306</v>
      </c>
      <c r="CJ3" s="445"/>
      <c r="CK3" s="445"/>
      <c r="CL3" s="445"/>
      <c r="CM3" s="445"/>
      <c r="CN3" s="445"/>
      <c r="CP3" s="194">
        <v>1</v>
      </c>
      <c r="CQ3" s="195" t="s">
        <v>378</v>
      </c>
      <c r="CR3" s="395" t="s">
        <v>349</v>
      </c>
      <c r="CS3" s="395"/>
      <c r="CT3" s="395"/>
      <c r="CU3" s="395"/>
      <c r="CV3" s="395"/>
      <c r="CW3" s="396"/>
      <c r="CX3" s="68"/>
      <c r="CY3" s="298" t="s">
        <v>526</v>
      </c>
      <c r="CZ3" s="299" t="str">
        <f>BN3</f>
        <v>GJ</v>
      </c>
      <c r="DA3" s="299" t="str">
        <f>AZ3</f>
        <v xml:space="preserve">GAy </v>
      </c>
      <c r="DB3" s="299" t="str">
        <f>AT3</f>
        <v xml:space="preserve">GAx </v>
      </c>
      <c r="DC3" s="284" t="str">
        <f>AU3</f>
        <v xml:space="preserve">GAxy </v>
      </c>
      <c r="DD3" s="300" t="str">
        <f>AQ3</f>
        <v>ρIyy</v>
      </c>
      <c r="DE3" s="300" t="str">
        <f>AN3</f>
        <v>ρIxx</v>
      </c>
      <c r="DF3" s="294" t="str">
        <f>BO3</f>
        <v>(+) ρIxy</v>
      </c>
      <c r="DG3" s="300" t="str">
        <f>BL3</f>
        <v xml:space="preserve">EIyy </v>
      </c>
      <c r="DH3" s="300" t="str">
        <f>BI3</f>
        <v xml:space="preserve">EIxx </v>
      </c>
      <c r="DI3" s="294" t="str">
        <f>BX3</f>
        <v xml:space="preserve"> (+) EIxy </v>
      </c>
      <c r="DJ3" s="300" t="str">
        <f>BW3</f>
        <v xml:space="preserve"> (+) EAy </v>
      </c>
      <c r="DK3" s="294" t="str">
        <f>BF3</f>
        <v xml:space="preserve">EAx </v>
      </c>
      <c r="DL3" s="300" t="str">
        <f>BD3</f>
        <v xml:space="preserve">GAyY </v>
      </c>
      <c r="DM3" s="301" t="str">
        <f>BV3</f>
        <v xml:space="preserve"> (+) GAxX</v>
      </c>
      <c r="DO3" s="246">
        <f>$CP$3</f>
        <v>1</v>
      </c>
      <c r="DP3" s="196" t="s">
        <v>415</v>
      </c>
      <c r="DQ3" t="s">
        <v>32</v>
      </c>
      <c r="DV3" s="41"/>
      <c r="DW3" s="393" t="s">
        <v>314</v>
      </c>
      <c r="DX3" s="393"/>
      <c r="DY3" s="393"/>
      <c r="DZ3" s="393"/>
      <c r="EA3" s="393"/>
      <c r="EC3" s="393" t="s">
        <v>314</v>
      </c>
      <c r="ED3" s="393"/>
      <c r="EE3" s="393"/>
      <c r="EF3" s="393"/>
      <c r="EG3" s="393"/>
      <c r="EI3" s="393" t="s">
        <v>314</v>
      </c>
      <c r="EJ3" s="393"/>
      <c r="EK3" s="393"/>
      <c r="EL3" s="393"/>
      <c r="EM3" s="393"/>
      <c r="EN3" s="3"/>
      <c r="EP3" s="417" t="s">
        <v>436</v>
      </c>
      <c r="EQ3" s="418"/>
      <c r="ER3" s="418"/>
      <c r="ES3" s="419"/>
      <c r="EU3" s="2" t="s">
        <v>32</v>
      </c>
      <c r="EV3" s="414" t="s">
        <v>61</v>
      </c>
      <c r="EW3" s="414"/>
      <c r="EY3" s="412" t="s">
        <v>242</v>
      </c>
      <c r="EZ3" s="412"/>
      <c r="FB3" s="266" t="s">
        <v>455</v>
      </c>
      <c r="FC3" s="267">
        <v>2</v>
      </c>
      <c r="FZ3" s="3"/>
      <c r="GB3" s="2" t="s">
        <v>32</v>
      </c>
      <c r="GD3" s="414" t="s">
        <v>61</v>
      </c>
      <c r="GE3" s="414"/>
      <c r="GG3" s="410" t="s">
        <v>418</v>
      </c>
      <c r="GH3" s="410"/>
      <c r="GN3" s="266" t="s">
        <v>455</v>
      </c>
      <c r="GO3" s="267">
        <v>2</v>
      </c>
      <c r="HJ3" s="3"/>
    </row>
    <row r="4" spans="1:218" ht="18" thickBot="1" x14ac:dyDescent="0.4">
      <c r="A4" s="29" t="s">
        <v>78</v>
      </c>
      <c r="B4" s="30" t="s">
        <v>79</v>
      </c>
      <c r="C4" s="30" t="s">
        <v>80</v>
      </c>
      <c r="D4" s="30" t="s">
        <v>81</v>
      </c>
      <c r="E4" s="30" t="s">
        <v>82</v>
      </c>
      <c r="F4" s="30" t="s">
        <v>83</v>
      </c>
      <c r="G4" s="30" t="s">
        <v>84</v>
      </c>
      <c r="H4" s="30" t="s">
        <v>85</v>
      </c>
      <c r="I4" s="4" t="s">
        <v>86</v>
      </c>
      <c r="K4" s="46" t="s">
        <v>103</v>
      </c>
      <c r="L4" s="75" t="s">
        <v>161</v>
      </c>
      <c r="M4" s="175" t="s">
        <v>531</v>
      </c>
      <c r="N4" s="175" t="s">
        <v>264</v>
      </c>
      <c r="O4" s="175" t="s">
        <v>119</v>
      </c>
      <c r="P4" s="175" t="s">
        <v>116</v>
      </c>
      <c r="Q4" s="46" t="s">
        <v>103</v>
      </c>
      <c r="R4" s="75" t="s">
        <v>163</v>
      </c>
      <c r="S4" s="254" t="s">
        <v>117</v>
      </c>
      <c r="T4" s="39" t="s">
        <v>103</v>
      </c>
      <c r="U4" s="75" t="s">
        <v>165</v>
      </c>
      <c r="V4" s="254" t="s">
        <v>118</v>
      </c>
      <c r="X4" s="2"/>
      <c r="Y4" t="str">
        <f>hGAST_vs_BeamDyn!D4</f>
        <v>m</v>
      </c>
      <c r="AD4" t="str">
        <f>hGAST_vs_BeamDyn!I4</f>
        <v xml:space="preserve"> - m*Ycm</v>
      </c>
      <c r="AE4" t="str">
        <f>hGAST_vs_BeamDyn!J4</f>
        <v xml:space="preserve">m </v>
      </c>
      <c r="AF4" t="str">
        <f>hGAST_vs_BeamDyn!K4</f>
        <v xml:space="preserve">   </v>
      </c>
      <c r="AI4" t="str">
        <f>hGAST_vs_BeamDyn!N4</f>
        <v>m*Xcm</v>
      </c>
      <c r="AJ4" t="str">
        <f>hGAST_vs_BeamDyn!O4</f>
        <v>m</v>
      </c>
      <c r="AK4" t="str">
        <f>hGAST_vs_BeamDyn!P4</f>
        <v xml:space="preserve"> m*Ycm</v>
      </c>
      <c r="AL4" t="str">
        <f>hGAST_vs_BeamDyn!Q4</f>
        <v xml:space="preserve"> - m*Xcm</v>
      </c>
      <c r="AN4" s="33" t="str">
        <f>hGAST_vs_BeamDyn!S4</f>
        <v>i_edg</v>
      </c>
      <c r="AO4" t="str">
        <f>hGAST_vs_BeamDyn!T4</f>
        <v xml:space="preserve"> - i_cp</v>
      </c>
      <c r="AQ4" t="str">
        <f>hGAST_vs_BeamDyn!V4</f>
        <v>i_flp</v>
      </c>
      <c r="AS4" s="3" t="str">
        <f>hGAST_vs_BeamDyn!X4</f>
        <v>i_plr</v>
      </c>
      <c r="AT4" t="str">
        <f>hGAST_vs_BeamDyn!Y4</f>
        <v>Shr_flp</v>
      </c>
      <c r="AU4" t="str">
        <f>hGAST_vs_BeamDyn!Z4</f>
        <v>Shr_flp-edg</v>
      </c>
      <c r="AY4" t="str">
        <f>hGAST_vs_BeamDyn!AD4</f>
        <v>(-) Shr_flp + Trs</v>
      </c>
      <c r="AZ4" t="str">
        <f>hGAST_vs_BeamDyn!AE4</f>
        <v>Shr_edg</v>
      </c>
      <c r="BD4" t="str">
        <f>hGAST_vs_BeamDyn!AI4</f>
        <v>Shr_edg + Trs</v>
      </c>
      <c r="BE4" t="str">
        <f>hGAST_vs_BeamDyn!AJ4</f>
        <v>Ten</v>
      </c>
      <c r="BF4" t="str">
        <f>hGAST_vs_BeamDyn!AK4</f>
        <v>Ten + Bnd_edg</v>
      </c>
      <c r="BG4" t="str">
        <f>hGAST_vs_BeamDyn!AL4</f>
        <v>(-) Ten + Bnd_flp</v>
      </c>
      <c r="BI4" t="str">
        <f>hGAST_vs_BeamDyn!AN4</f>
        <v>Bnd_edg</v>
      </c>
      <c r="BJ4" t="str">
        <f>hGAST_vs_BeamDyn!AO4</f>
        <v>(-) Bnd_flp-edg</v>
      </c>
      <c r="BL4" t="str">
        <f>hGAST_vs_BeamDyn!AQ4</f>
        <v>Bnd_flp</v>
      </c>
      <c r="BN4" s="3" t="str">
        <f>hGAST_vs_BeamDyn!AS4</f>
        <v>Trs</v>
      </c>
      <c r="BO4" s="175" t="str">
        <f>hGAST_vs_BeamDyn!AU4</f>
        <v>(+) i_cp</v>
      </c>
      <c r="BP4" s="175" t="str">
        <f>hGAST_vs_BeamDyn!AV4</f>
        <v>cm_thick</v>
      </c>
      <c r="BQ4" s="175" t="str">
        <f>hGAST_vs_BeamDyn!AW4</f>
        <v>cm_chord</v>
      </c>
      <c r="BR4" s="175" t="str">
        <f>hGAST_vs_BeamDyn!AX4</f>
        <v>sh_thick</v>
      </c>
      <c r="BS4" s="175" t="str">
        <f>hGAST_vs_BeamDyn!AY4</f>
        <v>sh_chord</v>
      </c>
      <c r="BT4" s="175" t="str">
        <f>hGAST_vs_BeamDyn!AZ4</f>
        <v>e_thick</v>
      </c>
      <c r="BU4" s="175" t="str">
        <f>hGAST_vs_BeamDyn!BA4</f>
        <v>e_chord</v>
      </c>
      <c r="BV4" s="175" t="str">
        <f>hGAST_vs_BeamDyn!BB4</f>
        <v>(+)  Shr_flp + Trs</v>
      </c>
      <c r="BW4" s="175" t="str">
        <f>hGAST_vs_BeamDyn!BC4</f>
        <v>(+) Ten + Bnd_flp</v>
      </c>
      <c r="BX4" s="254" t="str">
        <f>hGAST_vs_BeamDyn!BD4</f>
        <v>(+) Bnd_flp-edg</v>
      </c>
      <c r="BY4" s="1"/>
      <c r="BZ4" s="276" t="s">
        <v>510</v>
      </c>
      <c r="CA4" s="175" t="str">
        <f t="shared" ref="CA4:CF4" si="0">BP4</f>
        <v>cm_thick</v>
      </c>
      <c r="CB4" s="175" t="str">
        <f t="shared" si="0"/>
        <v>cm_chord</v>
      </c>
      <c r="CC4" s="175" t="str">
        <f t="shared" si="0"/>
        <v>sh_thick</v>
      </c>
      <c r="CD4" s="175" t="str">
        <f t="shared" si="0"/>
        <v>sh_chord</v>
      </c>
      <c r="CE4" s="175" t="str">
        <f t="shared" si="0"/>
        <v>e_thick</v>
      </c>
      <c r="CF4" s="254" t="str">
        <f t="shared" si="0"/>
        <v>e_chord</v>
      </c>
      <c r="CH4" s="100" t="s">
        <v>510</v>
      </c>
      <c r="CI4" s="33" t="s">
        <v>460</v>
      </c>
      <c r="CJ4" s="33" t="s">
        <v>459</v>
      </c>
      <c r="CK4" s="33" t="s">
        <v>461</v>
      </c>
      <c r="CL4" s="33" t="s">
        <v>462</v>
      </c>
      <c r="CM4" s="33" t="s">
        <v>463</v>
      </c>
      <c r="CN4" s="33" t="s">
        <v>464</v>
      </c>
      <c r="CP4" s="33" t="s">
        <v>116</v>
      </c>
      <c r="CQ4" s="33" t="s">
        <v>116</v>
      </c>
      <c r="CR4" s="33" t="s">
        <v>515</v>
      </c>
      <c r="CS4" s="33" t="s">
        <v>516</v>
      </c>
      <c r="CT4" s="33" t="s">
        <v>517</v>
      </c>
      <c r="CU4" s="33" t="s">
        <v>518</v>
      </c>
      <c r="CV4" s="33" t="s">
        <v>519</v>
      </c>
      <c r="CW4" s="77" t="s">
        <v>520</v>
      </c>
      <c r="CX4" s="68"/>
      <c r="CY4" s="2" t="s">
        <v>525</v>
      </c>
      <c r="CZ4" s="302" t="str">
        <f>BN4</f>
        <v>Trs</v>
      </c>
      <c r="DA4" s="302" t="str">
        <f>AZ4</f>
        <v>Shr_edg</v>
      </c>
      <c r="DB4" s="302" t="str">
        <f>AT4</f>
        <v>Shr_flp</v>
      </c>
      <c r="DC4" s="286" t="str">
        <f>AU4</f>
        <v>Shr_flp-edg</v>
      </c>
      <c r="DD4" s="303" t="str">
        <f>AQ4</f>
        <v>i_flp</v>
      </c>
      <c r="DE4" s="303" t="str">
        <f>AN4</f>
        <v>i_edg</v>
      </c>
      <c r="DF4" s="282" t="str">
        <f>BO4</f>
        <v>(+) i_cp</v>
      </c>
      <c r="DG4" s="303" t="str">
        <f>BL4</f>
        <v>Bnd_flp</v>
      </c>
      <c r="DH4" s="303" t="str">
        <f>BI4</f>
        <v>Bnd_edg</v>
      </c>
      <c r="DI4" s="282" t="str">
        <f>BX4</f>
        <v>(+) Bnd_flp-edg</v>
      </c>
      <c r="DJ4" s="84" t="str">
        <f>BW4</f>
        <v>(+) Ten + Bnd_flp</v>
      </c>
      <c r="DK4" s="285" t="str">
        <f>BF4</f>
        <v>Ten + Bnd_edg</v>
      </c>
      <c r="DL4" s="84" t="str">
        <f>BD4</f>
        <v>Shr_edg + Trs</v>
      </c>
      <c r="DM4" s="304" t="str">
        <f>BV4</f>
        <v>(+)  Shr_flp + Trs</v>
      </c>
      <c r="DO4" s="100" t="s">
        <v>116</v>
      </c>
      <c r="DP4" s="77" t="s">
        <v>116</v>
      </c>
      <c r="DR4" s="41" t="s">
        <v>156</v>
      </c>
      <c r="DS4" s="33" t="str">
        <f>O4</f>
        <v>span</v>
      </c>
      <c r="DT4" s="33" t="s">
        <v>153</v>
      </c>
      <c r="DU4" s="33" t="s">
        <v>154</v>
      </c>
      <c r="DV4" s="41" t="s">
        <v>188</v>
      </c>
      <c r="DW4" s="128" t="s">
        <v>521</v>
      </c>
      <c r="DX4" s="128" t="s">
        <v>522</v>
      </c>
      <c r="DY4" s="41" t="s">
        <v>175</v>
      </c>
      <c r="DZ4" s="41" t="s">
        <v>176</v>
      </c>
      <c r="EA4" s="41" t="s">
        <v>180</v>
      </c>
      <c r="EB4" s="33" t="s">
        <v>189</v>
      </c>
      <c r="EC4" s="33" t="s">
        <v>190</v>
      </c>
      <c r="ED4" s="33" t="s">
        <v>191</v>
      </c>
      <c r="EE4" s="33" t="s">
        <v>175</v>
      </c>
      <c r="EF4" s="33" t="s">
        <v>176</v>
      </c>
      <c r="EG4" s="33" t="s">
        <v>180</v>
      </c>
      <c r="EH4" s="33" t="s">
        <v>177</v>
      </c>
      <c r="EI4" s="33" t="s">
        <v>192</v>
      </c>
      <c r="EJ4" s="33" t="s">
        <v>193</v>
      </c>
      <c r="EK4" s="33" t="s">
        <v>179</v>
      </c>
      <c r="EL4" s="33" t="s">
        <v>195</v>
      </c>
      <c r="EM4" s="33" t="s">
        <v>194</v>
      </c>
      <c r="EN4" s="3" t="s">
        <v>196</v>
      </c>
      <c r="EP4" s="408" t="s">
        <v>328</v>
      </c>
      <c r="EQ4" s="406"/>
      <c r="ER4" s="406"/>
      <c r="ES4" s="407"/>
      <c r="EU4" s="2"/>
      <c r="FZ4" s="3"/>
      <c r="GB4" s="46" t="s">
        <v>103</v>
      </c>
      <c r="GC4" s="75" t="s">
        <v>247</v>
      </c>
      <c r="GF4" s="307" t="s">
        <v>63</v>
      </c>
      <c r="HJ4" s="3"/>
    </row>
    <row r="5" spans="1:218" ht="18.600000000000001" thickTop="1" thickBot="1" x14ac:dyDescent="0.4">
      <c r="A5" s="2">
        <v>0</v>
      </c>
      <c r="B5">
        <v>5.2</v>
      </c>
      <c r="C5">
        <v>0.27217629557079359</v>
      </c>
      <c r="D5">
        <f t="shared" ref="D5:D57" si="1">C5*180/PI()</f>
        <v>15.594553019711716</v>
      </c>
      <c r="E5">
        <v>0.50454545454545452</v>
      </c>
      <c r="F5">
        <v>0</v>
      </c>
      <c r="G5">
        <v>0</v>
      </c>
      <c r="H5">
        <v>0</v>
      </c>
      <c r="I5" s="4">
        <v>1</v>
      </c>
      <c r="K5" s="47" t="s">
        <v>104</v>
      </c>
      <c r="L5" s="41" t="s">
        <v>105</v>
      </c>
      <c r="M5" s="251" t="s">
        <v>530</v>
      </c>
      <c r="N5" s="251" t="s">
        <v>111</v>
      </c>
      <c r="O5" s="251" t="s">
        <v>112</v>
      </c>
      <c r="P5" s="251" t="s">
        <v>113</v>
      </c>
      <c r="Q5" s="47" t="s">
        <v>104</v>
      </c>
      <c r="R5" s="41" t="s">
        <v>105</v>
      </c>
      <c r="S5" s="252" t="s">
        <v>114</v>
      </c>
      <c r="T5" s="41" t="s">
        <v>104</v>
      </c>
      <c r="U5" s="41" t="s">
        <v>105</v>
      </c>
      <c r="V5" s="252" t="s">
        <v>115</v>
      </c>
      <c r="X5" s="29" t="str">
        <f>hGAST_vs_BeamDyn!A5</f>
        <v>R</v>
      </c>
      <c r="Y5" s="30" t="str">
        <f>hGAST_vs_BeamDyn!D5</f>
        <v>M_11</v>
      </c>
      <c r="Z5" s="30" t="str">
        <f>hGAST_vs_BeamDyn!E5</f>
        <v>M_12</v>
      </c>
      <c r="AA5" s="30" t="str">
        <f>hGAST_vs_BeamDyn!F5</f>
        <v>M_13</v>
      </c>
      <c r="AB5" s="30" t="str">
        <f>hGAST_vs_BeamDyn!G5</f>
        <v>M_14</v>
      </c>
      <c r="AC5" s="30" t="str">
        <f>hGAST_vs_BeamDyn!H5</f>
        <v>M_15</v>
      </c>
      <c r="AD5" s="30" t="str">
        <f>hGAST_vs_BeamDyn!I5</f>
        <v>M_16</v>
      </c>
      <c r="AE5" s="30" t="str">
        <f>hGAST_vs_BeamDyn!J5</f>
        <v>M_22</v>
      </c>
      <c r="AF5" s="30" t="str">
        <f>hGAST_vs_BeamDyn!K5</f>
        <v>M_23</v>
      </c>
      <c r="AG5" s="30" t="str">
        <f>hGAST_vs_BeamDyn!L5</f>
        <v>M_24</v>
      </c>
      <c r="AH5" s="30" t="str">
        <f>hGAST_vs_BeamDyn!M5</f>
        <v>M_25</v>
      </c>
      <c r="AI5" s="30" t="str">
        <f>hGAST_vs_BeamDyn!N5</f>
        <v>M_26</v>
      </c>
      <c r="AJ5" s="30" t="str">
        <f>hGAST_vs_BeamDyn!O5</f>
        <v>M_33</v>
      </c>
      <c r="AK5" s="30" t="str">
        <f>hGAST_vs_BeamDyn!P5</f>
        <v>M_34</v>
      </c>
      <c r="AL5" s="30" t="str">
        <f>hGAST_vs_BeamDyn!Q5</f>
        <v>M_35</v>
      </c>
      <c r="AM5" s="30" t="str">
        <f>hGAST_vs_BeamDyn!R5</f>
        <v>M_36</v>
      </c>
      <c r="AN5" s="30" t="str">
        <f>hGAST_vs_BeamDyn!S5</f>
        <v>M_44</v>
      </c>
      <c r="AO5" s="30" t="str">
        <f>hGAST_vs_BeamDyn!T5</f>
        <v>M_45</v>
      </c>
      <c r="AP5" s="30" t="str">
        <f>hGAST_vs_BeamDyn!U5</f>
        <v>M_46</v>
      </c>
      <c r="AQ5" s="30" t="str">
        <f>hGAST_vs_BeamDyn!V5</f>
        <v>M_55</v>
      </c>
      <c r="AR5" s="30" t="str">
        <f>hGAST_vs_BeamDyn!W5</f>
        <v>M_56</v>
      </c>
      <c r="AS5" s="170" t="str">
        <f>hGAST_vs_BeamDyn!X5</f>
        <v>M_66</v>
      </c>
      <c r="AT5" s="30" t="str">
        <f>hGAST_vs_BeamDyn!Y5</f>
        <v>K_11</v>
      </c>
      <c r="AU5" s="30" t="str">
        <f>hGAST_vs_BeamDyn!Z5</f>
        <v>K_12</v>
      </c>
      <c r="AV5" s="30" t="str">
        <f>hGAST_vs_BeamDyn!AA5</f>
        <v>K_13</v>
      </c>
      <c r="AW5" s="30" t="str">
        <f>hGAST_vs_BeamDyn!AB5</f>
        <v>K_14</v>
      </c>
      <c r="AX5" s="30" t="str">
        <f>hGAST_vs_BeamDyn!AC5</f>
        <v>K_15</v>
      </c>
      <c r="AY5" s="30" t="str">
        <f>hGAST_vs_BeamDyn!AD5</f>
        <v>K_16</v>
      </c>
      <c r="AZ5" s="30" t="str">
        <f>hGAST_vs_BeamDyn!AE5</f>
        <v>K_22</v>
      </c>
      <c r="BA5" s="30" t="str">
        <f>hGAST_vs_BeamDyn!AF5</f>
        <v>K_23</v>
      </c>
      <c r="BB5" s="30" t="str">
        <f>hGAST_vs_BeamDyn!AG5</f>
        <v>K_24</v>
      </c>
      <c r="BC5" s="30" t="str">
        <f>hGAST_vs_BeamDyn!AH5</f>
        <v>K_25</v>
      </c>
      <c r="BD5" s="30" t="str">
        <f>hGAST_vs_BeamDyn!AI5</f>
        <v>K_26</v>
      </c>
      <c r="BE5" s="30" t="str">
        <f>hGAST_vs_BeamDyn!AJ5</f>
        <v>K_33</v>
      </c>
      <c r="BF5" s="30" t="str">
        <f>hGAST_vs_BeamDyn!AK5</f>
        <v>K_34</v>
      </c>
      <c r="BG5" s="30" t="str">
        <f>hGAST_vs_BeamDyn!AL5</f>
        <v>K_35</v>
      </c>
      <c r="BH5" s="30" t="str">
        <f>hGAST_vs_BeamDyn!AM5</f>
        <v>K_36</v>
      </c>
      <c r="BI5" s="30" t="str">
        <f>hGAST_vs_BeamDyn!AN5</f>
        <v>K_44</v>
      </c>
      <c r="BJ5" s="30" t="str">
        <f>hGAST_vs_BeamDyn!AO5</f>
        <v>K_45</v>
      </c>
      <c r="BK5" s="30" t="str">
        <f>hGAST_vs_BeamDyn!AP5</f>
        <v>K_46</v>
      </c>
      <c r="BL5" s="30" t="str">
        <f>hGAST_vs_BeamDyn!AQ5</f>
        <v>K_55</v>
      </c>
      <c r="BM5" s="30" t="str">
        <f>hGAST_vs_BeamDyn!AR5</f>
        <v>K_56</v>
      </c>
      <c r="BN5" s="170" t="str">
        <f>hGAST_vs_BeamDyn!AS5</f>
        <v>K_66</v>
      </c>
      <c r="BO5" s="251" t="str">
        <f>hGAST_vs_BeamDyn!AU5</f>
        <v>(-) M_45</v>
      </c>
      <c r="BP5" s="251" t="str">
        <f>hGAST_vs_BeamDyn!AV5</f>
        <v>X_cm</v>
      </c>
      <c r="BQ5" s="251" t="str">
        <f>hGAST_vs_BeamDyn!AW5</f>
        <v>Ycm</v>
      </c>
      <c r="BR5" s="251" t="str">
        <f>hGAST_vs_BeamDyn!AX5</f>
        <v>Xsh</v>
      </c>
      <c r="BS5" s="251" t="str">
        <f>hGAST_vs_BeamDyn!AY5</f>
        <v>Ysh</v>
      </c>
      <c r="BT5" s="251" t="str">
        <f>hGAST_vs_BeamDyn!AZ5</f>
        <v>Xe</v>
      </c>
      <c r="BU5" s="251" t="str">
        <f>hGAST_vs_BeamDyn!BA5</f>
        <v>Ye</v>
      </c>
      <c r="BV5" s="251" t="str">
        <f>hGAST_vs_BeamDyn!BB5</f>
        <v xml:space="preserve"> (-) K_16</v>
      </c>
      <c r="BW5" s="251" t="str">
        <f>hGAST_vs_BeamDyn!BC5</f>
        <v xml:space="preserve"> (-) K_35</v>
      </c>
      <c r="BX5" s="252" t="str">
        <f>hGAST_vs_BeamDyn!BD5</f>
        <v xml:space="preserve"> (-) K_45</v>
      </c>
      <c r="BY5" s="1"/>
      <c r="BZ5" s="250" t="s">
        <v>509</v>
      </c>
      <c r="CA5" s="251" t="str">
        <f t="shared" ref="CA5:CA31" si="2">BP5</f>
        <v>X_cm</v>
      </c>
      <c r="CB5" s="251" t="str">
        <f t="shared" ref="CB5:CB31" si="3">BQ5</f>
        <v>Ycm</v>
      </c>
      <c r="CC5" s="251" t="str">
        <f t="shared" ref="CC5:CC31" si="4">BR5</f>
        <v>Xsh</v>
      </c>
      <c r="CD5" s="251" t="str">
        <f t="shared" ref="CD5:CD31" si="5">BS5</f>
        <v>Ysh</v>
      </c>
      <c r="CE5" s="251" t="str">
        <f t="shared" ref="CE5:CE31" si="6">BT5</f>
        <v>Xe</v>
      </c>
      <c r="CF5" s="252" t="str">
        <f t="shared" ref="CF5:CF31" si="7">BU5</f>
        <v>Ye</v>
      </c>
      <c r="CH5" s="15" t="s">
        <v>122</v>
      </c>
      <c r="CI5" s="37" t="s">
        <v>124</v>
      </c>
      <c r="CJ5" s="12" t="s">
        <v>130</v>
      </c>
      <c r="CK5" s="37" t="s">
        <v>125</v>
      </c>
      <c r="CL5" s="12" t="s">
        <v>131</v>
      </c>
      <c r="CM5" s="37" t="s">
        <v>127</v>
      </c>
      <c r="CN5" s="37" t="s">
        <v>132</v>
      </c>
      <c r="CP5" s="12" t="s">
        <v>134</v>
      </c>
      <c r="CQ5" s="12" t="s">
        <v>133</v>
      </c>
      <c r="CR5" s="12" t="s">
        <v>124</v>
      </c>
      <c r="CS5" s="12" t="s">
        <v>130</v>
      </c>
      <c r="CT5" s="12" t="s">
        <v>125</v>
      </c>
      <c r="CU5" s="12" t="s">
        <v>131</v>
      </c>
      <c r="CV5" s="12" t="s">
        <v>127</v>
      </c>
      <c r="CW5" s="16" t="s">
        <v>132</v>
      </c>
      <c r="CX5" s="68"/>
      <c r="CY5" s="305" t="s">
        <v>129</v>
      </c>
      <c r="CZ5" s="12" t="s">
        <v>527</v>
      </c>
      <c r="DA5" s="104" t="s">
        <v>393</v>
      </c>
      <c r="DB5" s="104" t="s">
        <v>513</v>
      </c>
      <c r="DC5" s="105" t="s">
        <v>347</v>
      </c>
      <c r="DD5" s="104" t="s">
        <v>523</v>
      </c>
      <c r="DE5" s="104" t="s">
        <v>227</v>
      </c>
      <c r="DF5" s="37" t="s">
        <v>524</v>
      </c>
      <c r="DG5" s="104" t="s">
        <v>69</v>
      </c>
      <c r="DH5" s="104" t="s">
        <v>529</v>
      </c>
      <c r="DI5" s="37" t="s">
        <v>528</v>
      </c>
      <c r="DJ5" s="104" t="s">
        <v>68</v>
      </c>
      <c r="DK5" s="37" t="s">
        <v>235</v>
      </c>
      <c r="DL5" s="104" t="s">
        <v>252</v>
      </c>
      <c r="DM5" s="105" t="s">
        <v>253</v>
      </c>
      <c r="DO5" s="15" t="s">
        <v>451</v>
      </c>
      <c r="DP5" s="105" t="s">
        <v>452</v>
      </c>
      <c r="DQ5" s="116" t="s">
        <v>135</v>
      </c>
      <c r="DR5" s="117" t="s">
        <v>157</v>
      </c>
      <c r="DS5" s="117" t="s">
        <v>158</v>
      </c>
      <c r="DT5" s="117" t="s">
        <v>136</v>
      </c>
      <c r="DU5" s="118" t="s">
        <v>137</v>
      </c>
      <c r="DV5" s="118" t="s">
        <v>139</v>
      </c>
      <c r="DW5" s="117" t="s">
        <v>138</v>
      </c>
      <c r="DX5" s="118" t="s">
        <v>152</v>
      </c>
      <c r="DY5" s="117" t="s">
        <v>140</v>
      </c>
      <c r="DZ5" s="117" t="s">
        <v>141</v>
      </c>
      <c r="EA5" s="118" t="s">
        <v>142</v>
      </c>
      <c r="EB5" s="117" t="s">
        <v>143</v>
      </c>
      <c r="EC5" s="117" t="s">
        <v>208</v>
      </c>
      <c r="ED5" s="118" t="s">
        <v>144</v>
      </c>
      <c r="EE5" s="117" t="s">
        <v>145</v>
      </c>
      <c r="EF5" s="117" t="s">
        <v>146</v>
      </c>
      <c r="EG5" s="118" t="s">
        <v>209</v>
      </c>
      <c r="EH5" s="118" t="s">
        <v>147</v>
      </c>
      <c r="EI5" s="117" t="s">
        <v>148</v>
      </c>
      <c r="EJ5" s="117" t="s">
        <v>149</v>
      </c>
      <c r="EK5" s="118" t="s">
        <v>211</v>
      </c>
      <c r="EL5" s="117" t="s">
        <v>150</v>
      </c>
      <c r="EM5" s="118" t="s">
        <v>210</v>
      </c>
      <c r="EN5" s="119" t="s">
        <v>151</v>
      </c>
      <c r="EP5" s="103" t="s">
        <v>457</v>
      </c>
      <c r="EQ5" s="37" t="s">
        <v>458</v>
      </c>
      <c r="ER5" s="104" t="s">
        <v>252</v>
      </c>
      <c r="ES5" s="105" t="s">
        <v>253</v>
      </c>
      <c r="ET5" s="319" t="s">
        <v>576</v>
      </c>
      <c r="EU5" s="140" t="s">
        <v>135</v>
      </c>
      <c r="EV5" s="139" t="s">
        <v>158</v>
      </c>
      <c r="EW5" s="139" t="s">
        <v>221</v>
      </c>
      <c r="EX5" s="139" t="s">
        <v>222</v>
      </c>
      <c r="EY5" s="139" t="s">
        <v>223</v>
      </c>
      <c r="EZ5" s="139" t="s">
        <v>224</v>
      </c>
      <c r="FA5" s="139" t="s">
        <v>225</v>
      </c>
      <c r="FB5" s="139" t="s">
        <v>226</v>
      </c>
      <c r="FC5" s="139" t="s">
        <v>227</v>
      </c>
      <c r="FD5" s="139" t="s">
        <v>228</v>
      </c>
      <c r="FE5" s="139" t="s">
        <v>229</v>
      </c>
      <c r="FF5" s="139" t="s">
        <v>243</v>
      </c>
      <c r="FG5" s="139" t="s">
        <v>230</v>
      </c>
      <c r="FH5" s="139" t="s">
        <v>231</v>
      </c>
      <c r="FI5" s="139" t="s">
        <v>232</v>
      </c>
      <c r="FJ5" s="139" t="s">
        <v>233</v>
      </c>
      <c r="FK5" s="139" t="s">
        <v>67</v>
      </c>
      <c r="FL5" s="139" t="s">
        <v>234</v>
      </c>
      <c r="FM5" s="139" t="s">
        <v>444</v>
      </c>
      <c r="FN5" s="139" t="s">
        <v>244</v>
      </c>
      <c r="FO5" s="139" t="s">
        <v>235</v>
      </c>
      <c r="FP5" s="139" t="s">
        <v>236</v>
      </c>
      <c r="FQ5" s="139" t="s">
        <v>237</v>
      </c>
      <c r="FR5" s="139" t="s">
        <v>447</v>
      </c>
      <c r="FS5" s="139" t="s">
        <v>238</v>
      </c>
      <c r="FT5" s="139" t="s">
        <v>69</v>
      </c>
      <c r="FU5" s="139" t="s">
        <v>245</v>
      </c>
      <c r="FV5" s="139" t="s">
        <v>446</v>
      </c>
      <c r="FW5" s="139" t="s">
        <v>71</v>
      </c>
      <c r="FX5" s="139" t="s">
        <v>246</v>
      </c>
      <c r="FY5" s="139" t="s">
        <v>240</v>
      </c>
      <c r="FZ5" s="141" t="s">
        <v>241</v>
      </c>
      <c r="GB5" s="47" t="s">
        <v>104</v>
      </c>
      <c r="GC5" s="41" t="s">
        <v>105</v>
      </c>
      <c r="GE5" s="140" t="s">
        <v>135</v>
      </c>
      <c r="GF5" s="139" t="s">
        <v>158</v>
      </c>
      <c r="GG5" s="139" t="s">
        <v>221</v>
      </c>
      <c r="GH5" s="139" t="s">
        <v>222</v>
      </c>
      <c r="GI5" s="139" t="s">
        <v>223</v>
      </c>
      <c r="GJ5" s="139" t="s">
        <v>224</v>
      </c>
      <c r="GK5" s="139" t="s">
        <v>225</v>
      </c>
      <c r="GL5" s="139" t="s">
        <v>226</v>
      </c>
      <c r="GM5" s="139" t="s">
        <v>227</v>
      </c>
      <c r="GN5" s="139" t="s">
        <v>228</v>
      </c>
      <c r="GO5" s="139" t="s">
        <v>229</v>
      </c>
      <c r="GP5" s="139" t="s">
        <v>243</v>
      </c>
      <c r="GQ5" s="139" t="s">
        <v>230</v>
      </c>
      <c r="GR5" s="139" t="s">
        <v>231</v>
      </c>
      <c r="GS5" s="139" t="s">
        <v>232</v>
      </c>
      <c r="GT5" s="139" t="s">
        <v>233</v>
      </c>
      <c r="GU5" s="139" t="s">
        <v>67</v>
      </c>
      <c r="GV5" s="139" t="s">
        <v>234</v>
      </c>
      <c r="GW5" s="139" t="s">
        <v>444</v>
      </c>
      <c r="GX5" s="139" t="s">
        <v>244</v>
      </c>
      <c r="GY5" s="139" t="s">
        <v>235</v>
      </c>
      <c r="GZ5" s="139" t="s">
        <v>236</v>
      </c>
      <c r="HA5" s="139" t="s">
        <v>237</v>
      </c>
      <c r="HB5" s="139" t="s">
        <v>445</v>
      </c>
      <c r="HC5" s="139" t="s">
        <v>238</v>
      </c>
      <c r="HD5" s="139" t="s">
        <v>69</v>
      </c>
      <c r="HE5" s="139" t="s">
        <v>245</v>
      </c>
      <c r="HF5" s="139" t="s">
        <v>446</v>
      </c>
      <c r="HG5" s="139" t="s">
        <v>239</v>
      </c>
      <c r="HH5" s="139" t="s">
        <v>246</v>
      </c>
      <c r="HI5" s="139" t="s">
        <v>240</v>
      </c>
      <c r="HJ5" s="141" t="s">
        <v>241</v>
      </c>
    </row>
    <row r="6" spans="1:218" ht="15" thickTop="1" x14ac:dyDescent="0.3">
      <c r="A6" s="2">
        <v>2.0408163265306121E-2</v>
      </c>
      <c r="B6">
        <v>5.2088399415795239</v>
      </c>
      <c r="C6">
        <v>0.27205736171561717</v>
      </c>
      <c r="D6">
        <f t="shared" si="1"/>
        <v>15.587738611768884</v>
      </c>
      <c r="E6">
        <v>0.49001868080122202</v>
      </c>
      <c r="F6">
        <v>2.3877551020408161</v>
      </c>
      <c r="G6">
        <v>-1.840006526650623E-2</v>
      </c>
      <c r="H6">
        <v>0</v>
      </c>
      <c r="I6" s="4">
        <v>2</v>
      </c>
      <c r="K6" s="46">
        <f>_xlfn.XLOOKUP(X6, $F$5:$F$200, $I$5:$I$200, ,-1)</f>
        <v>1</v>
      </c>
      <c r="L6" s="39">
        <f>K6+1</f>
        <v>2</v>
      </c>
      <c r="M6" s="287">
        <f t="shared" ref="M6:M31" si="8">_xlfn.LET(
    _xlpm.r, $X6,
    _xlpm.rp, _xlfn.XLOOKUP($K6, $I$5:$I$200, $F$5:$F$200, , -1),
    _xlpm.rn, _xlfn.XLOOKUP($L6, $I$5:$I$200, $F$5:$F$200, , -1),
    _xlpm.xp, _xlfn.XLOOKUP($K6, $I$5:$I$200, G$5:G$200, , -1),
    _xlpm.xn, _xlfn.XLOOKUP($L6, $I$5:$I$200, G$5:G$200, , -1),
    (_xlpm.r - _xlpm.rp)/(_xlpm.rn - _xlpm.rp)*(  _xlpm.xn - _xlpm.xp ) + _xlpm.xp
)</f>
        <v>0</v>
      </c>
      <c r="N6" s="287">
        <f t="shared" ref="N6:N31" si="9">_xlfn.LET(
    _xlpm.r, $X6,
    _xlpm.rp, _xlfn.XLOOKUP($K6, $I$5:$I$200, $F$5:$F$200, , -1),
    _xlpm.rn, _xlfn.XLOOKUP($L6, $I$5:$I$200, $F$5:$F$200, , -1),
    _xlpm.xp, _xlfn.XLOOKUP($K6, $I$5:$I$200, H$5:H$200, , -1),
    _xlpm.xn, _xlfn.XLOOKUP($L6, $I$5:$I$200, H$5:H$200, , -1),
    (_xlpm.r - _xlpm.rp)/(_xlpm.rn - _xlpm.rp)*(_xlpm.xn - _xlpm.xp) + _xlpm.xp
)</f>
        <v>0</v>
      </c>
      <c r="O6" s="287">
        <f t="shared" ref="O6:O31" si="10">_xlfn.LET(
    _xlpm.r, $X6,
    _xlpm.rp, _xlfn.XLOOKUP($K6, $I$5:$I$200, $F$5:$F$200, , -1),
    _xlpm.rn, _xlfn.XLOOKUP($L6, $I$5:$I$200, $F$5:$F$200, , -1),
    _xlpm.xp, _xlfn.XLOOKUP($K6, $I$5:$I$200, F$5:F$200, , -1),
    _xlpm.xn, _xlfn.XLOOKUP($L6, $I$5:$I$200, F$5:F$200, , -1),
    (_xlpm.r - _xlpm.rp)/(_xlpm.rn - _xlpm.rp)*(_xlpm.xn - _xlpm.xp) + _xlpm.xp
)</f>
        <v>0</v>
      </c>
      <c r="P6" s="289">
        <f t="shared" ref="P6:P31" si="11">_xlfn.LET(
    _xlpm.r, $X6,
    _xlpm.rp, _xlfn.XLOOKUP($K6, $I$5:$I$200, $F$5:$F$200, , -1),
    _xlpm.rn, _xlfn.XLOOKUP($L6, $I$5:$I$200, $F$5:$F$200, , -1),
    _xlpm.xp, _xlfn.XLOOKUP($K6, $I$5:$I$200, D$5:D$200, , -1),
    _xlpm.xn, _xlfn.XLOOKUP($L6, $I$5:$I$200, D$5:D$200, , -1),
    (_xlpm.r - _xlpm.rp)/(_xlpm.rn - _xlpm.rp)*(_xlpm.xn - _xlpm.xp) + _xlpm.xp
)</f>
        <v>15.594553019711716</v>
      </c>
      <c r="Q6" s="46">
        <f>_xlfn.XLOOKUP(X6, $F$5:$F$200, $I$5:$I$200, ,-1)</f>
        <v>1</v>
      </c>
      <c r="R6" s="39">
        <f>Q6+1</f>
        <v>2</v>
      </c>
      <c r="S6" s="23">
        <f t="shared" ref="S6:S31" si="12">_xlfn.LET(
    _xlpm.r, $X6,
    _xlpm.rp, _xlfn.XLOOKUP($Q6, $I$5:$I$200, $F$5:$F$200, , -1),
    _xlpm.rn, _xlfn.XLOOKUP($R6, $I$5:$I$200, $F$5:$F$200, , -1),
    _xlpm.xp, _xlfn.XLOOKUP($Q6, $I$5:$I$200, B$5:B$200, , -1),
    _xlpm.xn, _xlfn.XLOOKUP($R6, $I$5:$I$200, B$5:B$200, , -1),
    (_xlpm.r - _xlpm.rp)/(_xlpm.rn - _xlpm.rp)*(_xlpm.xn - _xlpm.xp) + _xlpm.xp
)</f>
        <v>5.2</v>
      </c>
      <c r="T6" s="39">
        <f>_xlfn.XLOOKUP(X6, $F$5:$F$200, $I$5:$I$200, ,-1)</f>
        <v>1</v>
      </c>
      <c r="U6" s="39">
        <f>T6+1</f>
        <v>2</v>
      </c>
      <c r="V6" s="51">
        <f t="shared" ref="V6:V31" si="13">_xlfn.LET(
    _xlpm.r, $X6,
    _xlpm.rp, _xlfn.XLOOKUP($T6, $I$5:$I$200, $F$5:$F$200, , -1),
    _xlpm.rn, _xlfn.XLOOKUP($U6, $I$5:$I$200, $F$5:$F$200, , -1),
    _xlpm.xp, _xlfn.XLOOKUP($T6, $I$5:$I$200, E$5:E$200, , -1),
    _xlpm.xn, _xlfn.XLOOKUP($U6, $I$5:$I$200, E$5:E$200, , -1),
    (_xlpm.r - _xlpm.rp)/(_xlpm.rn - _xlpm.rp)*(_xlpm.xn - _xlpm.xp) + _xlpm.xp
)</f>
        <v>0.50454545454545452</v>
      </c>
      <c r="X6" s="135">
        <f>hGAST_vs_BeamDyn!A7</f>
        <v>0</v>
      </c>
      <c r="Y6" s="1">
        <f>hGAST_vs_BeamDyn!D7</f>
        <v>3127.4021155424139</v>
      </c>
      <c r="Z6" s="1">
        <f>hGAST_vs_BeamDyn!E7</f>
        <v>0</v>
      </c>
      <c r="AA6">
        <f>hGAST_vs_BeamDyn!F7</f>
        <v>0</v>
      </c>
      <c r="AB6">
        <f>hGAST_vs_BeamDyn!G7</f>
        <v>0</v>
      </c>
      <c r="AC6">
        <f>hGAST_vs_BeamDyn!H7</f>
        <v>0</v>
      </c>
      <c r="AD6" s="1">
        <f>hGAST_vs_BeamDyn!I7</f>
        <v>73.931954710604941</v>
      </c>
      <c r="AE6" s="1">
        <f>hGAST_vs_BeamDyn!J7</f>
        <v>3127.4021155424139</v>
      </c>
      <c r="AF6">
        <f>hGAST_vs_BeamDyn!K7</f>
        <v>0</v>
      </c>
      <c r="AG6">
        <f>hGAST_vs_BeamDyn!L7</f>
        <v>0</v>
      </c>
      <c r="AH6">
        <f>hGAST_vs_BeamDyn!M7</f>
        <v>0</v>
      </c>
      <c r="AI6" s="1">
        <f>hGAST_vs_BeamDyn!N7</f>
        <v>-0.23227931035313251</v>
      </c>
      <c r="AJ6" s="1">
        <f>hGAST_vs_BeamDyn!O7</f>
        <v>3127.4021155424139</v>
      </c>
      <c r="AK6" s="1">
        <f>hGAST_vs_BeamDyn!P7</f>
        <v>-73.931954710604941</v>
      </c>
      <c r="AL6" s="1">
        <f>hGAST_vs_BeamDyn!Q7</f>
        <v>0.23227931035313251</v>
      </c>
      <c r="AM6">
        <f>hGAST_vs_BeamDyn!R7</f>
        <v>0</v>
      </c>
      <c r="AN6" s="1">
        <f>hGAST_vs_BeamDyn!S7</f>
        <v>10167.976322209001</v>
      </c>
      <c r="AO6" s="1">
        <f>hGAST_vs_BeamDyn!T7</f>
        <v>1.068313073410617</v>
      </c>
      <c r="AP6">
        <f>hGAST_vs_BeamDyn!U7</f>
        <v>0</v>
      </c>
      <c r="AQ6" s="1">
        <f>hGAST_vs_BeamDyn!V7</f>
        <v>10166.28442721007</v>
      </c>
      <c r="AR6">
        <f>hGAST_vs_BeamDyn!W7</f>
        <v>0</v>
      </c>
      <c r="AS6" s="186">
        <f>hGAST_vs_BeamDyn!X7</f>
        <v>20334.260749419089</v>
      </c>
      <c r="AT6" s="1">
        <f>hGAST_vs_BeamDyn!Y7</f>
        <v>6740375994.2007923</v>
      </c>
      <c r="AU6" s="1">
        <f>hGAST_vs_BeamDyn!Z7</f>
        <v>2653738.591926117</v>
      </c>
      <c r="AV6">
        <f>hGAST_vs_BeamDyn!AA7</f>
        <v>0</v>
      </c>
      <c r="AW6">
        <f>hGAST_vs_BeamDyn!AB7</f>
        <v>0</v>
      </c>
      <c r="AX6">
        <f>hGAST_vs_BeamDyn!AC7</f>
        <v>0</v>
      </c>
      <c r="AY6" s="1">
        <f>hGAST_vs_BeamDyn!AD7</f>
        <v>148446683.00814739</v>
      </c>
      <c r="AZ6" s="1">
        <f>hGAST_vs_BeamDyn!AE7</f>
        <v>6729088765.3959208</v>
      </c>
      <c r="BA6">
        <f>hGAST_vs_BeamDyn!AF7</f>
        <v>0</v>
      </c>
      <c r="BB6">
        <f>hGAST_vs_BeamDyn!AG7</f>
        <v>0</v>
      </c>
      <c r="BC6">
        <f>hGAST_vs_BeamDyn!AH7</f>
        <v>0</v>
      </c>
      <c r="BD6" s="1">
        <f>hGAST_vs_BeamDyn!AI7</f>
        <v>38985021.665204242</v>
      </c>
      <c r="BE6" s="1">
        <f>hGAST_vs_BeamDyn!AJ7</f>
        <v>46051081603.604736</v>
      </c>
      <c r="BF6" s="1">
        <f>hGAST_vs_BeamDyn!AK7</f>
        <v>-1092494742.1422229</v>
      </c>
      <c r="BG6" s="1">
        <f>hGAST_vs_BeamDyn!AL7</f>
        <v>18829097.302851561</v>
      </c>
      <c r="BH6">
        <f>hGAST_vs_BeamDyn!AM7</f>
        <v>0</v>
      </c>
      <c r="BI6" s="1">
        <f>hGAST_vs_BeamDyn!AN7</f>
        <v>149629012637.96591</v>
      </c>
      <c r="BJ6" s="1">
        <f>hGAST_vs_BeamDyn!AO7</f>
        <v>-22581466.165237259</v>
      </c>
      <c r="BK6">
        <f>hGAST_vs_BeamDyn!AP7</f>
        <v>0</v>
      </c>
      <c r="BL6" s="1">
        <f>hGAST_vs_BeamDyn!AQ7</f>
        <v>149729095916.41461</v>
      </c>
      <c r="BM6">
        <f>hGAST_vs_BeamDyn!AR7</f>
        <v>0</v>
      </c>
      <c r="BN6" s="186">
        <f>hGAST_vs_BeamDyn!AS7</f>
        <v>87489183048.032883</v>
      </c>
      <c r="BO6" s="175">
        <f>hGAST_vs_BeamDyn!AU7</f>
        <v>-1.068313073410617</v>
      </c>
      <c r="BP6" s="175">
        <f>hGAST_vs_BeamDyn!AV7</f>
        <v>-7.4272287915507214E-5</v>
      </c>
      <c r="BQ6" s="175">
        <f>hGAST_vs_BeamDyn!AW7</f>
        <v>-2.3640053942274145E-2</v>
      </c>
      <c r="BR6" s="175">
        <f>hGAST_vs_BeamDyn!AX7</f>
        <v>5.7935068215600322E-3</v>
      </c>
      <c r="BS6" s="175">
        <f>hGAST_vs_BeamDyn!AY7</f>
        <v>-2.2023501824804174E-2</v>
      </c>
      <c r="BT6" s="175">
        <f>hGAST_vs_BeamDyn!AZ7</f>
        <v>-4.0887415989329721E-4</v>
      </c>
      <c r="BU6" s="175">
        <f>hGAST_vs_BeamDyn!BA7</f>
        <v>-2.3723541426151993E-2</v>
      </c>
      <c r="BV6" s="175">
        <f>hGAST_vs_BeamDyn!BB7</f>
        <v>-148446683.00814739</v>
      </c>
      <c r="BW6" s="175">
        <f>hGAST_vs_BeamDyn!BC7</f>
        <v>-18829097.302851561</v>
      </c>
      <c r="BX6" s="254">
        <f>hGAST_vs_BeamDyn!BD7</f>
        <v>22581466.165237259</v>
      </c>
      <c r="BY6" s="1"/>
      <c r="BZ6" s="277">
        <f xml:space="preserve"> - V6*S6 + S6/2</f>
        <v>-2.3636363636363455E-2</v>
      </c>
      <c r="CA6" s="175">
        <f t="shared" si="2"/>
        <v>-7.4272287915507214E-5</v>
      </c>
      <c r="CB6" s="175">
        <f t="shared" si="3"/>
        <v>-2.3640053942274145E-2</v>
      </c>
      <c r="CC6" s="175">
        <f t="shared" si="4"/>
        <v>5.7935068215600322E-3</v>
      </c>
      <c r="CD6" s="175">
        <f t="shared" si="5"/>
        <v>-2.2023501824804174E-2</v>
      </c>
      <c r="CE6" s="175">
        <f t="shared" si="6"/>
        <v>-4.0887415989329721E-4</v>
      </c>
      <c r="CF6" s="254">
        <f t="shared" si="7"/>
        <v>-2.3723541426151993E-2</v>
      </c>
      <c r="CH6" s="291">
        <f>BZ6</f>
        <v>-2.3636363636363455E-2</v>
      </c>
      <c r="CI6" s="1">
        <f>CB6</f>
        <v>-2.3640053942274145E-2</v>
      </c>
      <c r="CJ6" s="34">
        <f>CA6</f>
        <v>-7.4272287915507214E-5</v>
      </c>
      <c r="CK6" s="1">
        <f>CD6</f>
        <v>-2.2023501824804174E-2</v>
      </c>
      <c r="CL6" s="34">
        <f>CC6</f>
        <v>5.7935068215600322E-3</v>
      </c>
      <c r="CM6" s="1">
        <f>CF6</f>
        <v>-2.3723541426151993E-2</v>
      </c>
      <c r="CN6" s="34">
        <f>CE6</f>
        <v>-4.0887415989329721E-4</v>
      </c>
      <c r="CP6" s="125">
        <f t="shared" ref="CP6:CP31" si="14" xml:space="preserve"> IF($CP$3=1,  P6, 0)</f>
        <v>15.594553019711716</v>
      </c>
      <c r="CQ6" s="125">
        <f>RADIANS(CP6)</f>
        <v>0.27217629557079365</v>
      </c>
      <c r="CR6" s="13">
        <f>CI6*COS($CQ6) - CJ6*SIN($CQ6)</f>
        <v>-2.2749852814078163E-2</v>
      </c>
      <c r="CS6" s="13">
        <f xml:space="preserve"> CI6*SIN($CQ6) + CJ6*COS($CQ6)</f>
        <v>-6.4266526049074147E-3</v>
      </c>
      <c r="CT6" s="13">
        <f>CK6*COS($CQ6) - CL6*SIN($CQ6)</f>
        <v>-2.2770233817329819E-2</v>
      </c>
      <c r="CU6" s="13">
        <f xml:space="preserve"> CK6*SIN($CQ6) + CL6*COS($CQ6)</f>
        <v>-3.4030254589826735E-4</v>
      </c>
      <c r="CV6" s="13">
        <f xml:space="preserve"> CM6*COS($CQ6) - CN6*SIN($CQ6)</f>
        <v>-2.2740316530457296E-2</v>
      </c>
      <c r="CW6" s="57">
        <f xml:space="preserve"> CM6*SIN($CQ6) + CN6*COS($CQ6)</f>
        <v>-6.7713809501156342E-3</v>
      </c>
      <c r="CX6" s="68"/>
      <c r="CY6" s="94"/>
      <c r="CZ6" s="295">
        <f t="shared" ref="CZ6:CZ31" si="15">BN6</f>
        <v>87489183048.032883</v>
      </c>
      <c r="DA6" s="244">
        <f t="shared" ref="DA6:DA31" si="16">AZ6</f>
        <v>6729088765.3959208</v>
      </c>
      <c r="DB6" s="244">
        <f t="shared" ref="DB6:DB31" si="17">AT6</f>
        <v>6740375994.2007923</v>
      </c>
      <c r="DC6" s="34">
        <f t="shared" ref="DC6:DC31" si="18">AU6</f>
        <v>2653738.591926117</v>
      </c>
      <c r="DD6" s="244">
        <f t="shared" ref="DD6:DD31" si="19">AQ6</f>
        <v>10166.28442721007</v>
      </c>
      <c r="DE6" s="244">
        <f t="shared" ref="DE6:DE31" si="20">AN6</f>
        <v>10167.976322209001</v>
      </c>
      <c r="DF6" s="34">
        <f t="shared" ref="DF6:DF31" si="21">BO6</f>
        <v>-1.068313073410617</v>
      </c>
      <c r="DG6" s="1">
        <f t="shared" ref="DG6:DG31" si="22">BL6</f>
        <v>149729095916.41461</v>
      </c>
      <c r="DH6" s="1">
        <f t="shared" ref="DH6:DH31" si="23">BI6</f>
        <v>149629012637.96591</v>
      </c>
      <c r="DI6" s="34">
        <f t="shared" ref="DI6:DI31" si="24">BX6</f>
        <v>22581466.165237259</v>
      </c>
      <c r="DJ6" s="1">
        <f t="shared" ref="DJ6:DJ31" si="25">BW6</f>
        <v>-18829097.302851561</v>
      </c>
      <c r="DK6" s="34">
        <f t="shared" ref="DK6:DK31" si="26">BF6</f>
        <v>-1092494742.1422229</v>
      </c>
      <c r="DL6" s="1">
        <f t="shared" ref="DL6:DL31" si="27">BD6</f>
        <v>38985021.665204242</v>
      </c>
      <c r="DM6" s="186">
        <f t="shared" ref="DM6:DM31" si="28">BV6</f>
        <v>-148446683.00814739</v>
      </c>
      <c r="DO6" s="169">
        <f xml:space="preserve"> IF($DO$3=1, P6, 0)</f>
        <v>15.594553019711716</v>
      </c>
      <c r="DP6" s="106">
        <f>RADIANS(DO6)</f>
        <v>0.27217629557079365</v>
      </c>
      <c r="DQ6" s="243">
        <v>1</v>
      </c>
      <c r="DR6" s="258">
        <v>0</v>
      </c>
      <c r="DS6" s="258">
        <f t="shared" ref="DS6:DS31" si="29">O6</f>
        <v>0</v>
      </c>
      <c r="DT6" s="258">
        <f t="shared" ref="DT6:DT31" si="30">N6</f>
        <v>0</v>
      </c>
      <c r="DU6" s="262">
        <f xml:space="preserve"> - M6</f>
        <v>0</v>
      </c>
      <c r="DV6" s="189">
        <f t="shared" ref="DV6:DV31" si="31">Y6</f>
        <v>3127.4021155424139</v>
      </c>
      <c r="DW6" s="244">
        <f t="shared" ref="DW6:DW31" si="32">CR6</f>
        <v>-2.2749852814078163E-2</v>
      </c>
      <c r="DX6" s="189">
        <f t="shared" ref="DX6:DX31" si="33">CS6</f>
        <v>-6.4266526049074147E-3</v>
      </c>
      <c r="DY6" s="1">
        <f t="shared" ref="DY6:DY31" si="34">0.5*($DD6+$DE6)+0.5*($DD6-$DE6)*COS(2*$DP6) + $DF6*SIN(2*$DP6)</f>
        <v>10165.853456872443</v>
      </c>
      <c r="DZ6" s="1">
        <f t="shared" ref="DZ6:DZ31" si="35">0.5*($DD6+$DE6)-0.5*($DD6-$DE6)*COS(2*$DP6)-$DF6*SIN(2*$DP6)</f>
        <v>10168.407292546628</v>
      </c>
      <c r="EA6" s="34">
        <f t="shared" ref="EA6:EA31" si="36" xml:space="preserve"> - 0.5*($DD6-$DE6)*SIN(2*$DP6) + $DF6*COS(2*$DP6)</f>
        <v>-0.47581596440900881</v>
      </c>
      <c r="EB6" s="244">
        <f t="shared" ref="EB6:EB31" si="37">BE6</f>
        <v>46051081603.604736</v>
      </c>
      <c r="EC6" s="1">
        <f>$DJ6*COS($DP6) + $DK6*SIN($DP6)</f>
        <v>-311829416.70286965</v>
      </c>
      <c r="ED6" s="34">
        <f xml:space="preserve"> - $DJ6*SIN($DP6) + $DK6*COS($DP6)</f>
        <v>-1047216172.2358905</v>
      </c>
      <c r="EE6" s="1">
        <f t="shared" ref="EE6:EE31" si="38">0.5*($DG6+$DH6)+0.5*($DG6-$DH6)*COS(2*$DP6) + $DI6*SIN(2*$DP6)</f>
        <v>149733557171.63037</v>
      </c>
      <c r="EF6" s="1">
        <f t="shared" ref="EF6:EF31" si="39">0.5*($DG6+$DH6)-0.5*($DG6-$DH6)*COS(2*$DP6)-$DI6*SIN(2*$DP6)</f>
        <v>149624551382.75012</v>
      </c>
      <c r="EG6" s="34">
        <f t="shared" ref="EG6:EG31" si="40" xml:space="preserve"> - 0.5*($DG6-$DH6)*SIN(2*$DP6) + $DI6*COS(2*$DP6)</f>
        <v>-6597178.7970320247</v>
      </c>
      <c r="EH6" s="34">
        <f>CZ6</f>
        <v>87489183048.032883</v>
      </c>
      <c r="EI6" s="1">
        <f t="shared" ref="EI6:EI31" si="41">0.5*($DA6+$DB6)+0.5*($DA6-$DB6)*COS(2*$DP6) - $DC6*SIN(2*$DP6)</f>
        <v>6728530201.3075123</v>
      </c>
      <c r="EJ6" s="1">
        <f t="shared" ref="EJ6:EJ31" si="42">0.5*($DA6+$DB6)-0.5*($DA6-$DB6)*COS(2*$DP6) + $DC6*SIN(2*$DP6)</f>
        <v>6740934558.2892017</v>
      </c>
      <c r="EK6" s="34">
        <f t="shared" ref="EK6:EK31" si="43" xml:space="preserve"> 0.5*($DA6-$DB6)*SIN(2*$DP6) + $DC6*COS(2*$DP6)</f>
        <v>-652452.30121894134</v>
      </c>
      <c r="EL6" s="1">
        <f>$DL6*COS($DP6) + $DM6*SIN($DP6)</f>
        <v>-2356752.5228327215</v>
      </c>
      <c r="EM6" s="34">
        <f xml:space="preserve"> - $DL6*SIN($DP6) + $DM6*COS($DP6)</f>
        <v>-153462358.01623783</v>
      </c>
      <c r="EN6" s="107">
        <v>0</v>
      </c>
      <c r="EP6" s="227">
        <f t="shared" ref="EP6:EP31" si="44">$EB6*CW6</f>
        <v>-311829416.70286965</v>
      </c>
      <c r="EQ6" s="93">
        <f t="shared" ref="EQ6:EQ31" si="45">$EB6*CV6</f>
        <v>-1047216172.2358906</v>
      </c>
      <c r="ER6" s="93">
        <f>EI6*CU6</f>
        <v>-2289735.9576583277</v>
      </c>
      <c r="ES6" s="228">
        <f>EJ6*CT6</f>
        <v>-153492656.03956404</v>
      </c>
      <c r="ET6" s="320">
        <f xml:space="preserve"> - ES6</f>
        <v>153492656.03956404</v>
      </c>
      <c r="EU6" s="142">
        <v>1</v>
      </c>
      <c r="EV6" s="264">
        <f t="shared" ref="EV6:EV31" si="46">DS6</f>
        <v>0</v>
      </c>
      <c r="EW6" s="264">
        <f t="shared" ref="EW6:EW31" si="47">DT6</f>
        <v>0</v>
      </c>
      <c r="EX6" s="264">
        <f t="shared" ref="EX6:EX31" si="48">DU6</f>
        <v>0</v>
      </c>
      <c r="EY6" s="143">
        <f t="shared" ref="EY6:EY31" si="49">DV6</f>
        <v>3127.4021155424139</v>
      </c>
      <c r="EZ6" s="143">
        <f t="shared" ref="EZ6:EZ31" si="50">DW6</f>
        <v>-2.2749852814078163E-2</v>
      </c>
      <c r="FA6" s="143">
        <f t="shared" ref="FA6:FA31" si="51">DX6</f>
        <v>-6.4266526049074147E-3</v>
      </c>
      <c r="FB6" s="143">
        <f t="shared" ref="FB6:FB31" si="52">DY6</f>
        <v>10165.853456872443</v>
      </c>
      <c r="FC6" s="143">
        <f t="shared" ref="FC6:FC31" si="53">DZ6</f>
        <v>10168.407292546628</v>
      </c>
      <c r="FD6" s="143">
        <f t="shared" ref="FD6:FD31" si="54">EA6</f>
        <v>-0.47581596440900881</v>
      </c>
      <c r="FE6" s="144">
        <f t="shared" ref="FE6:FE31" si="55">EI6</f>
        <v>6728530201.3075123</v>
      </c>
      <c r="FF6" s="145">
        <v>0</v>
      </c>
      <c r="FG6" s="144">
        <f t="shared" ref="FG6:FG31" si="56">EK6</f>
        <v>-652452.30121894134</v>
      </c>
      <c r="FH6" s="145">
        <v>0</v>
      </c>
      <c r="FI6" s="144">
        <f t="shared" ref="FI6:FI31" si="57">EL6</f>
        <v>-2356752.5228327215</v>
      </c>
      <c r="FJ6" s="145">
        <v>0</v>
      </c>
      <c r="FK6" s="144">
        <f t="shared" ref="FK6:FK31" si="58">EB6</f>
        <v>46051081603.604736</v>
      </c>
      <c r="FL6" s="145">
        <v>0</v>
      </c>
      <c r="FM6" s="144">
        <f t="shared" ref="FM6:FM31" si="59" xml:space="preserve"> - EC6</f>
        <v>311829416.70286965</v>
      </c>
      <c r="FN6" s="145">
        <v>0</v>
      </c>
      <c r="FO6" s="144">
        <f t="shared" ref="FO6:FO31" si="60">ED6</f>
        <v>-1047216172.2358905</v>
      </c>
      <c r="FP6" s="144">
        <f t="shared" ref="FP6:FP31" si="61">EJ6</f>
        <v>6740934558.2892017</v>
      </c>
      <c r="FQ6" s="145">
        <v>0</v>
      </c>
      <c r="FR6" s="144">
        <f t="shared" ref="FR6:FR31" si="62" xml:space="preserve"> - EM6</f>
        <v>153462358.01623783</v>
      </c>
      <c r="FS6" s="145">
        <v>0</v>
      </c>
      <c r="FT6" s="144">
        <f t="shared" ref="FT6:FT31" si="63">EE6</f>
        <v>149733557171.63037</v>
      </c>
      <c r="FU6" s="145">
        <v>0</v>
      </c>
      <c r="FV6" s="144">
        <f t="shared" ref="FV6:FV31" si="64" xml:space="preserve"> - EG6</f>
        <v>6597178.7970320247</v>
      </c>
      <c r="FW6" s="144">
        <f t="shared" ref="FW6:FW31" si="65">EH6</f>
        <v>87489183048.032883</v>
      </c>
      <c r="FX6" s="145">
        <v>0</v>
      </c>
      <c r="FY6" s="144">
        <f t="shared" ref="FY6:FY31" si="66">EF6</f>
        <v>149624551382.75012</v>
      </c>
      <c r="FZ6" s="146">
        <v>0</v>
      </c>
      <c r="GB6" s="46">
        <f>_xlfn.XLOOKUP(GF6, $EV$6:$EV$200, $EU$6:$EU$200, ,-1)</f>
        <v>1</v>
      </c>
      <c r="GC6" s="39">
        <f>GB6+1</f>
        <v>2</v>
      </c>
      <c r="GE6" s="142">
        <v>1</v>
      </c>
      <c r="GF6" s="310">
        <v>0</v>
      </c>
      <c r="GG6" s="264">
        <f>_xlfn.LET(
    _xlpm.r, $GF6,
    _xlpm.rp, _xlfn.XLOOKUP($GB6, $EU$6:$EU$200, $EV$6:$EV$200, , -1),
    _xlpm.rn, _xlfn.XLOOKUP($GC6, $EU$6:$EU$200, $EV$6:$EV$200, , -1),
    _xlpm.xp, _xlfn.XLOOKUP($GB6, $EU$6:$EU$200, EW$6:EW$200, , -1),
    _xlpm.xn, _xlfn.XLOOKUP($GC6, $EU$6:$EU$200, EW$6:EW$200, , -1),
    (_xlpm.r - _xlpm.rp)/(_xlpm.rn - _xlpm.rp)*(_xlpm.xn - _xlpm.xp) + _xlpm.xp
)</f>
        <v>0</v>
      </c>
      <c r="GH6" s="264">
        <f t="shared" ref="GH6:HJ14" si="67">_xlfn.LET(
    _xlpm.r, $GF6,
    _xlpm.rp, _xlfn.XLOOKUP($GB6, $EU$6:$EU$200, $EV$6:$EV$200, , -1),
    _xlpm.rn, _xlfn.XLOOKUP($GC6, $EU$6:$EU$200, $EV$6:$EV$200, , -1),
    _xlpm.xp, _xlfn.XLOOKUP($GB6, $EU$6:$EU$200, EX$6:EX$200, , -1),
    _xlpm.xn, _xlfn.XLOOKUP($GC6, $EU$6:$EU$200, EX$6:EX$200, , -1),
    (_xlpm.r - _xlpm.rp)/(_xlpm.rn - _xlpm.rp)*(_xlpm.xn - _xlpm.xp) + _xlpm.xp
)</f>
        <v>0</v>
      </c>
      <c r="GI6" s="143">
        <f t="shared" si="67"/>
        <v>3127.4021155424139</v>
      </c>
      <c r="GJ6" s="143">
        <f t="shared" si="67"/>
        <v>-2.2749852814078163E-2</v>
      </c>
      <c r="GK6" s="143">
        <f t="shared" si="67"/>
        <v>-6.4266526049074147E-3</v>
      </c>
      <c r="GL6" s="143">
        <f t="shared" si="67"/>
        <v>10165.853456872443</v>
      </c>
      <c r="GM6" s="143">
        <f t="shared" si="67"/>
        <v>10168.407292546628</v>
      </c>
      <c r="GN6" s="143">
        <f t="shared" si="67"/>
        <v>-0.47581596440900881</v>
      </c>
      <c r="GO6" s="144">
        <f t="shared" si="67"/>
        <v>6728530201.3075123</v>
      </c>
      <c r="GP6" s="145">
        <f t="shared" si="67"/>
        <v>0</v>
      </c>
      <c r="GQ6" s="144">
        <f t="shared" si="67"/>
        <v>-652452.30121894134</v>
      </c>
      <c r="GR6" s="145">
        <f t="shared" si="67"/>
        <v>0</v>
      </c>
      <c r="GS6" s="144">
        <f t="shared" si="67"/>
        <v>-2356752.5228327215</v>
      </c>
      <c r="GT6" s="145">
        <f t="shared" si="67"/>
        <v>0</v>
      </c>
      <c r="GU6" s="144">
        <f t="shared" si="67"/>
        <v>46051081603.604736</v>
      </c>
      <c r="GV6" s="145">
        <f t="shared" si="67"/>
        <v>0</v>
      </c>
      <c r="GW6" s="144">
        <f t="shared" si="67"/>
        <v>311829416.70286965</v>
      </c>
      <c r="GX6" s="145">
        <f t="shared" si="67"/>
        <v>0</v>
      </c>
      <c r="GY6" s="144">
        <f t="shared" si="67"/>
        <v>-1047216172.2358905</v>
      </c>
      <c r="GZ6" s="144">
        <f t="shared" si="67"/>
        <v>6740934558.2892017</v>
      </c>
      <c r="HA6" s="145">
        <f t="shared" si="67"/>
        <v>0</v>
      </c>
      <c r="HB6" s="144">
        <f t="shared" si="67"/>
        <v>153462358.01623783</v>
      </c>
      <c r="HC6" s="145">
        <f t="shared" si="67"/>
        <v>0</v>
      </c>
      <c r="HD6" s="144">
        <f t="shared" si="67"/>
        <v>149733557171.63037</v>
      </c>
      <c r="HE6" s="145">
        <f t="shared" si="67"/>
        <v>0</v>
      </c>
      <c r="HF6" s="144">
        <f t="shared" si="67"/>
        <v>6597178.7970320247</v>
      </c>
      <c r="HG6" s="144">
        <f t="shared" si="67"/>
        <v>87489183048.032883</v>
      </c>
      <c r="HH6" s="145">
        <f t="shared" si="67"/>
        <v>0</v>
      </c>
      <c r="HI6" s="144">
        <f t="shared" si="67"/>
        <v>149624551382.75012</v>
      </c>
      <c r="HJ6" s="146">
        <f t="shared" si="67"/>
        <v>0</v>
      </c>
    </row>
    <row r="7" spans="1:218" x14ac:dyDescent="0.3">
      <c r="A7" s="2">
        <v>4.0816326530612242E-2</v>
      </c>
      <c r="B7">
        <v>5.237887092263203</v>
      </c>
      <c r="C7">
        <v>0.26896980562529638</v>
      </c>
      <c r="D7">
        <f t="shared" si="1"/>
        <v>15.410834678783591</v>
      </c>
      <c r="E7">
        <v>0.47270018284548398</v>
      </c>
      <c r="F7">
        <v>4.7755102040816322</v>
      </c>
      <c r="G7">
        <v>-4.2250836611576227E-2</v>
      </c>
      <c r="H7">
        <v>0</v>
      </c>
      <c r="I7" s="4">
        <v>3</v>
      </c>
      <c r="K7" s="46">
        <f t="shared" ref="K7:K31" si="68">_xlfn.XLOOKUP(X7, $F$5:$F$200, $I$5:$I$200, ,-1)</f>
        <v>1</v>
      </c>
      <c r="L7" s="39">
        <f t="shared" ref="L7:L31" si="69">K7+1</f>
        <v>2</v>
      </c>
      <c r="M7" s="287">
        <f t="shared" si="8"/>
        <v>-9.015963918293542E-3</v>
      </c>
      <c r="N7" s="287">
        <f t="shared" si="9"/>
        <v>0</v>
      </c>
      <c r="O7" s="287">
        <f t="shared" si="10"/>
        <v>1.1699911676350805</v>
      </c>
      <c r="P7" s="289">
        <f t="shared" si="11"/>
        <v>15.591213985026391</v>
      </c>
      <c r="Q7" s="46">
        <f t="shared" ref="Q7:Q31" si="70">_xlfn.XLOOKUP(X7, $F$5:$F$200, $I$5:$I$200, ,-1)</f>
        <v>1</v>
      </c>
      <c r="R7" s="39">
        <f t="shared" ref="R7:R31" si="71">Q7+1</f>
        <v>2</v>
      </c>
      <c r="S7" s="23">
        <f t="shared" si="12"/>
        <v>5.204331538674805</v>
      </c>
      <c r="T7" s="39">
        <f t="shared" ref="T7:T31" si="72">_xlfn.XLOOKUP(X7, $F$5:$F$200, $I$5:$I$200, ,-1)</f>
        <v>1</v>
      </c>
      <c r="U7" s="39">
        <f t="shared" ref="U7:U31" si="73">T7+1</f>
        <v>2</v>
      </c>
      <c r="V7" s="51">
        <f t="shared" si="13"/>
        <v>0.49742738914567436</v>
      </c>
      <c r="X7" s="135">
        <f>hGAST_vs_BeamDyn!A8</f>
        <v>1.1699911676350805</v>
      </c>
      <c r="Y7" s="1">
        <f>hGAST_vs_BeamDyn!D8</f>
        <v>2964.732531813363</v>
      </c>
      <c r="Z7" s="1">
        <f>hGAST_vs_BeamDyn!E8</f>
        <v>0</v>
      </c>
      <c r="AA7">
        <f>hGAST_vs_BeamDyn!F8</f>
        <v>0</v>
      </c>
      <c r="AB7">
        <f>hGAST_vs_BeamDyn!G8</f>
        <v>0</v>
      </c>
      <c r="AC7">
        <f>hGAST_vs_BeamDyn!H8</f>
        <v>0</v>
      </c>
      <c r="AD7" s="1">
        <f>hGAST_vs_BeamDyn!I8</f>
        <v>-39.689341530367606</v>
      </c>
      <c r="AE7" s="1">
        <f>hGAST_vs_BeamDyn!J8</f>
        <v>2964.732531813363</v>
      </c>
      <c r="AF7">
        <f>hGAST_vs_BeamDyn!K8</f>
        <v>0</v>
      </c>
      <c r="AG7">
        <f>hGAST_vs_BeamDyn!L8</f>
        <v>0</v>
      </c>
      <c r="AH7">
        <f>hGAST_vs_BeamDyn!M8</f>
        <v>0</v>
      </c>
      <c r="AI7" s="1">
        <f>hGAST_vs_BeamDyn!N8</f>
        <v>-0.1696455253166024</v>
      </c>
      <c r="AJ7" s="1">
        <f>hGAST_vs_BeamDyn!O8</f>
        <v>2964.732531813363</v>
      </c>
      <c r="AK7" s="1">
        <f>hGAST_vs_BeamDyn!P8</f>
        <v>39.689341530367606</v>
      </c>
      <c r="AL7" s="1">
        <f>hGAST_vs_BeamDyn!Q8</f>
        <v>0.1696455253166024</v>
      </c>
      <c r="AM7">
        <f>hGAST_vs_BeamDyn!R8</f>
        <v>0</v>
      </c>
      <c r="AN7" s="1">
        <f>hGAST_vs_BeamDyn!S8</f>
        <v>9670.8174880097722</v>
      </c>
      <c r="AO7" s="1">
        <f>hGAST_vs_BeamDyn!T8</f>
        <v>-0.91339555776050818</v>
      </c>
      <c r="AP7">
        <f>hGAST_vs_BeamDyn!U8</f>
        <v>0</v>
      </c>
      <c r="AQ7" s="1">
        <f>hGAST_vs_BeamDyn!V8</f>
        <v>9677.5066582781947</v>
      </c>
      <c r="AR7">
        <f>hGAST_vs_BeamDyn!W8</f>
        <v>0</v>
      </c>
      <c r="AS7" s="186">
        <f>hGAST_vs_BeamDyn!X8</f>
        <v>19348.324146287971</v>
      </c>
      <c r="AT7" s="1">
        <f>hGAST_vs_BeamDyn!Y8</f>
        <v>6384592445.5101681</v>
      </c>
      <c r="AU7" s="1">
        <f>hGAST_vs_BeamDyn!Z8</f>
        <v>-376400.64743850258</v>
      </c>
      <c r="AV7">
        <f>hGAST_vs_BeamDyn!AA8</f>
        <v>0</v>
      </c>
      <c r="AW7">
        <f>hGAST_vs_BeamDyn!AB8</f>
        <v>0</v>
      </c>
      <c r="AX7">
        <f>hGAST_vs_BeamDyn!AC8</f>
        <v>0</v>
      </c>
      <c r="AY7" s="1">
        <f>hGAST_vs_BeamDyn!AD8</f>
        <v>-93807158.547213659</v>
      </c>
      <c r="AZ7" s="1">
        <f>hGAST_vs_BeamDyn!AE8</f>
        <v>6388480690.3107462</v>
      </c>
      <c r="BA7">
        <f>hGAST_vs_BeamDyn!AF8</f>
        <v>0</v>
      </c>
      <c r="BB7">
        <f>hGAST_vs_BeamDyn!AG8</f>
        <v>0</v>
      </c>
      <c r="BC7">
        <f>hGAST_vs_BeamDyn!AH8</f>
        <v>0</v>
      </c>
      <c r="BD7" s="1">
        <f>hGAST_vs_BeamDyn!AI8</f>
        <v>16608264.935657751</v>
      </c>
      <c r="BE7" s="1">
        <f>hGAST_vs_BeamDyn!AJ8</f>
        <v>43751344063.198158</v>
      </c>
      <c r="BF7" s="1">
        <f>hGAST_vs_BeamDyn!AK8</f>
        <v>582609637.83970821</v>
      </c>
      <c r="BG7" s="1">
        <f>hGAST_vs_BeamDyn!AL8</f>
        <v>3336008.2993628848</v>
      </c>
      <c r="BH7">
        <f>hGAST_vs_BeamDyn!AM8</f>
        <v>0</v>
      </c>
      <c r="BI7" s="1">
        <f>hGAST_vs_BeamDyn!AN8</f>
        <v>142328864112.50159</v>
      </c>
      <c r="BJ7" s="1">
        <f>hGAST_vs_BeamDyn!AO8</f>
        <v>-232559270.0609242</v>
      </c>
      <c r="BK7">
        <f>hGAST_vs_BeamDyn!AP8</f>
        <v>0</v>
      </c>
      <c r="BL7" s="1">
        <f>hGAST_vs_BeamDyn!AQ8</f>
        <v>143137826352.79651</v>
      </c>
      <c r="BM7">
        <f>hGAST_vs_BeamDyn!AR8</f>
        <v>0</v>
      </c>
      <c r="BN7" s="186">
        <f>hGAST_vs_BeamDyn!AS8</f>
        <v>83285587642.821625</v>
      </c>
      <c r="BO7" s="175">
        <f>hGAST_vs_BeamDyn!AU8</f>
        <v>0.91339555776050818</v>
      </c>
      <c r="BP7" s="175">
        <f>hGAST_vs_BeamDyn!AV8</f>
        <v>-5.7221190612037981E-5</v>
      </c>
      <c r="BQ7" s="175">
        <f>hGAST_vs_BeamDyn!AW8</f>
        <v>1.3387157561256236E-2</v>
      </c>
      <c r="BR7" s="175">
        <f>hGAST_vs_BeamDyn!AX8</f>
        <v>2.5997206128911218E-3</v>
      </c>
      <c r="BS7" s="175">
        <f>hGAST_vs_BeamDyn!AY8</f>
        <v>1.4692740272432205E-2</v>
      </c>
      <c r="BT7" s="175">
        <f>hGAST_vs_BeamDyn!AZ8</f>
        <v>-7.6249275783255276E-5</v>
      </c>
      <c r="BU7" s="175">
        <f>hGAST_vs_BeamDyn!BA8</f>
        <v>1.3316382623540374E-2</v>
      </c>
      <c r="BV7" s="175">
        <f>hGAST_vs_BeamDyn!BB8</f>
        <v>93807158.547213659</v>
      </c>
      <c r="BW7" s="175">
        <f>hGAST_vs_BeamDyn!BC8</f>
        <v>-3336008.2993628848</v>
      </c>
      <c r="BX7" s="254">
        <f>hGAST_vs_BeamDyn!BD8</f>
        <v>232559270.0609242</v>
      </c>
      <c r="BY7" s="1"/>
      <c r="BZ7" s="277">
        <f t="shared" ref="BZ7:BZ31" si="74" xml:space="preserve"> - V7*S7 + S7/2</f>
        <v>1.338871980590417E-2</v>
      </c>
      <c r="CA7" s="175">
        <f t="shared" si="2"/>
        <v>-5.7221190612037981E-5</v>
      </c>
      <c r="CB7" s="175">
        <f t="shared" si="3"/>
        <v>1.3387157561256236E-2</v>
      </c>
      <c r="CC7" s="175">
        <f t="shared" si="4"/>
        <v>2.5997206128911218E-3</v>
      </c>
      <c r="CD7" s="175">
        <f t="shared" si="5"/>
        <v>1.4692740272432205E-2</v>
      </c>
      <c r="CE7" s="175">
        <f t="shared" si="6"/>
        <v>-7.6249275783255276E-5</v>
      </c>
      <c r="CF7" s="254">
        <f t="shared" si="7"/>
        <v>1.3316382623540374E-2</v>
      </c>
      <c r="CH7" s="291">
        <f t="shared" ref="CH7:CH31" si="75">BZ7</f>
        <v>1.338871980590417E-2</v>
      </c>
      <c r="CI7" s="1">
        <f t="shared" ref="CI7:CI31" si="76">CB7</f>
        <v>1.3387157561256236E-2</v>
      </c>
      <c r="CJ7" s="34">
        <f t="shared" ref="CJ7:CJ31" si="77">CA7</f>
        <v>-5.7221190612037981E-5</v>
      </c>
      <c r="CK7" s="1">
        <f t="shared" ref="CK7:CK31" si="78">CD7</f>
        <v>1.4692740272432205E-2</v>
      </c>
      <c r="CL7" s="34">
        <f t="shared" ref="CL7:CL31" si="79">CC7</f>
        <v>2.5997206128911218E-3</v>
      </c>
      <c r="CM7" s="1">
        <f t="shared" ref="CM7:CM31" si="80">CF7</f>
        <v>1.3316382623540374E-2</v>
      </c>
      <c r="CN7" s="34">
        <f t="shared" ref="CN7:CN31" si="81">CE7</f>
        <v>-7.6249275783255276E-5</v>
      </c>
      <c r="CP7" s="125">
        <f t="shared" si="14"/>
        <v>15.591213985026391</v>
      </c>
      <c r="CQ7" s="125">
        <f t="shared" ref="CQ7:CQ31" si="82">RADIANS(CP7)</f>
        <v>0.27211801842169642</v>
      </c>
      <c r="CR7" s="13">
        <f t="shared" ref="CR7:CR31" si="83">CI7*COS($CQ7) - CJ7*SIN($CQ7)</f>
        <v>1.290994040065689E-2</v>
      </c>
      <c r="CS7" s="13">
        <f t="shared" ref="CS7:CS31" si="84" xml:space="preserve"> CI7*SIN($CQ7) + CJ7*COS($CQ7)</f>
        <v>3.5429790693767959E-3</v>
      </c>
      <c r="CT7" s="13">
        <f t="shared" ref="CT7:CT31" si="85">CK7*COS($CQ7) - CL7*SIN($CQ7)</f>
        <v>1.3453370735120712E-2</v>
      </c>
      <c r="CU7" s="13">
        <f t="shared" ref="CU7:CU31" si="86" xml:space="preserve"> CK7*SIN($CQ7) + CL7*COS($CQ7)</f>
        <v>6.4530597271092848E-3</v>
      </c>
      <c r="CV7" s="13">
        <f t="shared" ref="CV7:CV31" si="87" xml:space="preserve"> CM7*COS($CQ7) - CN7*SIN($CQ7)</f>
        <v>1.2846883931020516E-2</v>
      </c>
      <c r="CW7" s="57">
        <f t="shared" ref="CW7:CW31" si="88" xml:space="preserve"> CM7*SIN($CQ7) + CN7*COS($CQ7)</f>
        <v>3.505628815415622E-3</v>
      </c>
      <c r="CX7" s="68"/>
      <c r="CY7" s="94"/>
      <c r="CZ7" s="296">
        <f t="shared" si="15"/>
        <v>83285587642.821625</v>
      </c>
      <c r="DA7" s="244">
        <f t="shared" si="16"/>
        <v>6388480690.3107462</v>
      </c>
      <c r="DB7" s="244">
        <f t="shared" si="17"/>
        <v>6384592445.5101681</v>
      </c>
      <c r="DC7" s="34">
        <f t="shared" si="18"/>
        <v>-376400.64743850258</v>
      </c>
      <c r="DD7" s="244">
        <f t="shared" si="19"/>
        <v>9677.5066582781947</v>
      </c>
      <c r="DE7" s="244">
        <f t="shared" si="20"/>
        <v>9670.8174880097722</v>
      </c>
      <c r="DF7" s="34">
        <f t="shared" si="21"/>
        <v>0.91339555776050818</v>
      </c>
      <c r="DG7" s="1">
        <f t="shared" si="22"/>
        <v>143137826352.79651</v>
      </c>
      <c r="DH7" s="1">
        <f t="shared" si="23"/>
        <v>142328864112.50159</v>
      </c>
      <c r="DI7" s="34">
        <f t="shared" si="24"/>
        <v>232559270.0609242</v>
      </c>
      <c r="DJ7" s="1">
        <f t="shared" si="25"/>
        <v>-3336008.2993628848</v>
      </c>
      <c r="DK7" s="34">
        <f t="shared" si="26"/>
        <v>582609637.83970821</v>
      </c>
      <c r="DL7" s="1">
        <f t="shared" si="27"/>
        <v>16608264.935657751</v>
      </c>
      <c r="DM7" s="186">
        <f t="shared" si="28"/>
        <v>93807158.547213659</v>
      </c>
      <c r="DO7" s="169">
        <f t="shared" ref="DO7:DO31" si="89" xml:space="preserve"> IF($DO$3=1, P7, 0)</f>
        <v>15.591213985026391</v>
      </c>
      <c r="DP7" s="106">
        <f>RADIANS(DO7)</f>
        <v>0.27211801842169642</v>
      </c>
      <c r="DQ7" s="243">
        <v>2</v>
      </c>
      <c r="DR7" s="258">
        <f>SQRT( (DS7-DS6)^2 + (DT7-DT6)^2 + (DU7-DU6)^2 ) + DR6</f>
        <v>1.1700259056745175</v>
      </c>
      <c r="DS7" s="258">
        <f t="shared" si="29"/>
        <v>1.1699911676350805</v>
      </c>
      <c r="DT7" s="258">
        <f t="shared" si="30"/>
        <v>0</v>
      </c>
      <c r="DU7" s="262">
        <f t="shared" ref="DU7:DU31" si="90" xml:space="preserve"> - M7</f>
        <v>9.015963918293542E-3</v>
      </c>
      <c r="DV7" s="189">
        <f t="shared" si="31"/>
        <v>2964.732531813363</v>
      </c>
      <c r="DW7" s="244">
        <f t="shared" si="32"/>
        <v>1.290994040065689E-2</v>
      </c>
      <c r="DX7" s="189">
        <f t="shared" si="33"/>
        <v>3.5429790693767959E-3</v>
      </c>
      <c r="DY7" s="1">
        <f t="shared" si="34"/>
        <v>9677.4963668990531</v>
      </c>
      <c r="DZ7" s="1">
        <f t="shared" si="35"/>
        <v>9670.8277793889138</v>
      </c>
      <c r="EA7" s="34">
        <f t="shared" si="36"/>
        <v>-0.95027697006413969</v>
      </c>
      <c r="EB7" s="244">
        <f t="shared" si="37"/>
        <v>43751344063.198158</v>
      </c>
      <c r="EC7" s="1">
        <f t="shared" ref="EC7:EC31" si="91">$DJ7*COS($DP7) + $DK7*SIN($DP7)</f>
        <v>153375972.46111065</v>
      </c>
      <c r="ED7" s="34">
        <f t="shared" ref="ED7:ED31" si="92" xml:space="preserve"> - $DJ7*SIN($DP7) + $DK7*COS($DP7)</f>
        <v>562068439.00605023</v>
      </c>
      <c r="EE7" s="1">
        <f t="shared" si="38"/>
        <v>143199799141.71832</v>
      </c>
      <c r="EF7" s="1">
        <f t="shared" si="39"/>
        <v>142266891323.57977</v>
      </c>
      <c r="EG7" s="34">
        <f t="shared" si="40"/>
        <v>-10466200.887003332</v>
      </c>
      <c r="EH7" s="34">
        <f t="shared" ref="EH7:EH31" si="93">CZ7</f>
        <v>83285587642.821625</v>
      </c>
      <c r="EI7" s="1">
        <f t="shared" si="41"/>
        <v>6388394696.4713469</v>
      </c>
      <c r="EJ7" s="1">
        <f t="shared" si="42"/>
        <v>6384678439.3495684</v>
      </c>
      <c r="EK7" s="34">
        <f t="shared" si="43"/>
        <v>684578.4147236743</v>
      </c>
      <c r="EL7" s="1">
        <f t="shared" ref="EL7:EL31" si="94">$DL7*COS($DP7) + $DM7*SIN($DP7)</f>
        <v>41209892.785338633</v>
      </c>
      <c r="EM7" s="34">
        <f t="shared" ref="EM7:EM31" si="95" xml:space="preserve"> - $DL7*SIN($DP7) + $DM7*COS($DP7)</f>
        <v>85891572.319384009</v>
      </c>
      <c r="EN7" s="107">
        <v>0</v>
      </c>
      <c r="EP7" s="227">
        <f t="shared" si="44"/>
        <v>153375972.46111065</v>
      </c>
      <c r="EQ7" s="93">
        <f t="shared" si="45"/>
        <v>562068439.00605023</v>
      </c>
      <c r="ER7" s="93">
        <f t="shared" ref="ER7:ER31" si="96">EI7*CU7</f>
        <v>41224692.536677793</v>
      </c>
      <c r="ES7" s="228">
        <f t="shared" ref="ES7:ES31" si="97">EJ7*CT7</f>
        <v>85895446.069101661</v>
      </c>
      <c r="ET7" s="320">
        <f t="shared" ref="ET7:ET31" si="98" xml:space="preserve"> - ES7</f>
        <v>-85895446.069101661</v>
      </c>
      <c r="EU7" s="142">
        <v>2</v>
      </c>
      <c r="EV7" s="264">
        <f t="shared" si="46"/>
        <v>1.1699911676350805</v>
      </c>
      <c r="EW7" s="264">
        <f t="shared" si="47"/>
        <v>0</v>
      </c>
      <c r="EX7" s="264">
        <f t="shared" si="48"/>
        <v>9.015963918293542E-3</v>
      </c>
      <c r="EY7" s="143">
        <f t="shared" si="49"/>
        <v>2964.732531813363</v>
      </c>
      <c r="EZ7" s="143">
        <f t="shared" si="50"/>
        <v>1.290994040065689E-2</v>
      </c>
      <c r="FA7" s="143">
        <f t="shared" si="51"/>
        <v>3.5429790693767959E-3</v>
      </c>
      <c r="FB7" s="143">
        <f t="shared" si="52"/>
        <v>9677.4963668990531</v>
      </c>
      <c r="FC7" s="143">
        <f t="shared" si="53"/>
        <v>9670.8277793889138</v>
      </c>
      <c r="FD7" s="143">
        <f t="shared" si="54"/>
        <v>-0.95027697006413969</v>
      </c>
      <c r="FE7" s="144">
        <f t="shared" si="55"/>
        <v>6388394696.4713469</v>
      </c>
      <c r="FF7" s="145">
        <v>0</v>
      </c>
      <c r="FG7" s="144">
        <f t="shared" si="56"/>
        <v>684578.4147236743</v>
      </c>
      <c r="FH7" s="145">
        <v>0</v>
      </c>
      <c r="FI7" s="144">
        <f t="shared" si="57"/>
        <v>41209892.785338633</v>
      </c>
      <c r="FJ7" s="145">
        <v>0</v>
      </c>
      <c r="FK7" s="144">
        <f t="shared" si="58"/>
        <v>43751344063.198158</v>
      </c>
      <c r="FL7" s="145">
        <v>0</v>
      </c>
      <c r="FM7" s="144">
        <f t="shared" si="59"/>
        <v>-153375972.46111065</v>
      </c>
      <c r="FN7" s="145">
        <v>0</v>
      </c>
      <c r="FO7" s="144">
        <f t="shared" si="60"/>
        <v>562068439.00605023</v>
      </c>
      <c r="FP7" s="144">
        <f t="shared" si="61"/>
        <v>6384678439.3495684</v>
      </c>
      <c r="FQ7" s="145">
        <v>0</v>
      </c>
      <c r="FR7" s="144">
        <f t="shared" si="62"/>
        <v>-85891572.319384009</v>
      </c>
      <c r="FS7" s="145">
        <v>0</v>
      </c>
      <c r="FT7" s="144">
        <f t="shared" si="63"/>
        <v>143199799141.71832</v>
      </c>
      <c r="FU7" s="145">
        <v>0</v>
      </c>
      <c r="FV7" s="144">
        <f t="shared" si="64"/>
        <v>10466200.887003332</v>
      </c>
      <c r="FW7" s="144">
        <f t="shared" si="65"/>
        <v>83285587642.821625</v>
      </c>
      <c r="FX7" s="145">
        <v>0</v>
      </c>
      <c r="FY7" s="144">
        <f t="shared" si="66"/>
        <v>142266891323.57977</v>
      </c>
      <c r="FZ7" s="146">
        <v>0</v>
      </c>
      <c r="GB7" s="46">
        <f t="shared" ref="GB7:GB31" si="99">_xlfn.XLOOKUP(GF7, $EV$6:$EV$200, $EU$6:$EU$200, ,-1)</f>
        <v>2</v>
      </c>
      <c r="GC7" s="39">
        <f t="shared" ref="GC7:GC30" si="100">GB7+1</f>
        <v>3</v>
      </c>
      <c r="GE7" s="142">
        <v>2</v>
      </c>
      <c r="GF7" s="310">
        <v>1.17</v>
      </c>
      <c r="GG7" s="264">
        <f t="shared" ref="GG7:GG30" si="101">_xlfn.LET(
    _xlpm.r, $GF7,
    _xlpm.rp, _xlfn.XLOOKUP($GB7, $EU$6:$EU$200, $EV$6:$EV$200, , -1),
    _xlpm.rn, _xlfn.XLOOKUP($GC7, $EU$6:$EU$200, $EV$6:$EV$200, , -1),
    _xlpm.xp, _xlfn.XLOOKUP($GB7, $EU$6:$EU$200, EW$6:EW$200, , -1),
    _xlpm.xn, _xlfn.XLOOKUP($GC7, $EU$6:$EU$200, EW$6:EW$200, , -1),
    (_xlpm.r - _xlpm.rp)/(_xlpm.rn - _xlpm.rp)*(_xlpm.xn - _xlpm.xp) + _xlpm.xp
)</f>
        <v>0</v>
      </c>
      <c r="GH7" s="264">
        <f t="shared" si="67"/>
        <v>9.0160319805880525E-3</v>
      </c>
      <c r="GI7" s="143">
        <f t="shared" si="67"/>
        <v>2964.7313269398533</v>
      </c>
      <c r="GJ7" s="143">
        <f t="shared" si="67"/>
        <v>1.2910206057491793E-2</v>
      </c>
      <c r="GK7" s="143">
        <f t="shared" si="67"/>
        <v>3.5430603452661041E-3</v>
      </c>
      <c r="GL7" s="143">
        <f t="shared" si="67"/>
        <v>9677.4927071871389</v>
      </c>
      <c r="GM7" s="143">
        <f t="shared" si="67"/>
        <v>9670.8240816004709</v>
      </c>
      <c r="GN7" s="143">
        <f t="shared" si="67"/>
        <v>-0.95024233990508278</v>
      </c>
      <c r="GO7" s="144">
        <f t="shared" si="67"/>
        <v>6388392191.7251005</v>
      </c>
      <c r="GP7" s="145">
        <f t="shared" si="67"/>
        <v>0</v>
      </c>
      <c r="GQ7" s="144">
        <f t="shared" si="67"/>
        <v>684581.64882349526</v>
      </c>
      <c r="GR7" s="145">
        <f t="shared" si="67"/>
        <v>0</v>
      </c>
      <c r="GS7" s="144">
        <f t="shared" si="67"/>
        <v>41210235.520285681</v>
      </c>
      <c r="GT7" s="145">
        <f t="shared" si="67"/>
        <v>0</v>
      </c>
      <c r="GU7" s="144">
        <f t="shared" si="67"/>
        <v>43751327593.495102</v>
      </c>
      <c r="GV7" s="145">
        <f t="shared" si="67"/>
        <v>0</v>
      </c>
      <c r="GW7" s="144">
        <f t="shared" si="67"/>
        <v>-153379305.37744388</v>
      </c>
      <c r="GX7" s="145">
        <f t="shared" si="67"/>
        <v>0</v>
      </c>
      <c r="GY7" s="144">
        <f t="shared" si="67"/>
        <v>562079178.73573923</v>
      </c>
      <c r="GZ7" s="144">
        <f t="shared" si="67"/>
        <v>6384675778.8069715</v>
      </c>
      <c r="HA7" s="145">
        <f t="shared" si="67"/>
        <v>0</v>
      </c>
      <c r="HB7" s="144">
        <f t="shared" si="67"/>
        <v>-85893110.41659461</v>
      </c>
      <c r="HC7" s="145">
        <f t="shared" si="67"/>
        <v>0</v>
      </c>
      <c r="HD7" s="144">
        <f t="shared" si="67"/>
        <v>143199753795.7355</v>
      </c>
      <c r="HE7" s="145">
        <f t="shared" si="67"/>
        <v>0</v>
      </c>
      <c r="HF7" s="144">
        <f t="shared" si="67"/>
        <v>10465711.51878825</v>
      </c>
      <c r="HG7" s="144">
        <f t="shared" si="67"/>
        <v>83285556091.956818</v>
      </c>
      <c r="HH7" s="145">
        <f t="shared" si="67"/>
        <v>0</v>
      </c>
      <c r="HI7" s="144">
        <f t="shared" si="67"/>
        <v>142266836679.56393</v>
      </c>
      <c r="HJ7" s="146">
        <f t="shared" si="67"/>
        <v>0</v>
      </c>
    </row>
    <row r="8" spans="1:218" x14ac:dyDescent="0.3">
      <c r="A8" s="2">
        <v>6.1224489795918373E-2</v>
      </c>
      <c r="B8">
        <v>5.2933253133836971</v>
      </c>
      <c r="C8">
        <v>0.26090151424382813</v>
      </c>
      <c r="D8">
        <f t="shared" si="1"/>
        <v>14.948555634743684</v>
      </c>
      <c r="E8">
        <v>0.45401477306103749</v>
      </c>
      <c r="F8">
        <v>7.1632653061224474</v>
      </c>
      <c r="G8">
        <v>-7.1343507051830596E-2</v>
      </c>
      <c r="H8">
        <v>0</v>
      </c>
      <c r="I8" s="4">
        <v>4</v>
      </c>
      <c r="K8" s="46">
        <f t="shared" si="68"/>
        <v>1</v>
      </c>
      <c r="L8" s="39">
        <f t="shared" si="69"/>
        <v>2</v>
      </c>
      <c r="M8" s="287">
        <f t="shared" si="8"/>
        <v>-1.8031927836587084E-2</v>
      </c>
      <c r="N8" s="287">
        <f t="shared" si="9"/>
        <v>0</v>
      </c>
      <c r="O8" s="287">
        <f t="shared" si="10"/>
        <v>2.339982335270161</v>
      </c>
      <c r="P8" s="289">
        <f t="shared" si="11"/>
        <v>15.587874950341066</v>
      </c>
      <c r="Q8" s="46">
        <f t="shared" si="70"/>
        <v>1</v>
      </c>
      <c r="R8" s="39">
        <f t="shared" si="71"/>
        <v>2</v>
      </c>
      <c r="S8" s="23">
        <f t="shared" si="12"/>
        <v>5.2086630773496099</v>
      </c>
      <c r="T8" s="39">
        <f t="shared" si="72"/>
        <v>1</v>
      </c>
      <c r="U8" s="39">
        <f t="shared" si="73"/>
        <v>2</v>
      </c>
      <c r="V8" s="51">
        <f t="shared" si="13"/>
        <v>0.49030932374589425</v>
      </c>
      <c r="X8" s="135">
        <f>hGAST_vs_BeamDyn!A9</f>
        <v>2.339982335270161</v>
      </c>
      <c r="Y8" s="1">
        <f>hGAST_vs_BeamDyn!D9</f>
        <v>2805.1273323852679</v>
      </c>
      <c r="Z8" s="1">
        <f>hGAST_vs_BeamDyn!E9</f>
        <v>0</v>
      </c>
      <c r="AA8">
        <f>hGAST_vs_BeamDyn!F9</f>
        <v>0</v>
      </c>
      <c r="AB8">
        <f>hGAST_vs_BeamDyn!G9</f>
        <v>0</v>
      </c>
      <c r="AC8">
        <f>hGAST_vs_BeamDyn!H9</f>
        <v>0</v>
      </c>
      <c r="AD8" s="1">
        <f>hGAST_vs_BeamDyn!I9</f>
        <v>-140.75148902158409</v>
      </c>
      <c r="AE8" s="1">
        <f>hGAST_vs_BeamDyn!J9</f>
        <v>2805.1273323852679</v>
      </c>
      <c r="AF8">
        <f>hGAST_vs_BeamDyn!K9</f>
        <v>0</v>
      </c>
      <c r="AG8">
        <f>hGAST_vs_BeamDyn!L9</f>
        <v>0</v>
      </c>
      <c r="AH8">
        <f>hGAST_vs_BeamDyn!M9</f>
        <v>0</v>
      </c>
      <c r="AI8" s="1">
        <f>hGAST_vs_BeamDyn!N9</f>
        <v>2.4057157696839959</v>
      </c>
      <c r="AJ8" s="1">
        <f>hGAST_vs_BeamDyn!O9</f>
        <v>2805.1273323852679</v>
      </c>
      <c r="AK8" s="1">
        <f>hGAST_vs_BeamDyn!P9</f>
        <v>140.75148902158409</v>
      </c>
      <c r="AL8" s="1">
        <f>hGAST_vs_BeamDyn!Q9</f>
        <v>-2.4057157696839959</v>
      </c>
      <c r="AM8">
        <f>hGAST_vs_BeamDyn!R9</f>
        <v>0</v>
      </c>
      <c r="AN8" s="1">
        <f>hGAST_vs_BeamDyn!S9</f>
        <v>9183.7237418156728</v>
      </c>
      <c r="AO8" s="1">
        <f>hGAST_vs_BeamDyn!T9</f>
        <v>-6.1433644843618369</v>
      </c>
      <c r="AP8">
        <f>hGAST_vs_BeamDyn!U9</f>
        <v>0</v>
      </c>
      <c r="AQ8" s="1">
        <f>hGAST_vs_BeamDyn!V9</f>
        <v>9189.9791664461463</v>
      </c>
      <c r="AR8">
        <f>hGAST_vs_BeamDyn!W9</f>
        <v>0</v>
      </c>
      <c r="AS8" s="186">
        <f>hGAST_vs_BeamDyn!X9</f>
        <v>18373.702908261759</v>
      </c>
      <c r="AT8" s="1">
        <f>hGAST_vs_BeamDyn!Y9</f>
        <v>6033428473.0283155</v>
      </c>
      <c r="AU8" s="1">
        <f>hGAST_vs_BeamDyn!Z9</f>
        <v>-5351360.1271320609</v>
      </c>
      <c r="AV8">
        <f>hGAST_vs_BeamDyn!AA9</f>
        <v>0</v>
      </c>
      <c r="AW8">
        <f>hGAST_vs_BeamDyn!AB9</f>
        <v>0</v>
      </c>
      <c r="AX8">
        <f>hGAST_vs_BeamDyn!AC9</f>
        <v>0</v>
      </c>
      <c r="AY8" s="1">
        <f>hGAST_vs_BeamDyn!AD9</f>
        <v>-302258358.41472697</v>
      </c>
      <c r="AZ8" s="1">
        <f>hGAST_vs_BeamDyn!AE9</f>
        <v>6055417688.5153666</v>
      </c>
      <c r="BA8">
        <f>hGAST_vs_BeamDyn!AF9</f>
        <v>0</v>
      </c>
      <c r="BB8">
        <f>hGAST_vs_BeamDyn!AG9</f>
        <v>0</v>
      </c>
      <c r="BC8">
        <f>hGAST_vs_BeamDyn!AH9</f>
        <v>0</v>
      </c>
      <c r="BD8" s="1">
        <f>hGAST_vs_BeamDyn!AI9</f>
        <v>5594870.1146779647</v>
      </c>
      <c r="BE8" s="1">
        <f>hGAST_vs_BeamDyn!AJ9</f>
        <v>41569662567.470367</v>
      </c>
      <c r="BF8" s="1">
        <f>hGAST_vs_BeamDyn!AK9</f>
        <v>2071574619.5397489</v>
      </c>
      <c r="BG8" s="1">
        <f>hGAST_vs_BeamDyn!AL9</f>
        <v>-39669072.537865281</v>
      </c>
      <c r="BH8">
        <f>hGAST_vs_BeamDyn!AM9</f>
        <v>0</v>
      </c>
      <c r="BI8" s="1">
        <f>hGAST_vs_BeamDyn!AN9</f>
        <v>135212838311.3875</v>
      </c>
      <c r="BJ8" s="1">
        <f>hGAST_vs_BeamDyn!AO9</f>
        <v>-606773042.40057266</v>
      </c>
      <c r="BK8">
        <f>hGAST_vs_BeamDyn!AP9</f>
        <v>0</v>
      </c>
      <c r="BL8" s="1">
        <f>hGAST_vs_BeamDyn!AQ9</f>
        <v>137008541712.70959</v>
      </c>
      <c r="BM8">
        <f>hGAST_vs_BeamDyn!AR9</f>
        <v>0</v>
      </c>
      <c r="BN8" s="186">
        <f>hGAST_vs_BeamDyn!AS9</f>
        <v>79106159653.836395</v>
      </c>
      <c r="BO8" s="175">
        <f>hGAST_vs_BeamDyn!AU9</f>
        <v>6.1433644843618369</v>
      </c>
      <c r="BP8" s="175">
        <f>hGAST_vs_BeamDyn!AV9</f>
        <v>8.5761374961840231E-4</v>
      </c>
      <c r="BQ8" s="175">
        <f>hGAST_vs_BeamDyn!AW9</f>
        <v>5.0176506212963844E-2</v>
      </c>
      <c r="BR8" s="175">
        <f>hGAST_vs_BeamDyn!AX9</f>
        <v>9.239445406530963E-4</v>
      </c>
      <c r="BS8" s="175">
        <f>hGAST_vs_BeamDyn!AY9</f>
        <v>5.0097280470951966E-2</v>
      </c>
      <c r="BT8" s="175">
        <f>hGAST_vs_BeamDyn!AZ9</f>
        <v>9.5427939722819981E-4</v>
      </c>
      <c r="BU8" s="175">
        <f>hGAST_vs_BeamDyn!BA9</f>
        <v>4.9833808878709168E-2</v>
      </c>
      <c r="BV8" s="175">
        <f>hGAST_vs_BeamDyn!BB9</f>
        <v>302258358.41472697</v>
      </c>
      <c r="BW8" s="175">
        <f>hGAST_vs_BeamDyn!BC9</f>
        <v>39669072.537865281</v>
      </c>
      <c r="BX8" s="254">
        <f>hGAST_vs_BeamDyn!BD9</f>
        <v>606773042.40057266</v>
      </c>
      <c r="BY8" s="1"/>
      <c r="BZ8" s="277">
        <f t="shared" si="74"/>
        <v>5.0475467599309098E-2</v>
      </c>
      <c r="CA8" s="175">
        <f t="shared" si="2"/>
        <v>8.5761374961840231E-4</v>
      </c>
      <c r="CB8" s="175">
        <f t="shared" si="3"/>
        <v>5.0176506212963844E-2</v>
      </c>
      <c r="CC8" s="175">
        <f t="shared" si="4"/>
        <v>9.239445406530963E-4</v>
      </c>
      <c r="CD8" s="175">
        <f t="shared" si="5"/>
        <v>5.0097280470951966E-2</v>
      </c>
      <c r="CE8" s="175">
        <f t="shared" si="6"/>
        <v>9.5427939722819981E-4</v>
      </c>
      <c r="CF8" s="254">
        <f t="shared" si="7"/>
        <v>4.9833808878709168E-2</v>
      </c>
      <c r="CH8" s="291">
        <f t="shared" si="75"/>
        <v>5.0475467599309098E-2</v>
      </c>
      <c r="CI8" s="1">
        <f t="shared" si="76"/>
        <v>5.0176506212963844E-2</v>
      </c>
      <c r="CJ8" s="34">
        <f t="shared" si="77"/>
        <v>8.5761374961840231E-4</v>
      </c>
      <c r="CK8" s="1">
        <f t="shared" si="78"/>
        <v>5.0097280470951966E-2</v>
      </c>
      <c r="CL8" s="34">
        <f t="shared" si="79"/>
        <v>9.239445406530963E-4</v>
      </c>
      <c r="CM8" s="1">
        <f t="shared" si="80"/>
        <v>4.9833808878709168E-2</v>
      </c>
      <c r="CN8" s="34">
        <f t="shared" si="81"/>
        <v>9.5427939722819981E-4</v>
      </c>
      <c r="CP8" s="125">
        <f t="shared" si="14"/>
        <v>15.587874950341066</v>
      </c>
      <c r="CQ8" s="125">
        <f t="shared" si="82"/>
        <v>0.27205974127259919</v>
      </c>
      <c r="CR8" s="13">
        <f t="shared" si="83"/>
        <v>4.8100532421525982E-2</v>
      </c>
      <c r="CS8" s="13">
        <f t="shared" si="84"/>
        <v>1.4309299698058676E-2</v>
      </c>
      <c r="CT8" s="13">
        <f t="shared" si="85"/>
        <v>4.8006396501456799E-2</v>
      </c>
      <c r="CU8" s="13">
        <f t="shared" si="86"/>
        <v>1.4351901582868518E-2</v>
      </c>
      <c r="CV8" s="13">
        <f t="shared" si="87"/>
        <v>4.7744464077115974E-2</v>
      </c>
      <c r="CW8" s="57">
        <f t="shared" si="88"/>
        <v>1.4310321677609804E-2</v>
      </c>
      <c r="CX8" s="68"/>
      <c r="CY8" s="94"/>
      <c r="CZ8" s="296">
        <f t="shared" si="15"/>
        <v>79106159653.836395</v>
      </c>
      <c r="DA8" s="244">
        <f t="shared" si="16"/>
        <v>6055417688.5153666</v>
      </c>
      <c r="DB8" s="244">
        <f t="shared" si="17"/>
        <v>6033428473.0283155</v>
      </c>
      <c r="DC8" s="34">
        <f t="shared" si="18"/>
        <v>-5351360.1271320609</v>
      </c>
      <c r="DD8" s="244">
        <f t="shared" si="19"/>
        <v>9189.9791664461463</v>
      </c>
      <c r="DE8" s="244">
        <f t="shared" si="20"/>
        <v>9183.7237418156728</v>
      </c>
      <c r="DF8" s="34">
        <f t="shared" si="21"/>
        <v>6.1433644843618369</v>
      </c>
      <c r="DG8" s="1">
        <f t="shared" si="22"/>
        <v>137008541712.70959</v>
      </c>
      <c r="DH8" s="1">
        <f t="shared" si="23"/>
        <v>135212838311.3875</v>
      </c>
      <c r="DI8" s="34">
        <f t="shared" si="24"/>
        <v>606773042.40057266</v>
      </c>
      <c r="DJ8" s="1">
        <f t="shared" si="25"/>
        <v>39669072.537865281</v>
      </c>
      <c r="DK8" s="34">
        <f t="shared" si="26"/>
        <v>2071574619.5397489</v>
      </c>
      <c r="DL8" s="1">
        <f t="shared" si="27"/>
        <v>5594870.1146779647</v>
      </c>
      <c r="DM8" s="186">
        <f t="shared" si="28"/>
        <v>302258358.41472697</v>
      </c>
      <c r="DO8" s="169">
        <f t="shared" si="89"/>
        <v>15.587874950341066</v>
      </c>
      <c r="DP8" s="106">
        <f t="shared" ref="DP8:DP31" si="102">RADIANS(DO8)</f>
        <v>0.27205974127259919</v>
      </c>
      <c r="DQ8" s="243">
        <v>3</v>
      </c>
      <c r="DR8" s="258">
        <f>SQRT( (DS8-DS7)^2 + (DT8-DT7)^2 + (DU8-DU7)^2 ) + DR7</f>
        <v>2.3400518113490349</v>
      </c>
      <c r="DS8" s="258">
        <f t="shared" si="29"/>
        <v>2.339982335270161</v>
      </c>
      <c r="DT8" s="258">
        <f t="shared" si="30"/>
        <v>0</v>
      </c>
      <c r="DU8" s="262">
        <f t="shared" si="90"/>
        <v>1.8031927836587084E-2</v>
      </c>
      <c r="DV8" s="189">
        <f t="shared" si="31"/>
        <v>2805.1273323852679</v>
      </c>
      <c r="DW8" s="244">
        <f t="shared" si="32"/>
        <v>4.8100532421525982E-2</v>
      </c>
      <c r="DX8" s="189">
        <f t="shared" si="33"/>
        <v>1.4309299698058676E-2</v>
      </c>
      <c r="DY8" s="1">
        <f t="shared" si="34"/>
        <v>9192.7076773558038</v>
      </c>
      <c r="DZ8" s="1">
        <f t="shared" si="35"/>
        <v>9180.9952309060136</v>
      </c>
      <c r="EA8" s="34">
        <f t="shared" si="36"/>
        <v>3.6370538977034261</v>
      </c>
      <c r="EB8" s="244">
        <f t="shared" si="37"/>
        <v>41569662567.470367</v>
      </c>
      <c r="EC8" s="1">
        <f t="shared" si="91"/>
        <v>594875243.37019598</v>
      </c>
      <c r="ED8" s="34">
        <f t="shared" si="92"/>
        <v>1984721261.1504216</v>
      </c>
      <c r="EE8" s="1">
        <f t="shared" si="38"/>
        <v>137192982182.21585</v>
      </c>
      <c r="EF8" s="1">
        <f t="shared" si="39"/>
        <v>135028397841.88126</v>
      </c>
      <c r="EG8" s="34">
        <f t="shared" si="40"/>
        <v>54358621.750029862</v>
      </c>
      <c r="EH8" s="34">
        <f t="shared" si="93"/>
        <v>79106159653.836395</v>
      </c>
      <c r="EI8" s="1">
        <f t="shared" si="41"/>
        <v>6056600096.5290318</v>
      </c>
      <c r="EJ8" s="1">
        <f t="shared" si="42"/>
        <v>6032246065.0146503</v>
      </c>
      <c r="EK8" s="34">
        <f t="shared" si="43"/>
        <v>1112987.8226589793</v>
      </c>
      <c r="EL8" s="1">
        <f t="shared" si="94"/>
        <v>86610741.204222739</v>
      </c>
      <c r="EM8" s="34">
        <f t="shared" si="95"/>
        <v>289637700.08619535</v>
      </c>
      <c r="EN8" s="107">
        <v>0</v>
      </c>
      <c r="EP8" s="227">
        <f t="shared" si="44"/>
        <v>594875243.37019598</v>
      </c>
      <c r="EQ8" s="93">
        <f t="shared" si="45"/>
        <v>1984721261.1504216</v>
      </c>
      <c r="ER8" s="93">
        <f t="shared" si="96"/>
        <v>86923728.512176633</v>
      </c>
      <c r="ES8" s="228">
        <f t="shared" si="97"/>
        <v>289586396.39144588</v>
      </c>
      <c r="ET8" s="320">
        <f t="shared" si="98"/>
        <v>-289586396.39144588</v>
      </c>
      <c r="EU8" s="142">
        <v>3</v>
      </c>
      <c r="EV8" s="264">
        <f t="shared" si="46"/>
        <v>2.339982335270161</v>
      </c>
      <c r="EW8" s="264">
        <f t="shared" si="47"/>
        <v>0</v>
      </c>
      <c r="EX8" s="264">
        <f t="shared" si="48"/>
        <v>1.8031927836587084E-2</v>
      </c>
      <c r="EY8" s="143">
        <f t="shared" si="49"/>
        <v>2805.1273323852679</v>
      </c>
      <c r="EZ8" s="143">
        <f t="shared" si="50"/>
        <v>4.8100532421525982E-2</v>
      </c>
      <c r="FA8" s="143">
        <f t="shared" si="51"/>
        <v>1.4309299698058676E-2</v>
      </c>
      <c r="FB8" s="143">
        <f t="shared" si="52"/>
        <v>9192.7076773558038</v>
      </c>
      <c r="FC8" s="143">
        <f t="shared" si="53"/>
        <v>9180.9952309060136</v>
      </c>
      <c r="FD8" s="143">
        <f t="shared" si="54"/>
        <v>3.6370538977034261</v>
      </c>
      <c r="FE8" s="144">
        <f t="shared" si="55"/>
        <v>6056600096.5290318</v>
      </c>
      <c r="FF8" s="145">
        <v>0</v>
      </c>
      <c r="FG8" s="144">
        <f t="shared" si="56"/>
        <v>1112987.8226589793</v>
      </c>
      <c r="FH8" s="145">
        <v>0</v>
      </c>
      <c r="FI8" s="144">
        <f t="shared" si="57"/>
        <v>86610741.204222739</v>
      </c>
      <c r="FJ8" s="145">
        <v>0</v>
      </c>
      <c r="FK8" s="144">
        <f t="shared" si="58"/>
        <v>41569662567.470367</v>
      </c>
      <c r="FL8" s="145">
        <v>0</v>
      </c>
      <c r="FM8" s="144">
        <f t="shared" si="59"/>
        <v>-594875243.37019598</v>
      </c>
      <c r="FN8" s="145">
        <v>0</v>
      </c>
      <c r="FO8" s="144">
        <f t="shared" si="60"/>
        <v>1984721261.1504216</v>
      </c>
      <c r="FP8" s="144">
        <f t="shared" si="61"/>
        <v>6032246065.0146503</v>
      </c>
      <c r="FQ8" s="145">
        <v>0</v>
      </c>
      <c r="FR8" s="144">
        <f t="shared" si="62"/>
        <v>-289637700.08619535</v>
      </c>
      <c r="FS8" s="145">
        <v>0</v>
      </c>
      <c r="FT8" s="144">
        <f t="shared" si="63"/>
        <v>137192982182.21585</v>
      </c>
      <c r="FU8" s="145">
        <v>0</v>
      </c>
      <c r="FV8" s="144">
        <f t="shared" si="64"/>
        <v>-54358621.750029862</v>
      </c>
      <c r="FW8" s="144">
        <f t="shared" si="65"/>
        <v>79106159653.836395</v>
      </c>
      <c r="FX8" s="145">
        <v>0</v>
      </c>
      <c r="FY8" s="144">
        <f t="shared" si="66"/>
        <v>135028397841.88126</v>
      </c>
      <c r="FZ8" s="146">
        <v>0</v>
      </c>
      <c r="GB8" s="46">
        <f t="shared" si="99"/>
        <v>3</v>
      </c>
      <c r="GC8" s="39">
        <f t="shared" si="100"/>
        <v>4</v>
      </c>
      <c r="GE8" s="142">
        <v>3</v>
      </c>
      <c r="GF8" s="310">
        <v>2.34</v>
      </c>
      <c r="GG8" s="264">
        <f t="shared" si="101"/>
        <v>0</v>
      </c>
      <c r="GH8" s="264">
        <f t="shared" si="67"/>
        <v>1.8032102639245148E-2</v>
      </c>
      <c r="GI8" s="143">
        <f t="shared" si="67"/>
        <v>2805.1241015187975</v>
      </c>
      <c r="GJ8" s="143">
        <f t="shared" si="67"/>
        <v>4.8100839607620412E-2</v>
      </c>
      <c r="GK8" s="143">
        <f t="shared" si="67"/>
        <v>1.4309423851802425E-2</v>
      </c>
      <c r="GL8" s="143">
        <f t="shared" si="67"/>
        <v>9192.6890880612973</v>
      </c>
      <c r="GM8" s="143">
        <f t="shared" si="67"/>
        <v>9180.9822125178434</v>
      </c>
      <c r="GN8" s="143">
        <f t="shared" si="67"/>
        <v>3.6391516884466295</v>
      </c>
      <c r="GO8" s="144">
        <f t="shared" si="67"/>
        <v>6056595185.1489515</v>
      </c>
      <c r="GP8" s="145">
        <f t="shared" si="67"/>
        <v>0</v>
      </c>
      <c r="GQ8" s="144">
        <f t="shared" si="67"/>
        <v>1114397.3389281554</v>
      </c>
      <c r="GR8" s="145">
        <f t="shared" si="67"/>
        <v>0</v>
      </c>
      <c r="GS8" s="144">
        <f t="shared" si="67"/>
        <v>86611239.548555732</v>
      </c>
      <c r="GT8" s="145">
        <f t="shared" si="67"/>
        <v>0</v>
      </c>
      <c r="GU8" s="144">
        <f t="shared" si="67"/>
        <v>41569618787.600471</v>
      </c>
      <c r="GV8" s="145">
        <f t="shared" si="67"/>
        <v>0</v>
      </c>
      <c r="GW8" s="144">
        <f t="shared" si="67"/>
        <v>-594879343.14801717</v>
      </c>
      <c r="GX8" s="145">
        <f t="shared" si="67"/>
        <v>0</v>
      </c>
      <c r="GY8" s="144">
        <f t="shared" si="67"/>
        <v>1984730591.7054455</v>
      </c>
      <c r="GZ8" s="144">
        <f t="shared" si="67"/>
        <v>6032236924.6473198</v>
      </c>
      <c r="HA8" s="145">
        <f t="shared" si="67"/>
        <v>0</v>
      </c>
      <c r="HB8" s="144">
        <f t="shared" si="67"/>
        <v>-289638724.12818217</v>
      </c>
      <c r="HC8" s="145">
        <f t="shared" si="67"/>
        <v>0</v>
      </c>
      <c r="HD8" s="144">
        <f t="shared" si="67"/>
        <v>137192729821.13716</v>
      </c>
      <c r="HE8" s="145">
        <f t="shared" si="67"/>
        <v>0</v>
      </c>
      <c r="HF8" s="144">
        <f t="shared" si="67"/>
        <v>-54389911.284200527</v>
      </c>
      <c r="HG8" s="144">
        <f t="shared" si="67"/>
        <v>79106021764.683151</v>
      </c>
      <c r="HH8" s="145">
        <f t="shared" si="67"/>
        <v>0</v>
      </c>
      <c r="HI8" s="144">
        <f t="shared" si="67"/>
        <v>135028205973.02705</v>
      </c>
      <c r="HJ8" s="146">
        <f t="shared" si="67"/>
        <v>0</v>
      </c>
    </row>
    <row r="9" spans="1:218" x14ac:dyDescent="0.3">
      <c r="A9" s="2">
        <v>8.1632653061224483E-2</v>
      </c>
      <c r="B9">
        <v>5.3673398548149196</v>
      </c>
      <c r="C9">
        <v>0.2488569826252231</v>
      </c>
      <c r="D9">
        <f t="shared" si="1"/>
        <v>14.258454806785743</v>
      </c>
      <c r="E9">
        <v>0.43464778259196502</v>
      </c>
      <c r="F9">
        <v>9.5510204081632661</v>
      </c>
      <c r="G9">
        <v>-0.1036164118664373</v>
      </c>
      <c r="H9">
        <v>0</v>
      </c>
      <c r="I9" s="4">
        <v>5</v>
      </c>
      <c r="K9" s="46">
        <f t="shared" si="68"/>
        <v>2</v>
      </c>
      <c r="L9" s="39">
        <f t="shared" si="69"/>
        <v>3</v>
      </c>
      <c r="M9" s="287">
        <f t="shared" si="8"/>
        <v>-2.9609663124917578E-2</v>
      </c>
      <c r="N9" s="287">
        <f t="shared" si="9"/>
        <v>0</v>
      </c>
      <c r="O9" s="287">
        <f t="shared" si="10"/>
        <v>3.509973502905241</v>
      </c>
      <c r="P9" s="289">
        <f t="shared" si="11"/>
        <v>15.50459572638181</v>
      </c>
      <c r="Q9" s="46">
        <f t="shared" si="70"/>
        <v>2</v>
      </c>
      <c r="R9" s="39">
        <f t="shared" si="71"/>
        <v>3</v>
      </c>
      <c r="S9" s="23">
        <f t="shared" si="12"/>
        <v>5.2224917800624757</v>
      </c>
      <c r="T9" s="39">
        <f t="shared" si="72"/>
        <v>2</v>
      </c>
      <c r="U9" s="39">
        <f t="shared" si="73"/>
        <v>3</v>
      </c>
      <c r="V9" s="51">
        <f t="shared" si="13"/>
        <v>0.48187917894667631</v>
      </c>
      <c r="X9" s="135">
        <f>hGAST_vs_BeamDyn!A10</f>
        <v>3.509973502905241</v>
      </c>
      <c r="Y9" s="1">
        <f>hGAST_vs_BeamDyn!D10</f>
        <v>2591.1367835087922</v>
      </c>
      <c r="Z9" s="1">
        <f>hGAST_vs_BeamDyn!E10</f>
        <v>0</v>
      </c>
      <c r="AA9">
        <f>hGAST_vs_BeamDyn!F10</f>
        <v>0</v>
      </c>
      <c r="AB9">
        <f>hGAST_vs_BeamDyn!G10</f>
        <v>0</v>
      </c>
      <c r="AC9">
        <f>hGAST_vs_BeamDyn!H10</f>
        <v>0</v>
      </c>
      <c r="AD9" s="1">
        <f>hGAST_vs_BeamDyn!I10</f>
        <v>-186.50710374919129</v>
      </c>
      <c r="AE9" s="1">
        <f>hGAST_vs_BeamDyn!J10</f>
        <v>2591.1367835087922</v>
      </c>
      <c r="AF9">
        <f>hGAST_vs_BeamDyn!K10</f>
        <v>0</v>
      </c>
      <c r="AG9">
        <f>hGAST_vs_BeamDyn!L10</f>
        <v>0</v>
      </c>
      <c r="AH9">
        <f>hGAST_vs_BeamDyn!M10</f>
        <v>0</v>
      </c>
      <c r="AI9" s="1">
        <f>hGAST_vs_BeamDyn!N10</f>
        <v>8.8503222337852261</v>
      </c>
      <c r="AJ9" s="1">
        <f>hGAST_vs_BeamDyn!O10</f>
        <v>2591.1367835087922</v>
      </c>
      <c r="AK9" s="1">
        <f>hGAST_vs_BeamDyn!P10</f>
        <v>186.50710374919129</v>
      </c>
      <c r="AL9" s="1">
        <f>hGAST_vs_BeamDyn!Q10</f>
        <v>-8.8503222337852261</v>
      </c>
      <c r="AM9">
        <f>hGAST_vs_BeamDyn!R10</f>
        <v>0</v>
      </c>
      <c r="AN9" s="1">
        <f>hGAST_vs_BeamDyn!S10</f>
        <v>8366.6705479331576</v>
      </c>
      <c r="AO9" s="1">
        <f>hGAST_vs_BeamDyn!T10</f>
        <v>-30.176017663964799</v>
      </c>
      <c r="AP9">
        <f>hGAST_vs_BeamDyn!U10</f>
        <v>0</v>
      </c>
      <c r="AQ9" s="1">
        <f>hGAST_vs_BeamDyn!V10</f>
        <v>7913.5551377558404</v>
      </c>
      <c r="AR9">
        <f>hGAST_vs_BeamDyn!W10</f>
        <v>0</v>
      </c>
      <c r="AS9" s="186">
        <f>hGAST_vs_BeamDyn!X10</f>
        <v>16280.22568568902</v>
      </c>
      <c r="AT9" s="1">
        <f>hGAST_vs_BeamDyn!Y10</f>
        <v>5399937528.5606775</v>
      </c>
      <c r="AU9" s="1">
        <f>hGAST_vs_BeamDyn!Z10</f>
        <v>2545105.37016225</v>
      </c>
      <c r="AV9">
        <f>hGAST_vs_BeamDyn!AA10</f>
        <v>0</v>
      </c>
      <c r="AW9">
        <f>hGAST_vs_BeamDyn!AB10</f>
        <v>0</v>
      </c>
      <c r="AX9">
        <f>hGAST_vs_BeamDyn!AC10</f>
        <v>0</v>
      </c>
      <c r="AY9" s="1">
        <f>hGAST_vs_BeamDyn!AD10</f>
        <v>-376430490.91097128</v>
      </c>
      <c r="AZ9" s="1">
        <f>hGAST_vs_BeamDyn!AE10</f>
        <v>5758216767.8685617</v>
      </c>
      <c r="BA9">
        <f>hGAST_vs_BeamDyn!AF10</f>
        <v>0</v>
      </c>
      <c r="BB9">
        <f>hGAST_vs_BeamDyn!AG10</f>
        <v>0</v>
      </c>
      <c r="BC9">
        <f>hGAST_vs_BeamDyn!AH10</f>
        <v>0</v>
      </c>
      <c r="BD9" s="1">
        <f>hGAST_vs_BeamDyn!AI10</f>
        <v>19709135.85390586</v>
      </c>
      <c r="BE9" s="1">
        <f>hGAST_vs_BeamDyn!AJ10</f>
        <v>38669982721.739799</v>
      </c>
      <c r="BF9" s="1">
        <f>hGAST_vs_BeamDyn!AK10</f>
        <v>2739604966.9813581</v>
      </c>
      <c r="BG9" s="1">
        <f>hGAST_vs_BeamDyn!AL10</f>
        <v>-139140684.3010025</v>
      </c>
      <c r="BH9">
        <f>hGAST_vs_BeamDyn!AM10</f>
        <v>0</v>
      </c>
      <c r="BI9" s="1">
        <f>hGAST_vs_BeamDyn!AN10</f>
        <v>123284345388.3974</v>
      </c>
      <c r="BJ9" s="1">
        <f>hGAST_vs_BeamDyn!AO10</f>
        <v>-1348337968.6178889</v>
      </c>
      <c r="BK9">
        <f>hGAST_vs_BeamDyn!AP10</f>
        <v>0</v>
      </c>
      <c r="BL9" s="1">
        <f>hGAST_vs_BeamDyn!AQ10</f>
        <v>119514275124.8942</v>
      </c>
      <c r="BM9">
        <f>hGAST_vs_BeamDyn!AR10</f>
        <v>0</v>
      </c>
      <c r="BN9" s="186">
        <f>hGAST_vs_BeamDyn!AS10</f>
        <v>69973323042.111694</v>
      </c>
      <c r="BO9" s="175">
        <f>hGAST_vs_BeamDyn!AU10</f>
        <v>30.176017663964799</v>
      </c>
      <c r="BP9" s="175">
        <f>hGAST_vs_BeamDyn!AV10</f>
        <v>3.4156136758633588E-3</v>
      </c>
      <c r="BQ9" s="175">
        <f>hGAST_vs_BeamDyn!AW10</f>
        <v>7.1978872337504468E-2</v>
      </c>
      <c r="BR9" s="175">
        <f>hGAST_vs_BeamDyn!AX10</f>
        <v>3.4227846308052959E-3</v>
      </c>
      <c r="BS9" s="175">
        <f>hGAST_vs_BeamDyn!AY10</f>
        <v>6.9710156630516926E-2</v>
      </c>
      <c r="BT9" s="175">
        <f>hGAST_vs_BeamDyn!AZ10</f>
        <v>3.5981573951616814E-3</v>
      </c>
      <c r="BU9" s="175">
        <f>hGAST_vs_BeamDyn!BA10</f>
        <v>7.0845776857334494E-2</v>
      </c>
      <c r="BV9" s="175">
        <f>hGAST_vs_BeamDyn!BB10</f>
        <v>376430490.91097128</v>
      </c>
      <c r="BW9" s="175">
        <f>hGAST_vs_BeamDyn!BC10</f>
        <v>139140684.3010025</v>
      </c>
      <c r="BX9" s="254">
        <f>hGAST_vs_BeamDyn!BD10</f>
        <v>1348337968.6178889</v>
      </c>
      <c r="BY9" s="1"/>
      <c r="BZ9" s="277">
        <f t="shared" si="74"/>
        <v>9.4635838998966104E-2</v>
      </c>
      <c r="CA9" s="175">
        <f t="shared" si="2"/>
        <v>3.4156136758633588E-3</v>
      </c>
      <c r="CB9" s="175">
        <f t="shared" si="3"/>
        <v>7.1978872337504468E-2</v>
      </c>
      <c r="CC9" s="175">
        <f t="shared" si="4"/>
        <v>3.4227846308052959E-3</v>
      </c>
      <c r="CD9" s="175">
        <f t="shared" si="5"/>
        <v>6.9710156630516926E-2</v>
      </c>
      <c r="CE9" s="175">
        <f t="shared" si="6"/>
        <v>3.5981573951616814E-3</v>
      </c>
      <c r="CF9" s="254">
        <f t="shared" si="7"/>
        <v>7.0845776857334494E-2</v>
      </c>
      <c r="CH9" s="291">
        <f t="shared" si="75"/>
        <v>9.4635838998966104E-2</v>
      </c>
      <c r="CI9" s="1">
        <f t="shared" si="76"/>
        <v>7.1978872337504468E-2</v>
      </c>
      <c r="CJ9" s="34">
        <f t="shared" si="77"/>
        <v>3.4156136758633588E-3</v>
      </c>
      <c r="CK9" s="1">
        <f t="shared" si="78"/>
        <v>6.9710156630516926E-2</v>
      </c>
      <c r="CL9" s="34">
        <f t="shared" si="79"/>
        <v>3.4227846308052959E-3</v>
      </c>
      <c r="CM9" s="1">
        <f t="shared" si="80"/>
        <v>7.0845776857334494E-2</v>
      </c>
      <c r="CN9" s="34">
        <f t="shared" si="81"/>
        <v>3.5981573951616814E-3</v>
      </c>
      <c r="CP9" s="125">
        <f t="shared" si="14"/>
        <v>15.50459572638181</v>
      </c>
      <c r="CQ9" s="125">
        <f t="shared" si="82"/>
        <v>0.27060624461600441</v>
      </c>
      <c r="CR9" s="13">
        <f t="shared" si="83"/>
        <v>6.8446443204099705E-2</v>
      </c>
      <c r="CS9" s="13">
        <f t="shared" si="84"/>
        <v>2.2532396509680551E-2</v>
      </c>
      <c r="CT9" s="13">
        <f t="shared" si="85"/>
        <v>6.6258371388282167E-2</v>
      </c>
      <c r="CU9" s="13">
        <f t="shared" si="86"/>
        <v>2.193284325053526E-2</v>
      </c>
      <c r="CV9" s="13">
        <f t="shared" si="87"/>
        <v>6.7305785388448461E-2</v>
      </c>
      <c r="CW9" s="57">
        <f t="shared" si="88"/>
        <v>2.2405403107369118E-2</v>
      </c>
      <c r="CX9" s="68"/>
      <c r="CY9" s="94"/>
      <c r="CZ9" s="296">
        <f t="shared" si="15"/>
        <v>69973323042.111694</v>
      </c>
      <c r="DA9" s="244">
        <f t="shared" si="16"/>
        <v>5758216767.8685617</v>
      </c>
      <c r="DB9" s="244">
        <f t="shared" si="17"/>
        <v>5399937528.5606775</v>
      </c>
      <c r="DC9" s="34">
        <f t="shared" si="18"/>
        <v>2545105.37016225</v>
      </c>
      <c r="DD9" s="244">
        <f t="shared" si="19"/>
        <v>7913.5551377558404</v>
      </c>
      <c r="DE9" s="244">
        <f t="shared" si="20"/>
        <v>8366.6705479331576</v>
      </c>
      <c r="DF9" s="34">
        <f t="shared" si="21"/>
        <v>30.176017663964799</v>
      </c>
      <c r="DG9" s="1">
        <f t="shared" si="22"/>
        <v>119514275124.8942</v>
      </c>
      <c r="DH9" s="1">
        <f t="shared" si="23"/>
        <v>123284345388.3974</v>
      </c>
      <c r="DI9" s="34">
        <f t="shared" si="24"/>
        <v>1348337968.6178889</v>
      </c>
      <c r="DJ9" s="1">
        <f t="shared" si="25"/>
        <v>139140684.3010025</v>
      </c>
      <c r="DK9" s="34">
        <f t="shared" si="26"/>
        <v>2739604966.9813581</v>
      </c>
      <c r="DL9" s="1">
        <f t="shared" si="27"/>
        <v>19709135.85390586</v>
      </c>
      <c r="DM9" s="186">
        <f t="shared" si="28"/>
        <v>376430490.91097128</v>
      </c>
      <c r="DO9" s="169">
        <f t="shared" si="89"/>
        <v>15.50459572638181</v>
      </c>
      <c r="DP9" s="106">
        <f t="shared" si="102"/>
        <v>0.27060624461600441</v>
      </c>
      <c r="DQ9" s="243">
        <v>4</v>
      </c>
      <c r="DR9" s="258">
        <f t="shared" ref="DR9:DR30" si="103">SQRT( (DS9-DS8)^2 + (DT9-DT8)^2 + (DU9-DU8)^2 ) + DR8</f>
        <v>3.510100261755472</v>
      </c>
      <c r="DS9" s="258">
        <f t="shared" si="29"/>
        <v>3.509973502905241</v>
      </c>
      <c r="DT9" s="258">
        <f t="shared" si="30"/>
        <v>0</v>
      </c>
      <c r="DU9" s="262">
        <f t="shared" si="90"/>
        <v>2.9609663124917578E-2</v>
      </c>
      <c r="DV9" s="189">
        <f t="shared" si="31"/>
        <v>2591.1367835087922</v>
      </c>
      <c r="DW9" s="244">
        <f t="shared" si="32"/>
        <v>6.8446443204099705E-2</v>
      </c>
      <c r="DX9" s="189">
        <f t="shared" si="33"/>
        <v>2.2532396509680551E-2</v>
      </c>
      <c r="DY9" s="1">
        <f t="shared" si="34"/>
        <v>7961.479654974125</v>
      </c>
      <c r="DZ9" s="1">
        <f t="shared" si="35"/>
        <v>8318.746030714874</v>
      </c>
      <c r="EA9" s="34">
        <f t="shared" si="36"/>
        <v>142.580398261342</v>
      </c>
      <c r="EB9" s="244">
        <f t="shared" si="37"/>
        <v>38669982721.739799</v>
      </c>
      <c r="EC9" s="1">
        <f t="shared" si="91"/>
        <v>866416551.03557885</v>
      </c>
      <c r="ED9" s="34">
        <f t="shared" si="92"/>
        <v>2602713558.0444288</v>
      </c>
      <c r="EE9" s="1">
        <f t="shared" si="38"/>
        <v>120478306338.69313</v>
      </c>
      <c r="EF9" s="1">
        <f t="shared" si="39"/>
        <v>122320314174.59846</v>
      </c>
      <c r="EG9" s="34">
        <f t="shared" si="40"/>
        <v>2126763858.2292621</v>
      </c>
      <c r="EH9" s="34">
        <f t="shared" si="93"/>
        <v>69973323042.111694</v>
      </c>
      <c r="EI9" s="1">
        <f t="shared" si="41"/>
        <v>5731303793.2918301</v>
      </c>
      <c r="EJ9" s="1">
        <f t="shared" si="42"/>
        <v>5426850503.1374092</v>
      </c>
      <c r="EK9" s="34">
        <f t="shared" si="43"/>
        <v>94469727.530259669</v>
      </c>
      <c r="EL9" s="1">
        <f t="shared" si="94"/>
        <v>119617669.32404247</v>
      </c>
      <c r="EM9" s="34">
        <f t="shared" si="95"/>
        <v>357463253.64863253</v>
      </c>
      <c r="EN9" s="107">
        <v>0</v>
      </c>
      <c r="EP9" s="227">
        <f t="shared" si="44"/>
        <v>866416551.03557897</v>
      </c>
      <c r="EQ9" s="93">
        <f t="shared" si="45"/>
        <v>2602713558.0444288</v>
      </c>
      <c r="ER9" s="93">
        <f t="shared" si="96"/>
        <v>125703787.71946785</v>
      </c>
      <c r="ES9" s="228">
        <f t="shared" si="97"/>
        <v>359574276.10556442</v>
      </c>
      <c r="ET9" s="320">
        <f t="shared" si="98"/>
        <v>-359574276.10556442</v>
      </c>
      <c r="EU9" s="142">
        <v>4</v>
      </c>
      <c r="EV9" s="264">
        <f t="shared" si="46"/>
        <v>3.509973502905241</v>
      </c>
      <c r="EW9" s="264">
        <f t="shared" si="47"/>
        <v>0</v>
      </c>
      <c r="EX9" s="264">
        <f t="shared" si="48"/>
        <v>2.9609663124917578E-2</v>
      </c>
      <c r="EY9" s="143">
        <f t="shared" si="49"/>
        <v>2591.1367835087922</v>
      </c>
      <c r="EZ9" s="143">
        <f t="shared" si="50"/>
        <v>6.8446443204099705E-2</v>
      </c>
      <c r="FA9" s="143">
        <f t="shared" si="51"/>
        <v>2.2532396509680551E-2</v>
      </c>
      <c r="FB9" s="143">
        <f t="shared" si="52"/>
        <v>7961.479654974125</v>
      </c>
      <c r="FC9" s="143">
        <f t="shared" si="53"/>
        <v>8318.746030714874</v>
      </c>
      <c r="FD9" s="143">
        <f t="shared" si="54"/>
        <v>142.580398261342</v>
      </c>
      <c r="FE9" s="144">
        <f t="shared" si="55"/>
        <v>5731303793.2918301</v>
      </c>
      <c r="FF9" s="145">
        <v>0</v>
      </c>
      <c r="FG9" s="144">
        <f t="shared" si="56"/>
        <v>94469727.530259669</v>
      </c>
      <c r="FH9" s="145">
        <v>0</v>
      </c>
      <c r="FI9" s="144">
        <f t="shared" si="57"/>
        <v>119617669.32404247</v>
      </c>
      <c r="FJ9" s="145">
        <v>0</v>
      </c>
      <c r="FK9" s="144">
        <f t="shared" si="58"/>
        <v>38669982721.739799</v>
      </c>
      <c r="FL9" s="145">
        <v>0</v>
      </c>
      <c r="FM9" s="144">
        <f t="shared" si="59"/>
        <v>-866416551.03557885</v>
      </c>
      <c r="FN9" s="145">
        <v>0</v>
      </c>
      <c r="FO9" s="144">
        <f t="shared" si="60"/>
        <v>2602713558.0444288</v>
      </c>
      <c r="FP9" s="144">
        <f t="shared" si="61"/>
        <v>5426850503.1374092</v>
      </c>
      <c r="FQ9" s="145">
        <v>0</v>
      </c>
      <c r="FR9" s="144">
        <f t="shared" si="62"/>
        <v>-357463253.64863253</v>
      </c>
      <c r="FS9" s="145">
        <v>0</v>
      </c>
      <c r="FT9" s="144">
        <f t="shared" si="63"/>
        <v>120478306338.69313</v>
      </c>
      <c r="FU9" s="145">
        <v>0</v>
      </c>
      <c r="FV9" s="144">
        <f t="shared" si="64"/>
        <v>-2126763858.2292621</v>
      </c>
      <c r="FW9" s="144">
        <f t="shared" si="65"/>
        <v>69973323042.111694</v>
      </c>
      <c r="FX9" s="145">
        <v>0</v>
      </c>
      <c r="FY9" s="144">
        <f t="shared" si="66"/>
        <v>122320314174.59846</v>
      </c>
      <c r="FZ9" s="146">
        <v>0</v>
      </c>
      <c r="GB9" s="46">
        <f t="shared" si="99"/>
        <v>4</v>
      </c>
      <c r="GC9" s="39">
        <f t="shared" si="100"/>
        <v>5</v>
      </c>
      <c r="GE9" s="142">
        <v>4</v>
      </c>
      <c r="GF9" s="310">
        <v>3.51</v>
      </c>
      <c r="GG9" s="264">
        <f t="shared" si="101"/>
        <v>0</v>
      </c>
      <c r="GH9" s="264">
        <f t="shared" si="67"/>
        <v>2.960992779868913E-2</v>
      </c>
      <c r="GI9" s="143">
        <f t="shared" si="67"/>
        <v>2591.1322082780266</v>
      </c>
      <c r="GJ9" s="143">
        <f t="shared" si="67"/>
        <v>6.8446923241555768E-2</v>
      </c>
      <c r="GK9" s="143">
        <f t="shared" si="67"/>
        <v>2.2532571270392158E-2</v>
      </c>
      <c r="GL9" s="143">
        <f t="shared" si="67"/>
        <v>7961.4547863285861</v>
      </c>
      <c r="GM9" s="143">
        <f t="shared" si="67"/>
        <v>8318.7279710567509</v>
      </c>
      <c r="GN9" s="143">
        <f t="shared" si="67"/>
        <v>142.58296544788956</v>
      </c>
      <c r="GO9" s="144">
        <f t="shared" si="67"/>
        <v>5731296702.3584814</v>
      </c>
      <c r="GP9" s="145">
        <f t="shared" si="67"/>
        <v>0</v>
      </c>
      <c r="GQ9" s="144">
        <f t="shared" si="67"/>
        <v>94471590.938428402</v>
      </c>
      <c r="GR9" s="145">
        <f t="shared" si="67"/>
        <v>0</v>
      </c>
      <c r="GS9" s="144">
        <f t="shared" si="67"/>
        <v>119618050.4542017</v>
      </c>
      <c r="GT9" s="145">
        <f t="shared" si="67"/>
        <v>0</v>
      </c>
      <c r="GU9" s="144">
        <f t="shared" si="67"/>
        <v>38669923136.964897</v>
      </c>
      <c r="GV9" s="145">
        <f t="shared" si="67"/>
        <v>0</v>
      </c>
      <c r="GW9" s="144">
        <f t="shared" si="67"/>
        <v>-866421270.64651453</v>
      </c>
      <c r="GX9" s="145">
        <f t="shared" si="67"/>
        <v>0</v>
      </c>
      <c r="GY9" s="144">
        <f t="shared" si="67"/>
        <v>2602725673.3452878</v>
      </c>
      <c r="GZ9" s="144">
        <f t="shared" si="67"/>
        <v>5426837466.0968227</v>
      </c>
      <c r="HA9" s="145">
        <f t="shared" si="67"/>
        <v>0</v>
      </c>
      <c r="HB9" s="144">
        <f t="shared" si="67"/>
        <v>-357463938.50769645</v>
      </c>
      <c r="HC9" s="145">
        <f t="shared" si="67"/>
        <v>0</v>
      </c>
      <c r="HD9" s="144">
        <f t="shared" si="67"/>
        <v>120477978749.53603</v>
      </c>
      <c r="HE9" s="145">
        <f t="shared" si="67"/>
        <v>0</v>
      </c>
      <c r="HF9" s="144">
        <f t="shared" si="67"/>
        <v>-2126802756.2065833</v>
      </c>
      <c r="HG9" s="144">
        <f t="shared" si="67"/>
        <v>69973131895.325195</v>
      </c>
      <c r="HH9" s="145">
        <f t="shared" si="67"/>
        <v>0</v>
      </c>
      <c r="HI9" s="144">
        <f t="shared" si="67"/>
        <v>122320048182.39409</v>
      </c>
      <c r="HJ9" s="146">
        <f t="shared" si="67"/>
        <v>0</v>
      </c>
    </row>
    <row r="10" spans="1:218" x14ac:dyDescent="0.3">
      <c r="A10" s="2">
        <v>0.1020408163265306</v>
      </c>
      <c r="B10">
        <v>5.4520926842266668</v>
      </c>
      <c r="C10">
        <v>0.23382423192614571</v>
      </c>
      <c r="D10">
        <f t="shared" si="1"/>
        <v>13.397141637256269</v>
      </c>
      <c r="E10">
        <v>0.41562788519506061</v>
      </c>
      <c r="F10">
        <v>11.93877551020408</v>
      </c>
      <c r="G10">
        <v>-0.13698065932882639</v>
      </c>
      <c r="H10">
        <v>0</v>
      </c>
      <c r="I10" s="4">
        <v>6</v>
      </c>
      <c r="K10" s="46">
        <f t="shared" si="68"/>
        <v>2</v>
      </c>
      <c r="L10" s="39">
        <f t="shared" si="69"/>
        <v>3</v>
      </c>
      <c r="M10" s="287">
        <f t="shared" si="8"/>
        <v>-4.1296452859411366E-2</v>
      </c>
      <c r="N10" s="287">
        <f t="shared" si="9"/>
        <v>0</v>
      </c>
      <c r="O10" s="287">
        <f t="shared" si="10"/>
        <v>4.6799646705403219</v>
      </c>
      <c r="P10" s="289">
        <f t="shared" si="11"/>
        <v>15.417913453591019</v>
      </c>
      <c r="Q10" s="46">
        <f t="shared" si="70"/>
        <v>2</v>
      </c>
      <c r="R10" s="39">
        <f t="shared" si="71"/>
        <v>3</v>
      </c>
      <c r="S10" s="23">
        <f t="shared" si="12"/>
        <v>5.2367247764513536</v>
      </c>
      <c r="T10" s="39">
        <f t="shared" si="72"/>
        <v>2</v>
      </c>
      <c r="U10" s="39">
        <f t="shared" si="73"/>
        <v>3</v>
      </c>
      <c r="V10" s="51">
        <f t="shared" si="13"/>
        <v>0.47339317900991507</v>
      </c>
      <c r="X10" s="135">
        <f>hGAST_vs_BeamDyn!A11</f>
        <v>4.6799646705403219</v>
      </c>
      <c r="Y10" s="1">
        <f>hGAST_vs_BeamDyn!D11</f>
        <v>2389.11540591627</v>
      </c>
      <c r="Z10" s="1">
        <f>hGAST_vs_BeamDyn!E11</f>
        <v>0</v>
      </c>
      <c r="AA10">
        <f>hGAST_vs_BeamDyn!F11</f>
        <v>0</v>
      </c>
      <c r="AB10">
        <f>hGAST_vs_BeamDyn!G11</f>
        <v>0</v>
      </c>
      <c r="AC10">
        <f>hGAST_vs_BeamDyn!H11</f>
        <v>0</v>
      </c>
      <c r="AD10" s="1">
        <f>hGAST_vs_BeamDyn!I11</f>
        <v>-225.67253185892579</v>
      </c>
      <c r="AE10" s="1">
        <f>hGAST_vs_BeamDyn!J11</f>
        <v>2389.11540591627</v>
      </c>
      <c r="AF10">
        <f>hGAST_vs_BeamDyn!K11</f>
        <v>0</v>
      </c>
      <c r="AG10">
        <f>hGAST_vs_BeamDyn!L11</f>
        <v>0</v>
      </c>
      <c r="AH10">
        <f>hGAST_vs_BeamDyn!M11</f>
        <v>0</v>
      </c>
      <c r="AI10" s="1">
        <f>hGAST_vs_BeamDyn!N11</f>
        <v>12.72980918701758</v>
      </c>
      <c r="AJ10" s="1">
        <f>hGAST_vs_BeamDyn!O11</f>
        <v>2389.11540591627</v>
      </c>
      <c r="AK10" s="1">
        <f>hGAST_vs_BeamDyn!P11</f>
        <v>225.67253185892579</v>
      </c>
      <c r="AL10" s="1">
        <f>hGAST_vs_BeamDyn!Q11</f>
        <v>-12.72980918701758</v>
      </c>
      <c r="AM10">
        <f>hGAST_vs_BeamDyn!R11</f>
        <v>0</v>
      </c>
      <c r="AN10" s="1">
        <f>hGAST_vs_BeamDyn!S11</f>
        <v>7605.9992052497046</v>
      </c>
      <c r="AO10" s="1">
        <f>hGAST_vs_BeamDyn!T11</f>
        <v>-51.138148005356371</v>
      </c>
      <c r="AP10">
        <f>hGAST_vs_BeamDyn!U11</f>
        <v>0</v>
      </c>
      <c r="AQ10" s="1">
        <f>hGAST_vs_BeamDyn!V11</f>
        <v>6778.7078742704616</v>
      </c>
      <c r="AR10">
        <f>hGAST_vs_BeamDyn!W11</f>
        <v>0</v>
      </c>
      <c r="AS10" s="186">
        <f>hGAST_vs_BeamDyn!X11</f>
        <v>14384.70707952018</v>
      </c>
      <c r="AT10" s="1">
        <f>hGAST_vs_BeamDyn!Y11</f>
        <v>4800672070.8923912</v>
      </c>
      <c r="AU10" s="1">
        <f>hGAST_vs_BeamDyn!Z11</f>
        <v>6445969.8453484867</v>
      </c>
      <c r="AV10">
        <f>hGAST_vs_BeamDyn!AA11</f>
        <v>0</v>
      </c>
      <c r="AW10">
        <f>hGAST_vs_BeamDyn!AB11</f>
        <v>0</v>
      </c>
      <c r="AX10">
        <f>hGAST_vs_BeamDyn!AC11</f>
        <v>0</v>
      </c>
      <c r="AY10" s="1">
        <f>hGAST_vs_BeamDyn!AD11</f>
        <v>-410026336.09792042</v>
      </c>
      <c r="AZ10" s="1">
        <f>hGAST_vs_BeamDyn!AE11</f>
        <v>5468722459.9551544</v>
      </c>
      <c r="BA10">
        <f>hGAST_vs_BeamDyn!AF11</f>
        <v>0</v>
      </c>
      <c r="BB10">
        <f>hGAST_vs_BeamDyn!AG11</f>
        <v>0</v>
      </c>
      <c r="BC10">
        <f>hGAST_vs_BeamDyn!AH11</f>
        <v>0</v>
      </c>
      <c r="BD10" s="1">
        <f>hGAST_vs_BeamDyn!AI11</f>
        <v>28462348.938376889</v>
      </c>
      <c r="BE10" s="1">
        <f>hGAST_vs_BeamDyn!AJ11</f>
        <v>36038990116.73735</v>
      </c>
      <c r="BF10" s="1">
        <f>hGAST_vs_BeamDyn!AK11</f>
        <v>3310499851.2371159</v>
      </c>
      <c r="BG10" s="1">
        <f>hGAST_vs_BeamDyn!AL11</f>
        <v>-201959858.66306531</v>
      </c>
      <c r="BH10">
        <f>hGAST_vs_BeamDyn!AM11</f>
        <v>0</v>
      </c>
      <c r="BI10" s="1">
        <f>hGAST_vs_BeamDyn!AN11</f>
        <v>112223397786.614</v>
      </c>
      <c r="BJ10" s="1">
        <f>hGAST_vs_BeamDyn!AO11</f>
        <v>-2131730557.8957241</v>
      </c>
      <c r="BK10">
        <f>hGAST_vs_BeamDyn!AP11</f>
        <v>0</v>
      </c>
      <c r="BL10" s="1">
        <f>hGAST_vs_BeamDyn!AQ11</f>
        <v>104365370041.9754</v>
      </c>
      <c r="BM10">
        <f>hGAST_vs_BeamDyn!AR11</f>
        <v>0</v>
      </c>
      <c r="BN10" s="186">
        <f>hGAST_vs_BeamDyn!AS11</f>
        <v>61533150488.501068</v>
      </c>
      <c r="BO10" s="175">
        <f>hGAST_vs_BeamDyn!AU11</f>
        <v>51.138148005356371</v>
      </c>
      <c r="BP10" s="175">
        <f>hGAST_vs_BeamDyn!AV11</f>
        <v>5.3282521034748688E-3</v>
      </c>
      <c r="BQ10" s="175">
        <f>hGAST_vs_BeamDyn!AW11</f>
        <v>9.4458614807841901E-2</v>
      </c>
      <c r="BR10" s="175">
        <f>hGAST_vs_BeamDyn!AX11</f>
        <v>5.2045700155371006E-3</v>
      </c>
      <c r="BS10" s="175">
        <f>hGAST_vs_BeamDyn!AY11</f>
        <v>8.5410194665035952E-2</v>
      </c>
      <c r="BT10" s="175">
        <f>hGAST_vs_BeamDyn!AZ11</f>
        <v>5.6039266918656086E-3</v>
      </c>
      <c r="BU10" s="175">
        <f>hGAST_vs_BeamDyn!BA11</f>
        <v>9.1858840675439521E-2</v>
      </c>
      <c r="BV10" s="175">
        <f>hGAST_vs_BeamDyn!BB11</f>
        <v>410026336.09792042</v>
      </c>
      <c r="BW10" s="175">
        <f>hGAST_vs_BeamDyn!BC11</f>
        <v>201959858.66306531</v>
      </c>
      <c r="BX10" s="254">
        <f>hGAST_vs_BeamDyn!BD11</f>
        <v>2131730557.8957241</v>
      </c>
      <c r="BY10" s="1"/>
      <c r="BZ10" s="277">
        <f t="shared" si="74"/>
        <v>0.13933259870138359</v>
      </c>
      <c r="CA10" s="175">
        <f t="shared" si="2"/>
        <v>5.3282521034748688E-3</v>
      </c>
      <c r="CB10" s="175">
        <f t="shared" si="3"/>
        <v>9.4458614807841901E-2</v>
      </c>
      <c r="CC10" s="175">
        <f t="shared" si="4"/>
        <v>5.2045700155371006E-3</v>
      </c>
      <c r="CD10" s="175">
        <f t="shared" si="5"/>
        <v>8.5410194665035952E-2</v>
      </c>
      <c r="CE10" s="175">
        <f t="shared" si="6"/>
        <v>5.6039266918656086E-3</v>
      </c>
      <c r="CF10" s="254">
        <f t="shared" si="7"/>
        <v>9.1858840675439521E-2</v>
      </c>
      <c r="CH10" s="291">
        <f t="shared" si="75"/>
        <v>0.13933259870138359</v>
      </c>
      <c r="CI10" s="1">
        <f t="shared" si="76"/>
        <v>9.4458614807841901E-2</v>
      </c>
      <c r="CJ10" s="34">
        <f t="shared" si="77"/>
        <v>5.3282521034748688E-3</v>
      </c>
      <c r="CK10" s="1">
        <f t="shared" si="78"/>
        <v>8.5410194665035952E-2</v>
      </c>
      <c r="CL10" s="34">
        <f t="shared" si="79"/>
        <v>5.2045700155371006E-3</v>
      </c>
      <c r="CM10" s="1">
        <f t="shared" si="80"/>
        <v>9.1858840675439521E-2</v>
      </c>
      <c r="CN10" s="34">
        <f t="shared" si="81"/>
        <v>5.6039266918656086E-3</v>
      </c>
      <c r="CP10" s="125">
        <f t="shared" si="14"/>
        <v>15.417913453591019</v>
      </c>
      <c r="CQ10" s="125">
        <f t="shared" si="82"/>
        <v>0.26909335355269326</v>
      </c>
      <c r="CR10" s="13">
        <f t="shared" si="83"/>
        <v>8.9642713543675645E-2</v>
      </c>
      <c r="CS10" s="13">
        <f t="shared" si="84"/>
        <v>3.0249034537005372E-2</v>
      </c>
      <c r="CT10" s="13">
        <f t="shared" si="85"/>
        <v>8.0952806761090693E-2</v>
      </c>
      <c r="CU10" s="13">
        <f t="shared" si="86"/>
        <v>2.7724212870115408E-2</v>
      </c>
      <c r="CV10" s="13">
        <f t="shared" si="87"/>
        <v>8.7063209056845239E-2</v>
      </c>
      <c r="CW10" s="57">
        <f t="shared" si="88"/>
        <v>2.9823618716172715E-2</v>
      </c>
      <c r="CX10" s="68"/>
      <c r="CY10" s="94"/>
      <c r="CZ10" s="296">
        <f t="shared" si="15"/>
        <v>61533150488.501068</v>
      </c>
      <c r="DA10" s="244">
        <f t="shared" si="16"/>
        <v>5468722459.9551544</v>
      </c>
      <c r="DB10" s="244">
        <f t="shared" si="17"/>
        <v>4800672070.8923912</v>
      </c>
      <c r="DC10" s="34">
        <f t="shared" si="18"/>
        <v>6445969.8453484867</v>
      </c>
      <c r="DD10" s="244">
        <f t="shared" si="19"/>
        <v>6778.7078742704616</v>
      </c>
      <c r="DE10" s="244">
        <f t="shared" si="20"/>
        <v>7605.9992052497046</v>
      </c>
      <c r="DF10" s="34">
        <f t="shared" si="21"/>
        <v>51.138148005356371</v>
      </c>
      <c r="DG10" s="1">
        <f t="shared" si="22"/>
        <v>104365370041.9754</v>
      </c>
      <c r="DH10" s="1">
        <f t="shared" si="23"/>
        <v>112223397786.614</v>
      </c>
      <c r="DI10" s="34">
        <f t="shared" si="24"/>
        <v>2131730557.8957241</v>
      </c>
      <c r="DJ10" s="1">
        <f t="shared" si="25"/>
        <v>201959858.66306531</v>
      </c>
      <c r="DK10" s="34">
        <f t="shared" si="26"/>
        <v>3310499851.2371159</v>
      </c>
      <c r="DL10" s="1">
        <f t="shared" si="27"/>
        <v>28462348.938376889</v>
      </c>
      <c r="DM10" s="186">
        <f t="shared" si="28"/>
        <v>410026336.09792042</v>
      </c>
      <c r="DO10" s="169">
        <f t="shared" si="89"/>
        <v>15.417913453591019</v>
      </c>
      <c r="DP10" s="106">
        <f t="shared" si="102"/>
        <v>0.26909335355269326</v>
      </c>
      <c r="DQ10" s="243">
        <v>5</v>
      </c>
      <c r="DR10" s="258">
        <f t="shared" si="103"/>
        <v>4.6801497963472336</v>
      </c>
      <c r="DS10" s="258">
        <f t="shared" si="29"/>
        <v>4.6799646705403219</v>
      </c>
      <c r="DT10" s="258">
        <f t="shared" si="30"/>
        <v>0</v>
      </c>
      <c r="DU10" s="262">
        <f t="shared" si="90"/>
        <v>4.1296452859411366E-2</v>
      </c>
      <c r="DV10" s="189">
        <f t="shared" si="31"/>
        <v>2389.11540591627</v>
      </c>
      <c r="DW10" s="244">
        <f t="shared" si="32"/>
        <v>8.9642713543675645E-2</v>
      </c>
      <c r="DX10" s="189">
        <f t="shared" si="33"/>
        <v>3.0249034537005372E-2</v>
      </c>
      <c r="DY10" s="1">
        <f t="shared" si="34"/>
        <v>6863.3933969897962</v>
      </c>
      <c r="DZ10" s="1">
        <f t="shared" si="35"/>
        <v>7521.3136825303691</v>
      </c>
      <c r="EA10" s="34">
        <f t="shared" si="36"/>
        <v>255.93567791209171</v>
      </c>
      <c r="EB10" s="244">
        <f t="shared" si="37"/>
        <v>36038990116.73735</v>
      </c>
      <c r="EC10" s="1">
        <f t="shared" si="91"/>
        <v>1074813100.1574914</v>
      </c>
      <c r="ED10" s="34">
        <f t="shared" si="92"/>
        <v>3137670130.7310834</v>
      </c>
      <c r="EE10" s="1">
        <f t="shared" si="38"/>
        <v>106013459384.05508</v>
      </c>
      <c r="EF10" s="1">
        <f t="shared" si="39"/>
        <v>110575308444.53433</v>
      </c>
      <c r="EG10" s="34">
        <f t="shared" si="40"/>
        <v>3844321587.4449167</v>
      </c>
      <c r="EH10" s="34">
        <f t="shared" si="93"/>
        <v>61533150488.501068</v>
      </c>
      <c r="EI10" s="1">
        <f t="shared" si="41"/>
        <v>5418200433.727294</v>
      </c>
      <c r="EJ10" s="1">
        <f t="shared" si="42"/>
        <v>4851194097.1202517</v>
      </c>
      <c r="EK10" s="34">
        <f t="shared" si="43"/>
        <v>176749355.50332204</v>
      </c>
      <c r="EL10" s="1">
        <f t="shared" si="94"/>
        <v>136446643.37094802</v>
      </c>
      <c r="EM10" s="34">
        <f t="shared" si="95"/>
        <v>387703514.44599521</v>
      </c>
      <c r="EN10" s="107">
        <v>0</v>
      </c>
      <c r="EP10" s="227">
        <f t="shared" si="44"/>
        <v>1074813100.1574914</v>
      </c>
      <c r="EQ10" s="93">
        <f t="shared" si="45"/>
        <v>3137670130.7310834</v>
      </c>
      <c r="ER10" s="93">
        <f t="shared" si="96"/>
        <v>150215342.19760713</v>
      </c>
      <c r="ES10" s="228">
        <f t="shared" si="97"/>
        <v>392717778.30471957</v>
      </c>
      <c r="ET10" s="320">
        <f t="shared" si="98"/>
        <v>-392717778.30471957</v>
      </c>
      <c r="EU10" s="142">
        <v>5</v>
      </c>
      <c r="EV10" s="264">
        <f t="shared" si="46"/>
        <v>4.6799646705403219</v>
      </c>
      <c r="EW10" s="264">
        <f t="shared" si="47"/>
        <v>0</v>
      </c>
      <c r="EX10" s="264">
        <f t="shared" si="48"/>
        <v>4.1296452859411366E-2</v>
      </c>
      <c r="EY10" s="143">
        <f t="shared" si="49"/>
        <v>2389.11540591627</v>
      </c>
      <c r="EZ10" s="143">
        <f t="shared" si="50"/>
        <v>8.9642713543675645E-2</v>
      </c>
      <c r="FA10" s="143">
        <f t="shared" si="51"/>
        <v>3.0249034537005372E-2</v>
      </c>
      <c r="FB10" s="143">
        <f t="shared" si="52"/>
        <v>6863.3933969897962</v>
      </c>
      <c r="FC10" s="143">
        <f t="shared" si="53"/>
        <v>7521.3136825303691</v>
      </c>
      <c r="FD10" s="143">
        <f t="shared" si="54"/>
        <v>255.93567791209171</v>
      </c>
      <c r="FE10" s="144">
        <f t="shared" si="55"/>
        <v>5418200433.727294</v>
      </c>
      <c r="FF10" s="145">
        <v>0</v>
      </c>
      <c r="FG10" s="144">
        <f t="shared" si="56"/>
        <v>176749355.50332204</v>
      </c>
      <c r="FH10" s="145">
        <v>0</v>
      </c>
      <c r="FI10" s="144">
        <f t="shared" si="57"/>
        <v>136446643.37094802</v>
      </c>
      <c r="FJ10" s="145">
        <v>0</v>
      </c>
      <c r="FK10" s="144">
        <f t="shared" si="58"/>
        <v>36038990116.73735</v>
      </c>
      <c r="FL10" s="145">
        <v>0</v>
      </c>
      <c r="FM10" s="144">
        <f t="shared" si="59"/>
        <v>-1074813100.1574914</v>
      </c>
      <c r="FN10" s="145">
        <v>0</v>
      </c>
      <c r="FO10" s="144">
        <f t="shared" si="60"/>
        <v>3137670130.7310834</v>
      </c>
      <c r="FP10" s="144">
        <f t="shared" si="61"/>
        <v>4851194097.1202517</v>
      </c>
      <c r="FQ10" s="145">
        <v>0</v>
      </c>
      <c r="FR10" s="144">
        <f t="shared" si="62"/>
        <v>-387703514.44599521</v>
      </c>
      <c r="FS10" s="145">
        <v>0</v>
      </c>
      <c r="FT10" s="144">
        <f t="shared" si="63"/>
        <v>106013459384.05508</v>
      </c>
      <c r="FU10" s="145">
        <v>0</v>
      </c>
      <c r="FV10" s="144">
        <f t="shared" si="64"/>
        <v>-3844321587.4449167</v>
      </c>
      <c r="FW10" s="144">
        <f t="shared" si="65"/>
        <v>61533150488.501068</v>
      </c>
      <c r="FX10" s="145">
        <v>0</v>
      </c>
      <c r="FY10" s="144">
        <f t="shared" si="66"/>
        <v>110575308444.53433</v>
      </c>
      <c r="FZ10" s="146">
        <v>0</v>
      </c>
      <c r="GB10" s="46">
        <f t="shared" si="99"/>
        <v>5</v>
      </c>
      <c r="GC10" s="39">
        <f t="shared" si="100"/>
        <v>6</v>
      </c>
      <c r="GE10" s="142">
        <v>5</v>
      </c>
      <c r="GF10" s="310">
        <v>4.68</v>
      </c>
      <c r="GG10" s="264">
        <f t="shared" si="101"/>
        <v>0</v>
      </c>
      <c r="GH10" s="264">
        <f t="shared" si="67"/>
        <v>4.1296876983638507E-2</v>
      </c>
      <c r="GI10" s="143">
        <f t="shared" si="67"/>
        <v>2389.1098016875007</v>
      </c>
      <c r="GJ10" s="143">
        <f t="shared" si="67"/>
        <v>8.9643476434164954E-2</v>
      </c>
      <c r="GK10" s="143">
        <f t="shared" si="67"/>
        <v>3.0249288057882583E-2</v>
      </c>
      <c r="GL10" s="143">
        <f t="shared" si="67"/>
        <v>6863.3651984566295</v>
      </c>
      <c r="GM10" s="143">
        <f t="shared" si="67"/>
        <v>7521.2929341471072</v>
      </c>
      <c r="GN10" s="143">
        <f t="shared" si="67"/>
        <v>255.93839258763393</v>
      </c>
      <c r="GO10" s="144">
        <f t="shared" si="67"/>
        <v>5418191651.4279919</v>
      </c>
      <c r="GP10" s="145">
        <f t="shared" si="67"/>
        <v>0</v>
      </c>
      <c r="GQ10" s="144">
        <f t="shared" si="67"/>
        <v>176751448.79160079</v>
      </c>
      <c r="GR10" s="145">
        <f t="shared" si="67"/>
        <v>0</v>
      </c>
      <c r="GS10" s="144">
        <f t="shared" si="67"/>
        <v>136446917.83207974</v>
      </c>
      <c r="GT10" s="145">
        <f t="shared" si="67"/>
        <v>0</v>
      </c>
      <c r="GU10" s="144">
        <f t="shared" si="67"/>
        <v>36038920890.14032</v>
      </c>
      <c r="GV10" s="145">
        <f t="shared" si="67"/>
        <v>0</v>
      </c>
      <c r="GW10" s="144">
        <f t="shared" si="67"/>
        <v>-1074818946.7452075</v>
      </c>
      <c r="GX10" s="145">
        <f t="shared" si="67"/>
        <v>0</v>
      </c>
      <c r="GY10" s="144">
        <f t="shared" si="67"/>
        <v>3137687671.2957411</v>
      </c>
      <c r="GZ10" s="144">
        <f t="shared" si="67"/>
        <v>4851177882.4419413</v>
      </c>
      <c r="HA10" s="145">
        <f t="shared" si="67"/>
        <v>0</v>
      </c>
      <c r="HB10" s="144">
        <f t="shared" si="67"/>
        <v>-387703855.1135416</v>
      </c>
      <c r="HC10" s="145">
        <f t="shared" si="67"/>
        <v>0</v>
      </c>
      <c r="HD10" s="144">
        <f t="shared" si="67"/>
        <v>106013102712.74634</v>
      </c>
      <c r="HE10" s="145">
        <f t="shared" si="67"/>
        <v>0</v>
      </c>
      <c r="HF10" s="144">
        <f t="shared" si="67"/>
        <v>-3844363862.7975531</v>
      </c>
      <c r="HG10" s="144">
        <f t="shared" si="67"/>
        <v>61532927116.746613</v>
      </c>
      <c r="HH10" s="145">
        <f t="shared" si="67"/>
        <v>0</v>
      </c>
      <c r="HI10" s="144">
        <f t="shared" si="67"/>
        <v>110575003086.6228</v>
      </c>
      <c r="HJ10" s="146">
        <f t="shared" si="67"/>
        <v>0</v>
      </c>
    </row>
    <row r="11" spans="1:218" x14ac:dyDescent="0.3">
      <c r="A11" s="2">
        <v>0.1224489795918367</v>
      </c>
      <c r="B11">
        <v>5.5400317285038474</v>
      </c>
      <c r="C11">
        <v>0.21680513961749601</v>
      </c>
      <c r="D11">
        <f t="shared" si="1"/>
        <v>12.42201947682708</v>
      </c>
      <c r="E11">
        <v>0.39793787212739351</v>
      </c>
      <c r="F11">
        <v>14.3265306122449</v>
      </c>
      <c r="G11">
        <v>-0.1694776190250627</v>
      </c>
      <c r="H11">
        <v>0</v>
      </c>
      <c r="I11" s="4">
        <v>7</v>
      </c>
      <c r="K11" s="46">
        <f t="shared" si="68"/>
        <v>3</v>
      </c>
      <c r="L11" s="39">
        <f t="shared" si="69"/>
        <v>4</v>
      </c>
      <c r="M11" s="287">
        <f t="shared" si="8"/>
        <v>-5.534200023716896E-2</v>
      </c>
      <c r="N11" s="287">
        <f t="shared" si="9"/>
        <v>0</v>
      </c>
      <c r="O11" s="287">
        <f t="shared" si="10"/>
        <v>5.8499558381754024</v>
      </c>
      <c r="P11" s="289">
        <f t="shared" si="11"/>
        <v>15.202817658873469</v>
      </c>
      <c r="Q11" s="46">
        <f t="shared" si="70"/>
        <v>3</v>
      </c>
      <c r="R11" s="39">
        <f t="shared" si="71"/>
        <v>4</v>
      </c>
      <c r="S11" s="23">
        <f t="shared" si="12"/>
        <v>5.2628332664307003</v>
      </c>
      <c r="T11" s="39">
        <f t="shared" si="72"/>
        <v>3</v>
      </c>
      <c r="U11" s="39">
        <f t="shared" si="73"/>
        <v>4</v>
      </c>
      <c r="V11" s="51">
        <f t="shared" si="13"/>
        <v>0.46429209403143762</v>
      </c>
      <c r="X11" s="135">
        <f>hGAST_vs_BeamDyn!A12</f>
        <v>5.8499558381754024</v>
      </c>
      <c r="Y11" s="1">
        <f>hGAST_vs_BeamDyn!D12</f>
        <v>2203.52246956623</v>
      </c>
      <c r="Z11" s="1">
        <f>hGAST_vs_BeamDyn!E12</f>
        <v>0</v>
      </c>
      <c r="AA11">
        <f>hGAST_vs_BeamDyn!F12</f>
        <v>0</v>
      </c>
      <c r="AB11">
        <f>hGAST_vs_BeamDyn!G12</f>
        <v>0</v>
      </c>
      <c r="AC11">
        <f>hGAST_vs_BeamDyn!H12</f>
        <v>0</v>
      </c>
      <c r="AD11" s="1">
        <f>hGAST_vs_BeamDyn!I12</f>
        <v>-266.66982245842092</v>
      </c>
      <c r="AE11" s="1">
        <f>hGAST_vs_BeamDyn!J12</f>
        <v>2203.52246956623</v>
      </c>
      <c r="AF11">
        <f>hGAST_vs_BeamDyn!K12</f>
        <v>0</v>
      </c>
      <c r="AG11">
        <f>hGAST_vs_BeamDyn!L12</f>
        <v>0</v>
      </c>
      <c r="AH11">
        <f>hGAST_vs_BeamDyn!M12</f>
        <v>0</v>
      </c>
      <c r="AI11" s="1">
        <f>hGAST_vs_BeamDyn!N12</f>
        <v>15.77615497545956</v>
      </c>
      <c r="AJ11" s="1">
        <f>hGAST_vs_BeamDyn!O12</f>
        <v>2203.52246956623</v>
      </c>
      <c r="AK11" s="1">
        <f>hGAST_vs_BeamDyn!P12</f>
        <v>266.66982245842092</v>
      </c>
      <c r="AL11" s="1">
        <f>hGAST_vs_BeamDyn!Q12</f>
        <v>-15.77615497545956</v>
      </c>
      <c r="AM11">
        <f>hGAST_vs_BeamDyn!R12</f>
        <v>0</v>
      </c>
      <c r="AN11" s="1">
        <f>hGAST_vs_BeamDyn!S12</f>
        <v>6947.021691181144</v>
      </c>
      <c r="AO11" s="1">
        <f>hGAST_vs_BeamDyn!T12</f>
        <v>-69.342936424027826</v>
      </c>
      <c r="AP11">
        <f>hGAST_vs_BeamDyn!U12</f>
        <v>0</v>
      </c>
      <c r="AQ11" s="1">
        <f>hGAST_vs_BeamDyn!V12</f>
        <v>5816.7305131046887</v>
      </c>
      <c r="AR11">
        <f>hGAST_vs_BeamDyn!W12</f>
        <v>0</v>
      </c>
      <c r="AS11" s="186">
        <f>hGAST_vs_BeamDyn!X12</f>
        <v>12763.75220428584</v>
      </c>
      <c r="AT11" s="1">
        <f>hGAST_vs_BeamDyn!Y12</f>
        <v>4245595846.6038599</v>
      </c>
      <c r="AU11" s="1">
        <f>hGAST_vs_BeamDyn!Z12</f>
        <v>6455163.7023846591</v>
      </c>
      <c r="AV11">
        <f>hGAST_vs_BeamDyn!AA12</f>
        <v>0</v>
      </c>
      <c r="AW11">
        <f>hGAST_vs_BeamDyn!AB12</f>
        <v>0</v>
      </c>
      <c r="AX11">
        <f>hGAST_vs_BeamDyn!AC12</f>
        <v>0</v>
      </c>
      <c r="AY11" s="1">
        <f>hGAST_vs_BeamDyn!AD12</f>
        <v>-423187047.45963639</v>
      </c>
      <c r="AZ11" s="1">
        <f>hGAST_vs_BeamDyn!AE12</f>
        <v>5195984070.2949247</v>
      </c>
      <c r="BA11">
        <f>hGAST_vs_BeamDyn!AF12</f>
        <v>0</v>
      </c>
      <c r="BB11">
        <f>hGAST_vs_BeamDyn!AG12</f>
        <v>0</v>
      </c>
      <c r="BC11">
        <f>hGAST_vs_BeamDyn!AH12</f>
        <v>0</v>
      </c>
      <c r="BD11" s="1">
        <f>hGAST_vs_BeamDyn!AI12</f>
        <v>35814075.943787813</v>
      </c>
      <c r="BE11" s="1">
        <f>hGAST_vs_BeamDyn!AJ12</f>
        <v>33746441410.196159</v>
      </c>
      <c r="BF11" s="1">
        <f>hGAST_vs_BeamDyn!AK12</f>
        <v>3921047165.8377728</v>
      </c>
      <c r="BG11" s="1">
        <f>hGAST_vs_BeamDyn!AL12</f>
        <v>-248900545.30290729</v>
      </c>
      <c r="BH11">
        <f>hGAST_vs_BeamDyn!AM12</f>
        <v>0</v>
      </c>
      <c r="BI11" s="1">
        <f>hGAST_vs_BeamDyn!AN12</f>
        <v>102686583994.1113</v>
      </c>
      <c r="BJ11" s="1">
        <f>hGAST_vs_BeamDyn!AO12</f>
        <v>-2938603122.2992368</v>
      </c>
      <c r="BK11">
        <f>hGAST_vs_BeamDyn!AP12</f>
        <v>0</v>
      </c>
      <c r="BL11" s="1">
        <f>hGAST_vs_BeamDyn!AQ12</f>
        <v>91978034767.206161</v>
      </c>
      <c r="BM11">
        <f>hGAST_vs_BeamDyn!AR12</f>
        <v>0</v>
      </c>
      <c r="BN11" s="186">
        <f>hGAST_vs_BeamDyn!AS12</f>
        <v>54135840079.723602</v>
      </c>
      <c r="BO11" s="175">
        <f>hGAST_vs_BeamDyn!AU12</f>
        <v>69.342936424027826</v>
      </c>
      <c r="BP11" s="175">
        <f>hGAST_vs_BeamDyn!AV12</f>
        <v>7.1595162714928624E-3</v>
      </c>
      <c r="BQ11" s="175">
        <f>hGAST_vs_BeamDyn!AW12</f>
        <v>0.12101978815351752</v>
      </c>
      <c r="BR11" s="175">
        <f>hGAST_vs_BeamDyn!AX12</f>
        <v>6.8926454468046516E-3</v>
      </c>
      <c r="BS11" s="175">
        <f>hGAST_vs_BeamDyn!AY12</f>
        <v>9.9676715059478047E-2</v>
      </c>
      <c r="BT11" s="175">
        <f>hGAST_vs_BeamDyn!AZ12</f>
        <v>7.3756086538862261E-3</v>
      </c>
      <c r="BU11" s="175">
        <f>hGAST_vs_BeamDyn!BA12</f>
        <v>0.11619142647298707</v>
      </c>
      <c r="BV11" s="175">
        <f>hGAST_vs_BeamDyn!BB12</f>
        <v>423187047.45963639</v>
      </c>
      <c r="BW11" s="175">
        <f>hGAST_vs_BeamDyn!BC12</f>
        <v>248900545.30290729</v>
      </c>
      <c r="BX11" s="254">
        <f>hGAST_vs_BeamDyn!BD12</f>
        <v>2938603122.2992368</v>
      </c>
      <c r="BY11" s="1"/>
      <c r="BZ11" s="277">
        <f t="shared" si="74"/>
        <v>0.18792475540592957</v>
      </c>
      <c r="CA11" s="175">
        <f t="shared" si="2"/>
        <v>7.1595162714928624E-3</v>
      </c>
      <c r="CB11" s="175">
        <f t="shared" si="3"/>
        <v>0.12101978815351752</v>
      </c>
      <c r="CC11" s="175">
        <f t="shared" si="4"/>
        <v>6.8926454468046516E-3</v>
      </c>
      <c r="CD11" s="175">
        <f t="shared" si="5"/>
        <v>9.9676715059478047E-2</v>
      </c>
      <c r="CE11" s="175">
        <f t="shared" si="6"/>
        <v>7.3756086538862261E-3</v>
      </c>
      <c r="CF11" s="254">
        <f t="shared" si="7"/>
        <v>0.11619142647298707</v>
      </c>
      <c r="CH11" s="291">
        <f t="shared" si="75"/>
        <v>0.18792475540592957</v>
      </c>
      <c r="CI11" s="1">
        <f t="shared" si="76"/>
        <v>0.12101978815351752</v>
      </c>
      <c r="CJ11" s="34">
        <f t="shared" si="77"/>
        <v>7.1595162714928624E-3</v>
      </c>
      <c r="CK11" s="1">
        <f t="shared" si="78"/>
        <v>9.9676715059478047E-2</v>
      </c>
      <c r="CL11" s="34">
        <f t="shared" si="79"/>
        <v>6.8926454468046516E-3</v>
      </c>
      <c r="CM11" s="1">
        <f t="shared" si="80"/>
        <v>0.11619142647298707</v>
      </c>
      <c r="CN11" s="34">
        <f t="shared" si="81"/>
        <v>7.3756086538862261E-3</v>
      </c>
      <c r="CP11" s="125">
        <f t="shared" si="14"/>
        <v>15.202817658873469</v>
      </c>
      <c r="CQ11" s="125">
        <f t="shared" si="82"/>
        <v>0.26533922372767815</v>
      </c>
      <c r="CR11" s="13">
        <f t="shared" si="83"/>
        <v>0.11490704372314517</v>
      </c>
      <c r="CS11" s="13">
        <f t="shared" si="84"/>
        <v>3.8644781028894903E-2</v>
      </c>
      <c r="CT11" s="13">
        <f t="shared" si="85"/>
        <v>9.4380884669784823E-2</v>
      </c>
      <c r="CU11" s="13">
        <f t="shared" si="86"/>
        <v>3.2790314046262384E-2</v>
      </c>
      <c r="CV11" s="13">
        <f t="shared" si="87"/>
        <v>0.11019098998238047</v>
      </c>
      <c r="CW11" s="57">
        <f t="shared" si="88"/>
        <v>3.7587137634379222E-2</v>
      </c>
      <c r="CX11" s="68"/>
      <c r="CY11" s="94"/>
      <c r="CZ11" s="296">
        <f t="shared" si="15"/>
        <v>54135840079.723602</v>
      </c>
      <c r="DA11" s="244">
        <f t="shared" si="16"/>
        <v>5195984070.2949247</v>
      </c>
      <c r="DB11" s="244">
        <f t="shared" si="17"/>
        <v>4245595846.6038599</v>
      </c>
      <c r="DC11" s="34">
        <f t="shared" si="18"/>
        <v>6455163.7023846591</v>
      </c>
      <c r="DD11" s="244">
        <f t="shared" si="19"/>
        <v>5816.7305131046887</v>
      </c>
      <c r="DE11" s="244">
        <f t="shared" si="20"/>
        <v>6947.021691181144</v>
      </c>
      <c r="DF11" s="34">
        <f t="shared" si="21"/>
        <v>69.342936424027826</v>
      </c>
      <c r="DG11" s="1">
        <f t="shared" si="22"/>
        <v>91978034767.206161</v>
      </c>
      <c r="DH11" s="1">
        <f t="shared" si="23"/>
        <v>102686583994.1113</v>
      </c>
      <c r="DI11" s="34">
        <f t="shared" si="24"/>
        <v>2938603122.2992368</v>
      </c>
      <c r="DJ11" s="1">
        <f t="shared" si="25"/>
        <v>248900545.30290729</v>
      </c>
      <c r="DK11" s="34">
        <f t="shared" si="26"/>
        <v>3921047165.8377728</v>
      </c>
      <c r="DL11" s="1">
        <f t="shared" si="27"/>
        <v>35814075.943787813</v>
      </c>
      <c r="DM11" s="186">
        <f t="shared" si="28"/>
        <v>423187047.45963639</v>
      </c>
      <c r="DO11" s="169">
        <f t="shared" si="89"/>
        <v>15.202817658873469</v>
      </c>
      <c r="DP11" s="106">
        <f t="shared" si="102"/>
        <v>0.26533922372767815</v>
      </c>
      <c r="DQ11" s="243">
        <v>6</v>
      </c>
      <c r="DR11" s="258">
        <f t="shared" si="103"/>
        <v>5.8502252681631504</v>
      </c>
      <c r="DS11" s="258">
        <f t="shared" si="29"/>
        <v>5.8499558381754024</v>
      </c>
      <c r="DT11" s="258">
        <f t="shared" si="30"/>
        <v>0</v>
      </c>
      <c r="DU11" s="262">
        <f t="shared" si="90"/>
        <v>5.534200023716896E-2</v>
      </c>
      <c r="DV11" s="189">
        <f t="shared" si="31"/>
        <v>2203.52246956623</v>
      </c>
      <c r="DW11" s="244">
        <f t="shared" si="32"/>
        <v>0.11490704372314517</v>
      </c>
      <c r="DX11" s="189">
        <f t="shared" si="33"/>
        <v>3.8644781028894903E-2</v>
      </c>
      <c r="DY11" s="1">
        <f t="shared" si="34"/>
        <v>5929.5541861450693</v>
      </c>
      <c r="DZ11" s="1">
        <f t="shared" si="35"/>
        <v>6834.1980181407635</v>
      </c>
      <c r="EA11" s="34">
        <f t="shared" si="36"/>
        <v>345.83646995264735</v>
      </c>
      <c r="EB11" s="244">
        <f t="shared" si="37"/>
        <v>33746441410.196159</v>
      </c>
      <c r="EC11" s="1">
        <f t="shared" si="91"/>
        <v>1268432137.9555576</v>
      </c>
      <c r="ED11" s="34">
        <f t="shared" si="92"/>
        <v>3718553787.3719144</v>
      </c>
      <c r="EE11" s="1">
        <f t="shared" si="38"/>
        <v>94201722527.936096</v>
      </c>
      <c r="EF11" s="1">
        <f t="shared" si="39"/>
        <v>100462896233.38135</v>
      </c>
      <c r="EG11" s="34">
        <f t="shared" si="40"/>
        <v>5244337031.9049549</v>
      </c>
      <c r="EH11" s="34">
        <f t="shared" si="93"/>
        <v>54135840079.723602</v>
      </c>
      <c r="EI11" s="1">
        <f t="shared" si="41"/>
        <v>5127360644.2564917</v>
      </c>
      <c r="EJ11" s="1">
        <f t="shared" si="42"/>
        <v>4314219272.642293</v>
      </c>
      <c r="EK11" s="34">
        <f t="shared" si="43"/>
        <v>246071921.42427391</v>
      </c>
      <c r="EL11" s="1">
        <f t="shared" si="94"/>
        <v>145535859.64848927</v>
      </c>
      <c r="EM11" s="34">
        <f t="shared" si="95"/>
        <v>398985261.29380667</v>
      </c>
      <c r="EN11" s="107">
        <v>0</v>
      </c>
      <c r="EP11" s="227">
        <f t="shared" si="44"/>
        <v>1268432137.9555576</v>
      </c>
      <c r="EQ11" s="93">
        <f t="shared" si="45"/>
        <v>3718553787.3719144</v>
      </c>
      <c r="ER11" s="93">
        <f t="shared" si="96"/>
        <v>168127765.75361657</v>
      </c>
      <c r="ES11" s="228">
        <f t="shared" si="97"/>
        <v>407179831.61141521</v>
      </c>
      <c r="ET11" s="320">
        <f t="shared" si="98"/>
        <v>-407179831.61141521</v>
      </c>
      <c r="EU11" s="142">
        <v>6</v>
      </c>
      <c r="EV11" s="264">
        <f t="shared" si="46"/>
        <v>5.8499558381754024</v>
      </c>
      <c r="EW11" s="264">
        <f t="shared" si="47"/>
        <v>0</v>
      </c>
      <c r="EX11" s="264">
        <f t="shared" si="48"/>
        <v>5.534200023716896E-2</v>
      </c>
      <c r="EY11" s="143">
        <f t="shared" si="49"/>
        <v>2203.52246956623</v>
      </c>
      <c r="EZ11" s="143">
        <f t="shared" si="50"/>
        <v>0.11490704372314517</v>
      </c>
      <c r="FA11" s="143">
        <f t="shared" si="51"/>
        <v>3.8644781028894903E-2</v>
      </c>
      <c r="FB11" s="143">
        <f t="shared" si="52"/>
        <v>5929.5541861450693</v>
      </c>
      <c r="FC11" s="143">
        <f t="shared" si="53"/>
        <v>6834.1980181407635</v>
      </c>
      <c r="FD11" s="143">
        <f t="shared" si="54"/>
        <v>345.83646995264735</v>
      </c>
      <c r="FE11" s="144">
        <f t="shared" si="55"/>
        <v>5127360644.2564917</v>
      </c>
      <c r="FF11" s="145">
        <v>0</v>
      </c>
      <c r="FG11" s="144">
        <f t="shared" si="56"/>
        <v>246071921.42427391</v>
      </c>
      <c r="FH11" s="145">
        <v>0</v>
      </c>
      <c r="FI11" s="144">
        <f t="shared" si="57"/>
        <v>145535859.64848927</v>
      </c>
      <c r="FJ11" s="145">
        <v>0</v>
      </c>
      <c r="FK11" s="144">
        <f t="shared" si="58"/>
        <v>33746441410.196159</v>
      </c>
      <c r="FL11" s="145">
        <v>0</v>
      </c>
      <c r="FM11" s="144">
        <f t="shared" si="59"/>
        <v>-1268432137.9555576</v>
      </c>
      <c r="FN11" s="145">
        <v>0</v>
      </c>
      <c r="FO11" s="144">
        <f t="shared" si="60"/>
        <v>3718553787.3719144</v>
      </c>
      <c r="FP11" s="144">
        <f t="shared" si="61"/>
        <v>4314219272.642293</v>
      </c>
      <c r="FQ11" s="145">
        <v>0</v>
      </c>
      <c r="FR11" s="144">
        <f t="shared" si="62"/>
        <v>-398985261.29380667</v>
      </c>
      <c r="FS11" s="145">
        <v>0</v>
      </c>
      <c r="FT11" s="144">
        <f t="shared" si="63"/>
        <v>94201722527.936096</v>
      </c>
      <c r="FU11" s="145">
        <v>0</v>
      </c>
      <c r="FV11" s="144">
        <f t="shared" si="64"/>
        <v>-5244337031.9049549</v>
      </c>
      <c r="FW11" s="144">
        <f t="shared" si="65"/>
        <v>54135840079.723602</v>
      </c>
      <c r="FX11" s="145">
        <v>0</v>
      </c>
      <c r="FY11" s="144">
        <f t="shared" si="66"/>
        <v>100462896233.38135</v>
      </c>
      <c r="FZ11" s="146">
        <v>0</v>
      </c>
      <c r="GB11" s="46">
        <f t="shared" si="99"/>
        <v>6</v>
      </c>
      <c r="GC11" s="39">
        <f t="shared" si="100"/>
        <v>7</v>
      </c>
      <c r="GE11" s="142">
        <v>6</v>
      </c>
      <c r="GF11" s="310">
        <v>5.85</v>
      </c>
      <c r="GG11" s="264">
        <f t="shared" si="101"/>
        <v>0</v>
      </c>
      <c r="GH11" s="264">
        <f t="shared" si="67"/>
        <v>5.5342570718976962E-2</v>
      </c>
      <c r="GI11" s="143">
        <f t="shared" si="67"/>
        <v>2203.5162799145819</v>
      </c>
      <c r="GJ11" s="143">
        <f t="shared" si="67"/>
        <v>0.11490811367781886</v>
      </c>
      <c r="GK11" s="143">
        <f t="shared" si="67"/>
        <v>3.8645107411112246E-2</v>
      </c>
      <c r="GL11" s="143">
        <f t="shared" si="67"/>
        <v>5929.5260561188379</v>
      </c>
      <c r="GM11" s="143">
        <f t="shared" si="67"/>
        <v>6834.1762195124111</v>
      </c>
      <c r="GN11" s="143">
        <f t="shared" si="67"/>
        <v>345.83856318873512</v>
      </c>
      <c r="GO11" s="144">
        <f t="shared" si="67"/>
        <v>5127350551.6423693</v>
      </c>
      <c r="GP11" s="145">
        <f t="shared" si="67"/>
        <v>0</v>
      </c>
      <c r="GQ11" s="144">
        <f t="shared" si="67"/>
        <v>246073744.94867265</v>
      </c>
      <c r="GR11" s="145">
        <f t="shared" si="67"/>
        <v>0</v>
      </c>
      <c r="GS11" s="144">
        <f t="shared" si="67"/>
        <v>145535709.28431872</v>
      </c>
      <c r="GT11" s="145">
        <f t="shared" si="67"/>
        <v>0</v>
      </c>
      <c r="GU11" s="144">
        <f t="shared" si="67"/>
        <v>33746372949.484756</v>
      </c>
      <c r="GV11" s="145">
        <f t="shared" si="67"/>
        <v>0</v>
      </c>
      <c r="GW11" s="144">
        <f t="shared" si="67"/>
        <v>-1268437344.8590717</v>
      </c>
      <c r="GX11" s="145">
        <f t="shared" si="67"/>
        <v>0</v>
      </c>
      <c r="GY11" s="144">
        <f t="shared" si="67"/>
        <v>3718572831.2804017</v>
      </c>
      <c r="GZ11" s="144">
        <f t="shared" si="67"/>
        <v>4314201066.5595341</v>
      </c>
      <c r="HA11" s="145">
        <f t="shared" si="67"/>
        <v>0</v>
      </c>
      <c r="HB11" s="144">
        <f t="shared" si="67"/>
        <v>-398983941.58284914</v>
      </c>
      <c r="HC11" s="145">
        <f t="shared" si="67"/>
        <v>0</v>
      </c>
      <c r="HD11" s="144">
        <f t="shared" si="67"/>
        <v>94201385561.407272</v>
      </c>
      <c r="HE11" s="145">
        <f t="shared" si="67"/>
        <v>0</v>
      </c>
      <c r="HF11" s="144">
        <f t="shared" si="67"/>
        <v>-5244371911.9126253</v>
      </c>
      <c r="HG11" s="144">
        <f t="shared" si="67"/>
        <v>54135602778.28894</v>
      </c>
      <c r="HH11" s="145">
        <f t="shared" si="67"/>
        <v>0</v>
      </c>
      <c r="HI11" s="144">
        <f t="shared" si="67"/>
        <v>100462576093.10521</v>
      </c>
      <c r="HJ11" s="146">
        <f t="shared" si="67"/>
        <v>0</v>
      </c>
    </row>
    <row r="12" spans="1:218" x14ac:dyDescent="0.3">
      <c r="A12" s="2">
        <v>0.14285714285714279</v>
      </c>
      <c r="B12">
        <v>5.6218242611943809</v>
      </c>
      <c r="C12">
        <v>0.1988727863224039</v>
      </c>
      <c r="D12">
        <f t="shared" si="1"/>
        <v>11.394571316280789</v>
      </c>
      <c r="E12">
        <v>0.38129960745617408</v>
      </c>
      <c r="F12">
        <v>16.714285714285719</v>
      </c>
      <c r="G12">
        <v>-0.1985081071671127</v>
      </c>
      <c r="H12">
        <v>0</v>
      </c>
      <c r="I12" s="4">
        <v>8</v>
      </c>
      <c r="K12" s="46">
        <f t="shared" si="68"/>
        <v>4</v>
      </c>
      <c r="L12" s="39">
        <f t="shared" si="69"/>
        <v>5</v>
      </c>
      <c r="M12" s="287">
        <f t="shared" si="8"/>
        <v>-9.3126822464668024E-2</v>
      </c>
      <c r="N12" s="287">
        <f t="shared" si="9"/>
        <v>0</v>
      </c>
      <c r="O12" s="287">
        <f t="shared" si="10"/>
        <v>8.7749337572631028</v>
      </c>
      <c r="P12" s="289">
        <f t="shared" si="11"/>
        <v>14.482756721121744</v>
      </c>
      <c r="Q12" s="46">
        <f t="shared" si="70"/>
        <v>4</v>
      </c>
      <c r="R12" s="39">
        <f t="shared" si="71"/>
        <v>5</v>
      </c>
      <c r="S12" s="23">
        <f t="shared" si="12"/>
        <v>5.3432830754876877</v>
      </c>
      <c r="T12" s="39">
        <f t="shared" si="72"/>
        <v>4</v>
      </c>
      <c r="U12" s="39">
        <f t="shared" si="73"/>
        <v>5</v>
      </c>
      <c r="V12" s="51">
        <f t="shared" si="13"/>
        <v>0.4409425917867234</v>
      </c>
      <c r="X12" s="135">
        <f>hGAST_vs_BeamDyn!A13</f>
        <v>8.7749337572631028</v>
      </c>
      <c r="Y12" s="1">
        <f>hGAST_vs_BeamDyn!D13</f>
        <v>1793.562180053548</v>
      </c>
      <c r="Z12" s="1">
        <f>hGAST_vs_BeamDyn!E13</f>
        <v>0</v>
      </c>
      <c r="AA12">
        <f>hGAST_vs_BeamDyn!F13</f>
        <v>0</v>
      </c>
      <c r="AB12">
        <f>hGAST_vs_BeamDyn!G13</f>
        <v>0</v>
      </c>
      <c r="AC12">
        <f>hGAST_vs_BeamDyn!H13</f>
        <v>0</v>
      </c>
      <c r="AD12" s="1">
        <f>hGAST_vs_BeamDyn!I13</f>
        <v>-349.63893753405358</v>
      </c>
      <c r="AE12" s="1">
        <f>hGAST_vs_BeamDyn!J13</f>
        <v>1793.562180053548</v>
      </c>
      <c r="AF12">
        <f>hGAST_vs_BeamDyn!K13</f>
        <v>0</v>
      </c>
      <c r="AG12">
        <f>hGAST_vs_BeamDyn!L13</f>
        <v>0</v>
      </c>
      <c r="AH12">
        <f>hGAST_vs_BeamDyn!M13</f>
        <v>0</v>
      </c>
      <c r="AI12" s="1">
        <f>hGAST_vs_BeamDyn!N13</f>
        <v>21.32062998431816</v>
      </c>
      <c r="AJ12" s="1">
        <f>hGAST_vs_BeamDyn!O13</f>
        <v>1793.562180053548</v>
      </c>
      <c r="AK12" s="1">
        <f>hGAST_vs_BeamDyn!P13</f>
        <v>349.63893753405358</v>
      </c>
      <c r="AL12" s="1">
        <f>hGAST_vs_BeamDyn!Q13</f>
        <v>-21.32062998431816</v>
      </c>
      <c r="AM12">
        <f>hGAST_vs_BeamDyn!R13</f>
        <v>0</v>
      </c>
      <c r="AN12" s="1">
        <f>hGAST_vs_BeamDyn!S13</f>
        <v>5542.22198919525</v>
      </c>
      <c r="AO12" s="1">
        <f>hGAST_vs_BeamDyn!T13</f>
        <v>-103.28185672319491</v>
      </c>
      <c r="AP12">
        <f>hGAST_vs_BeamDyn!U13</f>
        <v>0</v>
      </c>
      <c r="AQ12" s="1">
        <f>hGAST_vs_BeamDyn!V13</f>
        <v>3914.5968281712321</v>
      </c>
      <c r="AR12">
        <f>hGAST_vs_BeamDyn!W13</f>
        <v>0</v>
      </c>
      <c r="AS12" s="186">
        <f>hGAST_vs_BeamDyn!X13</f>
        <v>9456.8188173664403</v>
      </c>
      <c r="AT12" s="1">
        <f>hGAST_vs_BeamDyn!Y13</f>
        <v>3015180949.074769</v>
      </c>
      <c r="AU12" s="1">
        <f>hGAST_vs_BeamDyn!Z13</f>
        <v>-6056529.3700118037</v>
      </c>
      <c r="AV12">
        <f>hGAST_vs_BeamDyn!AA13</f>
        <v>0</v>
      </c>
      <c r="AW12">
        <f>hGAST_vs_BeamDyn!AB13</f>
        <v>0</v>
      </c>
      <c r="AX12">
        <f>hGAST_vs_BeamDyn!AC13</f>
        <v>0</v>
      </c>
      <c r="AY12" s="1">
        <f>hGAST_vs_BeamDyn!AD13</f>
        <v>-335581833.17485231</v>
      </c>
      <c r="AZ12" s="1">
        <f>hGAST_vs_BeamDyn!AE13</f>
        <v>4552086385.1725397</v>
      </c>
      <c r="BA12">
        <f>hGAST_vs_BeamDyn!AF13</f>
        <v>0</v>
      </c>
      <c r="BB12">
        <f>hGAST_vs_BeamDyn!AG13</f>
        <v>0</v>
      </c>
      <c r="BC12">
        <f>hGAST_vs_BeamDyn!AH13</f>
        <v>0</v>
      </c>
      <c r="BD12" s="1">
        <f>hGAST_vs_BeamDyn!AI13</f>
        <v>53346766.101965651</v>
      </c>
      <c r="BE12" s="1">
        <f>hGAST_vs_BeamDyn!AJ13</f>
        <v>29212071034.73074</v>
      </c>
      <c r="BF12" s="1">
        <f>hGAST_vs_BeamDyn!AK13</f>
        <v>5225114500.366909</v>
      </c>
      <c r="BG12" s="1">
        <f>hGAST_vs_BeamDyn!AL13</f>
        <v>-316621483.96654397</v>
      </c>
      <c r="BH12">
        <f>hGAST_vs_BeamDyn!AM13</f>
        <v>0</v>
      </c>
      <c r="BI12" s="1">
        <f>hGAST_vs_BeamDyn!AN13</f>
        <v>82456226297.969574</v>
      </c>
      <c r="BJ12" s="1">
        <f>hGAST_vs_BeamDyn!AO13</f>
        <v>-4823615805.8995314</v>
      </c>
      <c r="BK12">
        <f>hGAST_vs_BeamDyn!AP13</f>
        <v>0</v>
      </c>
      <c r="BL12" s="1">
        <f>hGAST_vs_BeamDyn!AQ13</f>
        <v>68686121530.687447</v>
      </c>
      <c r="BM12">
        <f>hGAST_vs_BeamDyn!AR13</f>
        <v>0</v>
      </c>
      <c r="BN12" s="186">
        <f>hGAST_vs_BeamDyn!AS13</f>
        <v>38418612295.439537</v>
      </c>
      <c r="BO12" s="175">
        <f>hGAST_vs_BeamDyn!AU13</f>
        <v>103.28185672319491</v>
      </c>
      <c r="BP12" s="175">
        <f>hGAST_vs_BeamDyn!AV13</f>
        <v>1.1887310192770466E-2</v>
      </c>
      <c r="BQ12" s="175">
        <f>hGAST_vs_BeamDyn!AW13</f>
        <v>0.19494107392675669</v>
      </c>
      <c r="BR12" s="175">
        <f>hGAST_vs_BeamDyn!AX13</f>
        <v>1.1719190188422495E-2</v>
      </c>
      <c r="BS12" s="175">
        <f>hGAST_vs_BeamDyn!AY13</f>
        <v>0.11129741094902716</v>
      </c>
      <c r="BT12" s="175">
        <f>hGAST_vs_BeamDyn!AZ13</f>
        <v>1.0838720869537364E-2</v>
      </c>
      <c r="BU12" s="175">
        <f>hGAST_vs_BeamDyn!BA13</f>
        <v>0.17886833474267125</v>
      </c>
      <c r="BV12" s="175">
        <f>hGAST_vs_BeamDyn!BB13</f>
        <v>335581833.17485231</v>
      </c>
      <c r="BW12" s="175">
        <f>hGAST_vs_BeamDyn!BC13</f>
        <v>316621483.96654397</v>
      </c>
      <c r="BX12" s="254">
        <f>hGAST_vs_BeamDyn!BD13</f>
        <v>4823615805.8995314</v>
      </c>
      <c r="BY12" s="1"/>
      <c r="BZ12" s="277">
        <f t="shared" si="74"/>
        <v>0.31556044978816855</v>
      </c>
      <c r="CA12" s="175">
        <f t="shared" si="2"/>
        <v>1.1887310192770466E-2</v>
      </c>
      <c r="CB12" s="175">
        <f t="shared" si="3"/>
        <v>0.19494107392675669</v>
      </c>
      <c r="CC12" s="175">
        <f t="shared" si="4"/>
        <v>1.1719190188422495E-2</v>
      </c>
      <c r="CD12" s="175">
        <f t="shared" si="5"/>
        <v>0.11129741094902716</v>
      </c>
      <c r="CE12" s="175">
        <f t="shared" si="6"/>
        <v>1.0838720869537364E-2</v>
      </c>
      <c r="CF12" s="254">
        <f t="shared" si="7"/>
        <v>0.17886833474267125</v>
      </c>
      <c r="CH12" s="291">
        <f t="shared" si="75"/>
        <v>0.31556044978816855</v>
      </c>
      <c r="CI12" s="1">
        <f t="shared" si="76"/>
        <v>0.19494107392675669</v>
      </c>
      <c r="CJ12" s="34">
        <f t="shared" si="77"/>
        <v>1.1887310192770466E-2</v>
      </c>
      <c r="CK12" s="1">
        <f t="shared" si="78"/>
        <v>0.11129741094902716</v>
      </c>
      <c r="CL12" s="34">
        <f t="shared" si="79"/>
        <v>1.1719190188422495E-2</v>
      </c>
      <c r="CM12" s="1">
        <f t="shared" si="80"/>
        <v>0.17886833474267125</v>
      </c>
      <c r="CN12" s="34">
        <f t="shared" si="81"/>
        <v>1.0838720869537364E-2</v>
      </c>
      <c r="CP12" s="125">
        <f t="shared" si="14"/>
        <v>14.482756721121744</v>
      </c>
      <c r="CQ12" s="125">
        <f t="shared" si="82"/>
        <v>0.25277178954891261</v>
      </c>
      <c r="CR12" s="13">
        <f t="shared" si="83"/>
        <v>0.18577354037592358</v>
      </c>
      <c r="CS12" s="13">
        <f t="shared" si="84"/>
        <v>6.0262112006894089E-2</v>
      </c>
      <c r="CT12" s="13">
        <f t="shared" si="85"/>
        <v>0.10482987125235461</v>
      </c>
      <c r="CU12" s="13">
        <f t="shared" si="86"/>
        <v>3.9181005549166342E-2</v>
      </c>
      <c r="CV12" s="13">
        <f t="shared" si="87"/>
        <v>0.17047378571018884</v>
      </c>
      <c r="CW12" s="57">
        <f t="shared" si="88"/>
        <v>5.5227234489340998E-2</v>
      </c>
      <c r="CX12" s="68"/>
      <c r="CY12" s="94"/>
      <c r="CZ12" s="296">
        <f t="shared" si="15"/>
        <v>38418612295.439537</v>
      </c>
      <c r="DA12" s="244">
        <f t="shared" si="16"/>
        <v>4552086385.1725397</v>
      </c>
      <c r="DB12" s="244">
        <f t="shared" si="17"/>
        <v>3015180949.074769</v>
      </c>
      <c r="DC12" s="34">
        <f t="shared" si="18"/>
        <v>-6056529.3700118037</v>
      </c>
      <c r="DD12" s="244">
        <f t="shared" si="19"/>
        <v>3914.5968281712321</v>
      </c>
      <c r="DE12" s="244">
        <f t="shared" si="20"/>
        <v>5542.22198919525</v>
      </c>
      <c r="DF12" s="34">
        <f t="shared" si="21"/>
        <v>103.28185672319491</v>
      </c>
      <c r="DG12" s="1">
        <f t="shared" si="22"/>
        <v>68686121530.687447</v>
      </c>
      <c r="DH12" s="1">
        <f t="shared" si="23"/>
        <v>82456226297.969574</v>
      </c>
      <c r="DI12" s="34">
        <f t="shared" si="24"/>
        <v>4823615805.8995314</v>
      </c>
      <c r="DJ12" s="1">
        <f t="shared" si="25"/>
        <v>316621483.96654397</v>
      </c>
      <c r="DK12" s="34">
        <f t="shared" si="26"/>
        <v>5225114500.366909</v>
      </c>
      <c r="DL12" s="1">
        <f t="shared" si="27"/>
        <v>53346766.101965651</v>
      </c>
      <c r="DM12" s="186">
        <f t="shared" si="28"/>
        <v>335581833.17485231</v>
      </c>
      <c r="DO12" s="169">
        <f t="shared" si="89"/>
        <v>14.482756721121744</v>
      </c>
      <c r="DP12" s="106">
        <f t="shared" si="102"/>
        <v>0.25277178954891261</v>
      </c>
      <c r="DQ12" s="243">
        <v>7</v>
      </c>
      <c r="DR12" s="258">
        <f t="shared" si="103"/>
        <v>8.7754472289622587</v>
      </c>
      <c r="DS12" s="258">
        <f t="shared" si="29"/>
        <v>8.7749337572631028</v>
      </c>
      <c r="DT12" s="258">
        <f t="shared" si="30"/>
        <v>0</v>
      </c>
      <c r="DU12" s="262">
        <f t="shared" si="90"/>
        <v>9.3126822464668024E-2</v>
      </c>
      <c r="DV12" s="189">
        <f t="shared" si="31"/>
        <v>1793.562180053548</v>
      </c>
      <c r="DW12" s="244">
        <f t="shared" si="32"/>
        <v>0.18577354037592358</v>
      </c>
      <c r="DX12" s="189">
        <f t="shared" si="33"/>
        <v>6.0262112006894089E-2</v>
      </c>
      <c r="DY12" s="1">
        <f t="shared" si="34"/>
        <v>4066.4131963626501</v>
      </c>
      <c r="DZ12" s="1">
        <f t="shared" si="35"/>
        <v>5390.4056210038325</v>
      </c>
      <c r="EA12" s="34">
        <f t="shared" si="36"/>
        <v>484.47814501894379</v>
      </c>
      <c r="EB12" s="244">
        <f t="shared" si="37"/>
        <v>29212071034.73074</v>
      </c>
      <c r="EC12" s="1">
        <f t="shared" si="91"/>
        <v>1613301896.9543607</v>
      </c>
      <c r="ED12" s="34">
        <f t="shared" si="92"/>
        <v>4979892337.725503</v>
      </c>
      <c r="EE12" s="1">
        <f t="shared" si="38"/>
        <v>71883358980.07225</v>
      </c>
      <c r="EF12" s="1">
        <f t="shared" si="39"/>
        <v>79258988848.584763</v>
      </c>
      <c r="EG12" s="34">
        <f t="shared" si="40"/>
        <v>7554550733.1066256</v>
      </c>
      <c r="EH12" s="34">
        <f t="shared" si="93"/>
        <v>38418612295.439537</v>
      </c>
      <c r="EI12" s="1">
        <f t="shared" si="41"/>
        <v>4458894752.6597424</v>
      </c>
      <c r="EJ12" s="1">
        <f t="shared" si="42"/>
        <v>3108372581.5875664</v>
      </c>
      <c r="EK12" s="34">
        <f t="shared" si="43"/>
        <v>366849734.61262488</v>
      </c>
      <c r="EL12" s="1">
        <f t="shared" si="94"/>
        <v>135576763.01379615</v>
      </c>
      <c r="EM12" s="34">
        <f t="shared" si="95"/>
        <v>311576612.63521242</v>
      </c>
      <c r="EN12" s="107">
        <v>0</v>
      </c>
      <c r="EP12" s="227">
        <f t="shared" si="44"/>
        <v>1613301896.9543607</v>
      </c>
      <c r="EQ12" s="93">
        <f t="shared" si="45"/>
        <v>4979892337.725503</v>
      </c>
      <c r="ER12" s="93">
        <f t="shared" si="96"/>
        <v>174703980.04711005</v>
      </c>
      <c r="ES12" s="228">
        <f t="shared" si="97"/>
        <v>325850297.53217369</v>
      </c>
      <c r="ET12" s="320">
        <f t="shared" si="98"/>
        <v>-325850297.53217369</v>
      </c>
      <c r="EU12" s="142">
        <v>7</v>
      </c>
      <c r="EV12" s="264">
        <f t="shared" si="46"/>
        <v>8.7749337572631028</v>
      </c>
      <c r="EW12" s="264">
        <f t="shared" si="47"/>
        <v>0</v>
      </c>
      <c r="EX12" s="264">
        <f t="shared" si="48"/>
        <v>9.3126822464668024E-2</v>
      </c>
      <c r="EY12" s="143">
        <f t="shared" si="49"/>
        <v>1793.562180053548</v>
      </c>
      <c r="EZ12" s="143">
        <f t="shared" si="50"/>
        <v>0.18577354037592358</v>
      </c>
      <c r="FA12" s="143">
        <f t="shared" si="51"/>
        <v>6.0262112006894089E-2</v>
      </c>
      <c r="FB12" s="143">
        <f t="shared" si="52"/>
        <v>4066.4131963626501</v>
      </c>
      <c r="FC12" s="143">
        <f t="shared" si="53"/>
        <v>5390.4056210038325</v>
      </c>
      <c r="FD12" s="143">
        <f t="shared" si="54"/>
        <v>484.47814501894379</v>
      </c>
      <c r="FE12" s="144">
        <f t="shared" si="55"/>
        <v>4458894752.6597424</v>
      </c>
      <c r="FF12" s="145">
        <v>0</v>
      </c>
      <c r="FG12" s="144">
        <f t="shared" si="56"/>
        <v>366849734.61262488</v>
      </c>
      <c r="FH12" s="145">
        <v>0</v>
      </c>
      <c r="FI12" s="144">
        <f t="shared" si="57"/>
        <v>135576763.01379615</v>
      </c>
      <c r="FJ12" s="145">
        <v>0</v>
      </c>
      <c r="FK12" s="144">
        <f t="shared" si="58"/>
        <v>29212071034.73074</v>
      </c>
      <c r="FL12" s="145">
        <v>0</v>
      </c>
      <c r="FM12" s="144">
        <f t="shared" si="59"/>
        <v>-1613301896.9543607</v>
      </c>
      <c r="FN12" s="145">
        <v>0</v>
      </c>
      <c r="FO12" s="144">
        <f t="shared" si="60"/>
        <v>4979892337.725503</v>
      </c>
      <c r="FP12" s="144">
        <f t="shared" si="61"/>
        <v>3108372581.5875664</v>
      </c>
      <c r="FQ12" s="145">
        <v>0</v>
      </c>
      <c r="FR12" s="144">
        <f t="shared" si="62"/>
        <v>-311576612.63521242</v>
      </c>
      <c r="FS12" s="145">
        <v>0</v>
      </c>
      <c r="FT12" s="144">
        <f t="shared" si="63"/>
        <v>71883358980.07225</v>
      </c>
      <c r="FU12" s="145">
        <v>0</v>
      </c>
      <c r="FV12" s="144">
        <f t="shared" si="64"/>
        <v>-7554550733.1066256</v>
      </c>
      <c r="FW12" s="144">
        <f t="shared" si="65"/>
        <v>38418612295.439537</v>
      </c>
      <c r="FX12" s="145">
        <v>0</v>
      </c>
      <c r="FY12" s="144">
        <f t="shared" si="66"/>
        <v>79258988848.584763</v>
      </c>
      <c r="FZ12" s="146">
        <v>0</v>
      </c>
      <c r="GB12" s="46">
        <f t="shared" si="99"/>
        <v>7</v>
      </c>
      <c r="GC12" s="39">
        <f t="shared" si="100"/>
        <v>8</v>
      </c>
      <c r="GE12" s="142">
        <v>7</v>
      </c>
      <c r="GF12" s="310">
        <v>8.7750000000000004</v>
      </c>
      <c r="GG12" s="264">
        <f t="shared" si="101"/>
        <v>0</v>
      </c>
      <c r="GH12" s="264">
        <f t="shared" si="67"/>
        <v>9.312774004510499E-2</v>
      </c>
      <c r="GI12" s="143">
        <f t="shared" si="67"/>
        <v>1793.5599367278587</v>
      </c>
      <c r="GJ12" s="143">
        <f t="shared" si="67"/>
        <v>0.18577605719628992</v>
      </c>
      <c r="GK12" s="143">
        <f t="shared" si="67"/>
        <v>6.0262821700731981E-2</v>
      </c>
      <c r="GL12" s="143">
        <f t="shared" si="67"/>
        <v>4066.3884174090763</v>
      </c>
      <c r="GM12" s="143">
        <f t="shared" si="67"/>
        <v>5390.3899236074612</v>
      </c>
      <c r="GN12" s="143">
        <f t="shared" si="67"/>
        <v>484.48116217145684</v>
      </c>
      <c r="GO12" s="144">
        <f t="shared" si="67"/>
        <v>4458880936.6397781</v>
      </c>
      <c r="GP12" s="145">
        <f t="shared" si="67"/>
        <v>0</v>
      </c>
      <c r="GQ12" s="144">
        <f t="shared" si="67"/>
        <v>366851754.96216404</v>
      </c>
      <c r="GR12" s="145">
        <f t="shared" si="67"/>
        <v>0</v>
      </c>
      <c r="GS12" s="144">
        <f t="shared" si="67"/>
        <v>135576868.7150178</v>
      </c>
      <c r="GT12" s="145">
        <f t="shared" si="67"/>
        <v>0</v>
      </c>
      <c r="GU12" s="144">
        <f t="shared" si="67"/>
        <v>29212028619.365032</v>
      </c>
      <c r="GV12" s="145">
        <f t="shared" si="67"/>
        <v>0</v>
      </c>
      <c r="GW12" s="144">
        <f t="shared" si="67"/>
        <v>-1613321761.8340747</v>
      </c>
      <c r="GX12" s="145">
        <f t="shared" si="67"/>
        <v>0</v>
      </c>
      <c r="GY12" s="144">
        <f t="shared" si="67"/>
        <v>4979964444.2827129</v>
      </c>
      <c r="GZ12" s="144">
        <f t="shared" si="67"/>
        <v>3108360066.5492649</v>
      </c>
      <c r="HA12" s="145">
        <f t="shared" si="67"/>
        <v>0</v>
      </c>
      <c r="HB12" s="144">
        <f t="shared" si="67"/>
        <v>-311574276.59565842</v>
      </c>
      <c r="HC12" s="145">
        <f t="shared" si="67"/>
        <v>0</v>
      </c>
      <c r="HD12" s="144">
        <f t="shared" si="67"/>
        <v>71883002894.401382</v>
      </c>
      <c r="HE12" s="145">
        <f t="shared" si="67"/>
        <v>0</v>
      </c>
      <c r="HF12" s="144">
        <f t="shared" si="67"/>
        <v>-7554608806.7075109</v>
      </c>
      <c r="HG12" s="144">
        <f t="shared" si="67"/>
        <v>38418318101.512711</v>
      </c>
      <c r="HH12" s="145">
        <f t="shared" si="67"/>
        <v>0</v>
      </c>
      <c r="HI12" s="144">
        <f t="shared" si="67"/>
        <v>79258753895.451477</v>
      </c>
      <c r="HJ12" s="146">
        <f t="shared" si="67"/>
        <v>0</v>
      </c>
    </row>
    <row r="13" spans="1:218" x14ac:dyDescent="0.3">
      <c r="A13" s="2">
        <v>0.16326530612244899</v>
      </c>
      <c r="B13">
        <v>5.6925311751493384</v>
      </c>
      <c r="C13">
        <v>0.1810076793282899</v>
      </c>
      <c r="D13">
        <f t="shared" si="1"/>
        <v>10.370976084968406</v>
      </c>
      <c r="E13">
        <v>0.36549205156991088</v>
      </c>
      <c r="F13">
        <v>19.102040816326529</v>
      </c>
      <c r="G13">
        <v>-0.22314347791028569</v>
      </c>
      <c r="H13">
        <v>0</v>
      </c>
      <c r="I13" s="4">
        <v>9</v>
      </c>
      <c r="K13" s="46">
        <f t="shared" si="68"/>
        <v>5</v>
      </c>
      <c r="L13" s="39">
        <f t="shared" si="69"/>
        <v>6</v>
      </c>
      <c r="M13" s="287">
        <f t="shared" si="8"/>
        <v>-0.13364300043085811</v>
      </c>
      <c r="N13" s="287">
        <f t="shared" si="9"/>
        <v>0</v>
      </c>
      <c r="O13" s="287">
        <f t="shared" si="10"/>
        <v>11.699911676350805</v>
      </c>
      <c r="P13" s="289">
        <f t="shared" si="11"/>
        <v>13.483304814395449</v>
      </c>
      <c r="Q13" s="46">
        <f t="shared" si="70"/>
        <v>5</v>
      </c>
      <c r="R13" s="39">
        <f t="shared" si="71"/>
        <v>6</v>
      </c>
      <c r="S13" s="23">
        <f t="shared" si="12"/>
        <v>5.4436142662574625</v>
      </c>
      <c r="T13" s="39">
        <f t="shared" si="72"/>
        <v>5</v>
      </c>
      <c r="U13" s="39">
        <f t="shared" si="73"/>
        <v>6</v>
      </c>
      <c r="V13" s="51">
        <f t="shared" si="13"/>
        <v>0.41753057848543929</v>
      </c>
      <c r="X13" s="135">
        <f>hGAST_vs_BeamDyn!A14</f>
        <v>11.699911676350805</v>
      </c>
      <c r="Y13" s="1">
        <f>hGAST_vs_BeamDyn!D14</f>
        <v>1694.507122647344</v>
      </c>
      <c r="Z13" s="1">
        <f>hGAST_vs_BeamDyn!E14</f>
        <v>0</v>
      </c>
      <c r="AA13">
        <f>hGAST_vs_BeamDyn!F14</f>
        <v>0</v>
      </c>
      <c r="AB13">
        <f>hGAST_vs_BeamDyn!G14</f>
        <v>0</v>
      </c>
      <c r="AC13">
        <f>hGAST_vs_BeamDyn!H14</f>
        <v>0</v>
      </c>
      <c r="AD13" s="1">
        <f>hGAST_vs_BeamDyn!I14</f>
        <v>-525.43100024302544</v>
      </c>
      <c r="AE13" s="1">
        <f>hGAST_vs_BeamDyn!J14</f>
        <v>1694.507122647344</v>
      </c>
      <c r="AF13">
        <f>hGAST_vs_BeamDyn!K14</f>
        <v>0</v>
      </c>
      <c r="AG13">
        <f>hGAST_vs_BeamDyn!L14</f>
        <v>0</v>
      </c>
      <c r="AH13">
        <f>hGAST_vs_BeamDyn!M14</f>
        <v>0</v>
      </c>
      <c r="AI13" s="1">
        <f>hGAST_vs_BeamDyn!N14</f>
        <v>33.631497765115668</v>
      </c>
      <c r="AJ13" s="1">
        <f>hGAST_vs_BeamDyn!O14</f>
        <v>1694.507122647344</v>
      </c>
      <c r="AK13" s="1">
        <f>hGAST_vs_BeamDyn!P14</f>
        <v>525.43100024302544</v>
      </c>
      <c r="AL13" s="1">
        <f>hGAST_vs_BeamDyn!Q14</f>
        <v>-33.631497765115668</v>
      </c>
      <c r="AM13">
        <f>hGAST_vs_BeamDyn!R14</f>
        <v>0</v>
      </c>
      <c r="AN13" s="1">
        <f>hGAST_vs_BeamDyn!S14</f>
        <v>4883.6115857768373</v>
      </c>
      <c r="AO13" s="1">
        <f>hGAST_vs_BeamDyn!T14</f>
        <v>-159.42251092667689</v>
      </c>
      <c r="AP13">
        <f>hGAST_vs_BeamDyn!U14</f>
        <v>0</v>
      </c>
      <c r="AQ13" s="1">
        <f>hGAST_vs_BeamDyn!V14</f>
        <v>2785.9557474336311</v>
      </c>
      <c r="AR13">
        <f>hGAST_vs_BeamDyn!W14</f>
        <v>0</v>
      </c>
      <c r="AS13" s="186">
        <f>hGAST_vs_BeamDyn!X14</f>
        <v>7669.5673332104579</v>
      </c>
      <c r="AT13" s="1">
        <f>hGAST_vs_BeamDyn!Y14</f>
        <v>2419253237.9808798</v>
      </c>
      <c r="AU13" s="1">
        <f>hGAST_vs_BeamDyn!Z14</f>
        <v>113285786.0036097</v>
      </c>
      <c r="AV13">
        <f>hGAST_vs_BeamDyn!AA14</f>
        <v>0</v>
      </c>
      <c r="AW13">
        <f>hGAST_vs_BeamDyn!AB14</f>
        <v>0</v>
      </c>
      <c r="AX13">
        <f>hGAST_vs_BeamDyn!AC14</f>
        <v>0</v>
      </c>
      <c r="AY13" s="1">
        <f>hGAST_vs_BeamDyn!AD14</f>
        <v>-235382612.49956769</v>
      </c>
      <c r="AZ13" s="1">
        <f>hGAST_vs_BeamDyn!AE14</f>
        <v>3985354344.868154</v>
      </c>
      <c r="BA13">
        <f>hGAST_vs_BeamDyn!AF14</f>
        <v>0</v>
      </c>
      <c r="BB13">
        <f>hGAST_vs_BeamDyn!AG14</f>
        <v>0</v>
      </c>
      <c r="BC13">
        <f>hGAST_vs_BeamDyn!AH14</f>
        <v>0</v>
      </c>
      <c r="BD13" s="1">
        <f>hGAST_vs_BeamDyn!AI14</f>
        <v>87781196.91790846</v>
      </c>
      <c r="BE13" s="1">
        <f>hGAST_vs_BeamDyn!AJ14</f>
        <v>27339201435.29739</v>
      </c>
      <c r="BF13" s="1">
        <f>hGAST_vs_BeamDyn!AK14</f>
        <v>8519455804.0232334</v>
      </c>
      <c r="BG13" s="1">
        <f>hGAST_vs_BeamDyn!AL14</f>
        <v>-518317006.65900648</v>
      </c>
      <c r="BH13">
        <f>hGAST_vs_BeamDyn!AM14</f>
        <v>0</v>
      </c>
      <c r="BI13" s="1">
        <f>hGAST_vs_BeamDyn!AN14</f>
        <v>72781368868.397186</v>
      </c>
      <c r="BJ13" s="1">
        <f>hGAST_vs_BeamDyn!AO14</f>
        <v>-6133557676.8316832</v>
      </c>
      <c r="BK13">
        <f>hGAST_vs_BeamDyn!AP14</f>
        <v>0</v>
      </c>
      <c r="BL13" s="1">
        <f>hGAST_vs_BeamDyn!AQ14</f>
        <v>52263394041.374657</v>
      </c>
      <c r="BM13">
        <f>hGAST_vs_BeamDyn!AR14</f>
        <v>0</v>
      </c>
      <c r="BN13" s="186">
        <f>hGAST_vs_BeamDyn!AS14</f>
        <v>25428346793.258492</v>
      </c>
      <c r="BO13" s="175">
        <f>hGAST_vs_BeamDyn!AU14</f>
        <v>159.42251092667689</v>
      </c>
      <c r="BP13" s="175">
        <f>hGAST_vs_BeamDyn!AV14</f>
        <v>1.9847362879521494E-2</v>
      </c>
      <c r="BQ13" s="175">
        <f>hGAST_vs_BeamDyn!AW14</f>
        <v>0.31007895642370614</v>
      </c>
      <c r="BR13" s="175">
        <f>hGAST_vs_BeamDyn!AX14</f>
        <v>2.2025945329288529E-2</v>
      </c>
      <c r="BS13" s="175">
        <f>hGAST_vs_BeamDyn!AY14</f>
        <v>9.7295565757315725E-2</v>
      </c>
      <c r="BT13" s="175">
        <f>hGAST_vs_BeamDyn!AZ14</f>
        <v>1.895874712674717E-2</v>
      </c>
      <c r="BU13" s="175">
        <f>hGAST_vs_BeamDyn!BA14</f>
        <v>0.31162050669935965</v>
      </c>
      <c r="BV13" s="175">
        <f>hGAST_vs_BeamDyn!BB14</f>
        <v>235382612.49956769</v>
      </c>
      <c r="BW13" s="175">
        <f>hGAST_vs_BeamDyn!BC14</f>
        <v>518317006.65900648</v>
      </c>
      <c r="BX13" s="254">
        <f>hGAST_vs_BeamDyn!BD14</f>
        <v>6133557676.8316832</v>
      </c>
      <c r="BY13" s="1"/>
      <c r="BZ13" s="277">
        <f t="shared" si="74"/>
        <v>0.44893171948666266</v>
      </c>
      <c r="CA13" s="175">
        <f t="shared" si="2"/>
        <v>1.9847362879521494E-2</v>
      </c>
      <c r="CB13" s="175">
        <f t="shared" si="3"/>
        <v>0.31007895642370614</v>
      </c>
      <c r="CC13" s="175">
        <f t="shared" si="4"/>
        <v>2.2025945329288529E-2</v>
      </c>
      <c r="CD13" s="175">
        <f t="shared" si="5"/>
        <v>9.7295565757315725E-2</v>
      </c>
      <c r="CE13" s="175">
        <f t="shared" si="6"/>
        <v>1.895874712674717E-2</v>
      </c>
      <c r="CF13" s="254">
        <f t="shared" si="7"/>
        <v>0.31162050669935965</v>
      </c>
      <c r="CH13" s="291">
        <f t="shared" si="75"/>
        <v>0.44893171948666266</v>
      </c>
      <c r="CI13" s="1">
        <f t="shared" si="76"/>
        <v>0.31007895642370614</v>
      </c>
      <c r="CJ13" s="34">
        <f t="shared" si="77"/>
        <v>1.9847362879521494E-2</v>
      </c>
      <c r="CK13" s="1">
        <f t="shared" si="78"/>
        <v>9.7295565757315725E-2</v>
      </c>
      <c r="CL13" s="34">
        <f t="shared" si="79"/>
        <v>2.2025945329288529E-2</v>
      </c>
      <c r="CM13" s="1">
        <f t="shared" si="80"/>
        <v>0.31162050669935965</v>
      </c>
      <c r="CN13" s="34">
        <f t="shared" si="81"/>
        <v>1.895874712674717E-2</v>
      </c>
      <c r="CP13" s="125">
        <f t="shared" si="14"/>
        <v>13.483304814395449</v>
      </c>
      <c r="CQ13" s="125">
        <f t="shared" si="82"/>
        <v>0.23532806306120352</v>
      </c>
      <c r="CR13" s="13">
        <f t="shared" si="83"/>
        <v>0.29690487858153419</v>
      </c>
      <c r="CS13" s="13">
        <f t="shared" si="84"/>
        <v>9.1598963447030876E-2</v>
      </c>
      <c r="CT13" s="13">
        <f t="shared" si="85"/>
        <v>8.94782819376682E-2</v>
      </c>
      <c r="CU13" s="13">
        <f t="shared" si="86"/>
        <v>4.4104494614133349E-2</v>
      </c>
      <c r="CV13" s="13">
        <f t="shared" si="87"/>
        <v>0.29861113194017708</v>
      </c>
      <c r="CW13" s="57">
        <f t="shared" si="88"/>
        <v>9.1094270783555503E-2</v>
      </c>
      <c r="CX13" s="68"/>
      <c r="CY13" s="94"/>
      <c r="CZ13" s="296">
        <f t="shared" si="15"/>
        <v>25428346793.258492</v>
      </c>
      <c r="DA13" s="244">
        <f t="shared" si="16"/>
        <v>3985354344.868154</v>
      </c>
      <c r="DB13" s="244">
        <f t="shared" si="17"/>
        <v>2419253237.9808798</v>
      </c>
      <c r="DC13" s="34">
        <f t="shared" si="18"/>
        <v>113285786.0036097</v>
      </c>
      <c r="DD13" s="244">
        <f t="shared" si="19"/>
        <v>2785.9557474336311</v>
      </c>
      <c r="DE13" s="244">
        <f t="shared" si="20"/>
        <v>4883.6115857768373</v>
      </c>
      <c r="DF13" s="34">
        <f t="shared" si="21"/>
        <v>159.42251092667689</v>
      </c>
      <c r="DG13" s="1">
        <f t="shared" si="22"/>
        <v>52263394041.374657</v>
      </c>
      <c r="DH13" s="1">
        <f t="shared" si="23"/>
        <v>72781368868.397186</v>
      </c>
      <c r="DI13" s="34">
        <f t="shared" si="24"/>
        <v>6133557676.8316832</v>
      </c>
      <c r="DJ13" s="1">
        <f t="shared" si="25"/>
        <v>518317006.65900648</v>
      </c>
      <c r="DK13" s="34">
        <f t="shared" si="26"/>
        <v>8519455804.0232334</v>
      </c>
      <c r="DL13" s="1">
        <f t="shared" si="27"/>
        <v>87781196.91790846</v>
      </c>
      <c r="DM13" s="186">
        <f t="shared" si="28"/>
        <v>235382612.49956769</v>
      </c>
      <c r="DO13" s="169">
        <f t="shared" si="89"/>
        <v>13.483304814395449</v>
      </c>
      <c r="DP13" s="106">
        <f t="shared" si="102"/>
        <v>0.23532806306120352</v>
      </c>
      <c r="DQ13" s="243">
        <v>8</v>
      </c>
      <c r="DR13" s="258">
        <f t="shared" si="103"/>
        <v>11.700705745371982</v>
      </c>
      <c r="DS13" s="258">
        <f t="shared" si="29"/>
        <v>11.699911676350805</v>
      </c>
      <c r="DT13" s="258">
        <f t="shared" si="30"/>
        <v>0</v>
      </c>
      <c r="DU13" s="262">
        <f t="shared" si="90"/>
        <v>0.13364300043085811</v>
      </c>
      <c r="DV13" s="189">
        <f t="shared" si="31"/>
        <v>1694.507122647344</v>
      </c>
      <c r="DW13" s="244">
        <f t="shared" si="32"/>
        <v>0.29690487858153419</v>
      </c>
      <c r="DX13" s="189">
        <f t="shared" si="33"/>
        <v>9.1598963447030876E-2</v>
      </c>
      <c r="DY13" s="1">
        <f t="shared" si="34"/>
        <v>2972.2873275311777</v>
      </c>
      <c r="DZ13" s="1">
        <f t="shared" si="35"/>
        <v>4697.2800056792912</v>
      </c>
      <c r="EA13" s="34">
        <f t="shared" si="36"/>
        <v>617.70187478090998</v>
      </c>
      <c r="EB13" s="244">
        <f t="shared" si="37"/>
        <v>27339201435.29739</v>
      </c>
      <c r="EC13" s="1">
        <f t="shared" si="91"/>
        <v>2490444618.5531497</v>
      </c>
      <c r="ED13" s="34">
        <f t="shared" si="92"/>
        <v>8163789886.9346685</v>
      </c>
      <c r="EE13" s="1">
        <f t="shared" si="38"/>
        <v>56160235610.499092</v>
      </c>
      <c r="EF13" s="1">
        <f t="shared" si="39"/>
        <v>68884527299.272766</v>
      </c>
      <c r="EG13" s="34">
        <f t="shared" si="40"/>
        <v>10118816767.802189</v>
      </c>
      <c r="EH13" s="34">
        <f t="shared" si="93"/>
        <v>25428346793.258492</v>
      </c>
      <c r="EI13" s="1">
        <f t="shared" si="41"/>
        <v>3848842160.967495</v>
      </c>
      <c r="EJ13" s="1">
        <f t="shared" si="42"/>
        <v>2555765421.8815384</v>
      </c>
      <c r="EK13" s="34">
        <f t="shared" si="43"/>
        <v>456059179.56724572</v>
      </c>
      <c r="EL13" s="1">
        <f t="shared" si="94"/>
        <v>140244048.11984032</v>
      </c>
      <c r="EM13" s="34">
        <f t="shared" si="95"/>
        <v>208427732.71909422</v>
      </c>
      <c r="EN13" s="107">
        <v>0</v>
      </c>
      <c r="EP13" s="227">
        <f t="shared" si="44"/>
        <v>2490444618.5531497</v>
      </c>
      <c r="EQ13" s="93">
        <f t="shared" si="45"/>
        <v>8163789886.9346676</v>
      </c>
      <c r="ER13" s="93">
        <f t="shared" si="96"/>
        <v>169751238.35904023</v>
      </c>
      <c r="ES13" s="228">
        <f t="shared" si="97"/>
        <v>228685498.98565981</v>
      </c>
      <c r="ET13" s="320">
        <f t="shared" si="98"/>
        <v>-228685498.98565981</v>
      </c>
      <c r="EU13" s="142">
        <v>8</v>
      </c>
      <c r="EV13" s="264">
        <f t="shared" si="46"/>
        <v>11.699911676350805</v>
      </c>
      <c r="EW13" s="264">
        <f t="shared" si="47"/>
        <v>0</v>
      </c>
      <c r="EX13" s="264">
        <f t="shared" si="48"/>
        <v>0.13364300043085811</v>
      </c>
      <c r="EY13" s="143">
        <f t="shared" si="49"/>
        <v>1694.507122647344</v>
      </c>
      <c r="EZ13" s="143">
        <f t="shared" si="50"/>
        <v>0.29690487858153419</v>
      </c>
      <c r="FA13" s="143">
        <f t="shared" si="51"/>
        <v>9.1598963447030876E-2</v>
      </c>
      <c r="FB13" s="143">
        <f t="shared" si="52"/>
        <v>2972.2873275311777</v>
      </c>
      <c r="FC13" s="143">
        <f t="shared" si="53"/>
        <v>4697.2800056792912</v>
      </c>
      <c r="FD13" s="143">
        <f t="shared" si="54"/>
        <v>617.70187478090998</v>
      </c>
      <c r="FE13" s="144">
        <f t="shared" si="55"/>
        <v>3848842160.967495</v>
      </c>
      <c r="FF13" s="145">
        <v>0</v>
      </c>
      <c r="FG13" s="144">
        <f t="shared" si="56"/>
        <v>456059179.56724572</v>
      </c>
      <c r="FH13" s="145">
        <v>0</v>
      </c>
      <c r="FI13" s="144">
        <f t="shared" si="57"/>
        <v>140244048.11984032</v>
      </c>
      <c r="FJ13" s="145">
        <v>0</v>
      </c>
      <c r="FK13" s="144">
        <f t="shared" si="58"/>
        <v>27339201435.29739</v>
      </c>
      <c r="FL13" s="145">
        <v>0</v>
      </c>
      <c r="FM13" s="144">
        <f t="shared" si="59"/>
        <v>-2490444618.5531497</v>
      </c>
      <c r="FN13" s="145">
        <v>0</v>
      </c>
      <c r="FO13" s="144">
        <f t="shared" si="60"/>
        <v>8163789886.9346685</v>
      </c>
      <c r="FP13" s="144">
        <f t="shared" si="61"/>
        <v>2555765421.8815384</v>
      </c>
      <c r="FQ13" s="145">
        <v>0</v>
      </c>
      <c r="FR13" s="144">
        <f t="shared" si="62"/>
        <v>-208427732.71909422</v>
      </c>
      <c r="FS13" s="145">
        <v>0</v>
      </c>
      <c r="FT13" s="144">
        <f t="shared" si="63"/>
        <v>56160235610.499092</v>
      </c>
      <c r="FU13" s="145">
        <v>0</v>
      </c>
      <c r="FV13" s="144">
        <f t="shared" si="64"/>
        <v>-10118816767.802189</v>
      </c>
      <c r="FW13" s="144">
        <f t="shared" si="65"/>
        <v>25428346793.258492</v>
      </c>
      <c r="FX13" s="145">
        <v>0</v>
      </c>
      <c r="FY13" s="144">
        <f t="shared" si="66"/>
        <v>68884527299.272766</v>
      </c>
      <c r="FZ13" s="146">
        <v>0</v>
      </c>
      <c r="GB13" s="46">
        <f t="shared" si="99"/>
        <v>8</v>
      </c>
      <c r="GC13" s="39">
        <f t="shared" si="100"/>
        <v>9</v>
      </c>
      <c r="GE13" s="142">
        <v>8</v>
      </c>
      <c r="GF13" s="310">
        <v>11.7</v>
      </c>
      <c r="GG13" s="264">
        <f t="shared" si="101"/>
        <v>0</v>
      </c>
      <c r="GH13" s="264">
        <f t="shared" si="67"/>
        <v>0.13364410993705392</v>
      </c>
      <c r="GI13" s="143">
        <f t="shared" si="67"/>
        <v>1694.4973993787974</v>
      </c>
      <c r="GJ13" s="143">
        <f t="shared" si="67"/>
        <v>0.29690893586966671</v>
      </c>
      <c r="GK13" s="143">
        <f t="shared" si="67"/>
        <v>9.1599604693547845E-2</v>
      </c>
      <c r="GL13" s="143">
        <f t="shared" si="67"/>
        <v>2972.2588190050569</v>
      </c>
      <c r="GM13" s="143">
        <f t="shared" si="67"/>
        <v>4697.2572955846717</v>
      </c>
      <c r="GN13" s="143">
        <f t="shared" si="67"/>
        <v>617.70078734833703</v>
      </c>
      <c r="GO13" s="144">
        <f t="shared" si="67"/>
        <v>3848817772.4757013</v>
      </c>
      <c r="GP13" s="145">
        <f t="shared" si="67"/>
        <v>0</v>
      </c>
      <c r="GQ13" s="144">
        <f t="shared" si="67"/>
        <v>456057334.24940687</v>
      </c>
      <c r="GR13" s="145">
        <f t="shared" si="67"/>
        <v>0</v>
      </c>
      <c r="GS13" s="144">
        <f t="shared" si="67"/>
        <v>140243131.33019617</v>
      </c>
      <c r="GT13" s="145">
        <f t="shared" si="67"/>
        <v>0</v>
      </c>
      <c r="GU13" s="144">
        <f t="shared" si="67"/>
        <v>27339130874.928978</v>
      </c>
      <c r="GV13" s="145">
        <f t="shared" si="67"/>
        <v>0</v>
      </c>
      <c r="GW13" s="144">
        <f t="shared" si="67"/>
        <v>-2490441682.468648</v>
      </c>
      <c r="GX13" s="145">
        <f t="shared" si="67"/>
        <v>0</v>
      </c>
      <c r="GY13" s="144">
        <f t="shared" si="67"/>
        <v>8163824460.6507635</v>
      </c>
      <c r="GZ13" s="144">
        <f t="shared" si="67"/>
        <v>2555742192.2308798</v>
      </c>
      <c r="HA13" s="145">
        <f t="shared" si="67"/>
        <v>0</v>
      </c>
      <c r="HB13" s="144">
        <f t="shared" si="67"/>
        <v>-208422656.14953107</v>
      </c>
      <c r="HC13" s="145">
        <f t="shared" si="67"/>
        <v>0</v>
      </c>
      <c r="HD13" s="144">
        <f t="shared" si="67"/>
        <v>56159852186.448792</v>
      </c>
      <c r="HE13" s="145">
        <f t="shared" si="67"/>
        <v>0</v>
      </c>
      <c r="HF13" s="144">
        <f t="shared" si="67"/>
        <v>-10118805852.526896</v>
      </c>
      <c r="HG13" s="144">
        <f t="shared" si="67"/>
        <v>25428084814.18433</v>
      </c>
      <c r="HH13" s="145">
        <f t="shared" si="67"/>
        <v>0</v>
      </c>
      <c r="HI13" s="144">
        <f t="shared" si="67"/>
        <v>68884262539.981934</v>
      </c>
      <c r="HJ13" s="146">
        <f t="shared" si="67"/>
        <v>0</v>
      </c>
    </row>
    <row r="14" spans="1:218" x14ac:dyDescent="0.3">
      <c r="A14" s="2">
        <v>0.18367346938775511</v>
      </c>
      <c r="B14">
        <v>5.7426108907269704</v>
      </c>
      <c r="C14">
        <v>0.16413076067279689</v>
      </c>
      <c r="D14">
        <f t="shared" si="1"/>
        <v>9.4039998748230538</v>
      </c>
      <c r="E14">
        <v>0.35160780834472832</v>
      </c>
      <c r="F14">
        <v>21.489795918367349</v>
      </c>
      <c r="G14">
        <v>-0.2405355856565585</v>
      </c>
      <c r="H14">
        <v>0</v>
      </c>
      <c r="I14" s="4">
        <v>10</v>
      </c>
      <c r="K14" s="46">
        <f t="shared" si="68"/>
        <v>8</v>
      </c>
      <c r="L14" s="39">
        <f t="shared" si="69"/>
        <v>9</v>
      </c>
      <c r="M14" s="287">
        <f t="shared" si="8"/>
        <v>-0.20712912002457806</v>
      </c>
      <c r="N14" s="287">
        <f t="shared" si="9"/>
        <v>0</v>
      </c>
      <c r="O14" s="287">
        <f t="shared" si="10"/>
        <v>17.549867514526206</v>
      </c>
      <c r="P14" s="289">
        <f t="shared" si="11"/>
        <v>11.036369779880948</v>
      </c>
      <c r="Q14" s="46">
        <f t="shared" si="70"/>
        <v>8</v>
      </c>
      <c r="R14" s="39">
        <f t="shared" si="71"/>
        <v>9</v>
      </c>
      <c r="S14" s="23">
        <f t="shared" si="12"/>
        <v>5.646567757879378</v>
      </c>
      <c r="T14" s="39">
        <f t="shared" si="72"/>
        <v>8</v>
      </c>
      <c r="U14" s="39">
        <f t="shared" si="73"/>
        <v>9</v>
      </c>
      <c r="V14" s="51">
        <f t="shared" si="13"/>
        <v>0.3757678399840591</v>
      </c>
      <c r="X14" s="135">
        <f>hGAST_vs_BeamDyn!A15</f>
        <v>17.549867514526206</v>
      </c>
      <c r="Y14" s="1">
        <f>hGAST_vs_BeamDyn!D15</f>
        <v>1050.504161728986</v>
      </c>
      <c r="Z14" s="1">
        <f>hGAST_vs_BeamDyn!E15</f>
        <v>0</v>
      </c>
      <c r="AA14">
        <f>hGAST_vs_BeamDyn!F15</f>
        <v>0</v>
      </c>
      <c r="AB14">
        <f>hGAST_vs_BeamDyn!G15</f>
        <v>0</v>
      </c>
      <c r="AC14">
        <f>hGAST_vs_BeamDyn!H15</f>
        <v>0</v>
      </c>
      <c r="AD14" s="1">
        <f>hGAST_vs_BeamDyn!I15</f>
        <v>-610.17118967978513</v>
      </c>
      <c r="AE14" s="1">
        <f>hGAST_vs_BeamDyn!J15</f>
        <v>1050.504161728986</v>
      </c>
      <c r="AF14">
        <f>hGAST_vs_BeamDyn!K15</f>
        <v>0</v>
      </c>
      <c r="AG14">
        <f>hGAST_vs_BeamDyn!L15</f>
        <v>0</v>
      </c>
      <c r="AH14">
        <f>hGAST_vs_BeamDyn!M15</f>
        <v>0</v>
      </c>
      <c r="AI14" s="1">
        <f>hGAST_vs_BeamDyn!N15</f>
        <v>24.48844909411967</v>
      </c>
      <c r="AJ14" s="1">
        <f>hGAST_vs_BeamDyn!O15</f>
        <v>1050.504161728986</v>
      </c>
      <c r="AK14" s="1">
        <f>hGAST_vs_BeamDyn!P15</f>
        <v>610.17118967978513</v>
      </c>
      <c r="AL14" s="1">
        <f>hGAST_vs_BeamDyn!Q15</f>
        <v>-24.48844909411967</v>
      </c>
      <c r="AM14">
        <f>hGAST_vs_BeamDyn!R15</f>
        <v>0</v>
      </c>
      <c r="AN14" s="1">
        <f>hGAST_vs_BeamDyn!S15</f>
        <v>3320.8865204968251</v>
      </c>
      <c r="AO14" s="1">
        <f>hGAST_vs_BeamDyn!T15</f>
        <v>-109.412357645158</v>
      </c>
      <c r="AP14">
        <f>hGAST_vs_BeamDyn!U15</f>
        <v>0</v>
      </c>
      <c r="AQ14" s="1">
        <f>hGAST_vs_BeamDyn!V15</f>
        <v>956.30886983048447</v>
      </c>
      <c r="AR14">
        <f>hGAST_vs_BeamDyn!W15</f>
        <v>0</v>
      </c>
      <c r="AS14" s="186">
        <f>hGAST_vs_BeamDyn!X15</f>
        <v>4277.195390327287</v>
      </c>
      <c r="AT14" s="1">
        <f>hGAST_vs_BeamDyn!Y15</f>
        <v>936314786.89682031</v>
      </c>
      <c r="AU14" s="1">
        <f>hGAST_vs_BeamDyn!Z15</f>
        <v>80833117.672499001</v>
      </c>
      <c r="AV14">
        <f>hGAST_vs_BeamDyn!AA15</f>
        <v>0</v>
      </c>
      <c r="AW14">
        <f>hGAST_vs_BeamDyn!AB15</f>
        <v>0</v>
      </c>
      <c r="AX14">
        <f>hGAST_vs_BeamDyn!AC15</f>
        <v>0</v>
      </c>
      <c r="AY14" s="1">
        <f>hGAST_vs_BeamDyn!AD15</f>
        <v>110222775.8261251</v>
      </c>
      <c r="AZ14" s="1">
        <f>hGAST_vs_BeamDyn!AE15</f>
        <v>2314391966.6611471</v>
      </c>
      <c r="BA14">
        <f>hGAST_vs_BeamDyn!AF15</f>
        <v>0</v>
      </c>
      <c r="BB14">
        <f>hGAST_vs_BeamDyn!AG15</f>
        <v>0</v>
      </c>
      <c r="BC14">
        <f>hGAST_vs_BeamDyn!AH15</f>
        <v>0</v>
      </c>
      <c r="BD14" s="1">
        <f>hGAST_vs_BeamDyn!AI15</f>
        <v>102518319.262035</v>
      </c>
      <c r="BE14" s="1">
        <f>hGAST_vs_BeamDyn!AJ15</f>
        <v>22665764106.85165</v>
      </c>
      <c r="BF14" s="1">
        <f>hGAST_vs_BeamDyn!AK15</f>
        <v>10699908369.66947</v>
      </c>
      <c r="BG14" s="1">
        <f>hGAST_vs_BeamDyn!AL15</f>
        <v>-252339646.01208201</v>
      </c>
      <c r="BH14">
        <f>hGAST_vs_BeamDyn!AM15</f>
        <v>0</v>
      </c>
      <c r="BI14" s="1">
        <f>hGAST_vs_BeamDyn!AN15</f>
        <v>54125167812.039307</v>
      </c>
      <c r="BJ14" s="1">
        <f>hGAST_vs_BeamDyn!AO15</f>
        <v>-4839685559.488184</v>
      </c>
      <c r="BK14">
        <f>hGAST_vs_BeamDyn!AP15</f>
        <v>0</v>
      </c>
      <c r="BL14" s="1">
        <f>hGAST_vs_BeamDyn!AQ15</f>
        <v>27988353518.859661</v>
      </c>
      <c r="BM14">
        <f>hGAST_vs_BeamDyn!AR15</f>
        <v>0</v>
      </c>
      <c r="BN14" s="186">
        <f>hGAST_vs_BeamDyn!AS15</f>
        <v>8076640558.8584995</v>
      </c>
      <c r="BO14" s="175">
        <f>hGAST_vs_BeamDyn!AU15</f>
        <v>109.412357645158</v>
      </c>
      <c r="BP14" s="175">
        <f>hGAST_vs_BeamDyn!AV15</f>
        <v>2.3311139533055285E-2</v>
      </c>
      <c r="BQ14" s="175">
        <f>hGAST_vs_BeamDyn!AW15</f>
        <v>0.58083652774447547</v>
      </c>
      <c r="BR14" s="175">
        <f>hGAST_vs_BeamDyn!AX15</f>
        <v>4.4296005490346062E-2</v>
      </c>
      <c r="BS14" s="175">
        <f>hGAST_vs_BeamDyn!AY15</f>
        <v>-0.11771978544889881</v>
      </c>
      <c r="BT14" s="175">
        <f>hGAST_vs_BeamDyn!AZ15</f>
        <v>1.1133074747557356E-2</v>
      </c>
      <c r="BU14" s="175">
        <f>hGAST_vs_BeamDyn!BA15</f>
        <v>0.47207357842548914</v>
      </c>
      <c r="BV14" s="175">
        <f>hGAST_vs_BeamDyn!BB15</f>
        <v>-110222775.8261251</v>
      </c>
      <c r="BW14" s="175">
        <f>hGAST_vs_BeamDyn!BC15</f>
        <v>252339646.01208201</v>
      </c>
      <c r="BX14" s="254">
        <f>hGAST_vs_BeamDyn!BD15</f>
        <v>4839685559.488184</v>
      </c>
      <c r="BY14" s="1"/>
      <c r="BZ14" s="277">
        <f t="shared" si="74"/>
        <v>0.70148530923772334</v>
      </c>
      <c r="CA14" s="175">
        <f t="shared" si="2"/>
        <v>2.3311139533055285E-2</v>
      </c>
      <c r="CB14" s="175">
        <f t="shared" si="3"/>
        <v>0.58083652774447547</v>
      </c>
      <c r="CC14" s="175">
        <f t="shared" si="4"/>
        <v>4.4296005490346062E-2</v>
      </c>
      <c r="CD14" s="175">
        <f t="shared" si="5"/>
        <v>-0.11771978544889881</v>
      </c>
      <c r="CE14" s="175">
        <f t="shared" si="6"/>
        <v>1.1133074747557356E-2</v>
      </c>
      <c r="CF14" s="254">
        <f t="shared" si="7"/>
        <v>0.47207357842548914</v>
      </c>
      <c r="CH14" s="291">
        <f t="shared" si="75"/>
        <v>0.70148530923772334</v>
      </c>
      <c r="CI14" s="1">
        <f t="shared" si="76"/>
        <v>0.58083652774447547</v>
      </c>
      <c r="CJ14" s="34">
        <f t="shared" si="77"/>
        <v>2.3311139533055285E-2</v>
      </c>
      <c r="CK14" s="1">
        <f t="shared" si="78"/>
        <v>-0.11771978544889881</v>
      </c>
      <c r="CL14" s="34">
        <f t="shared" si="79"/>
        <v>4.4296005490346062E-2</v>
      </c>
      <c r="CM14" s="1">
        <f t="shared" si="80"/>
        <v>0.47207357842548914</v>
      </c>
      <c r="CN14" s="34">
        <f t="shared" si="81"/>
        <v>1.1133074747557356E-2</v>
      </c>
      <c r="CP14" s="125">
        <f t="shared" si="14"/>
        <v>11.036369779880948</v>
      </c>
      <c r="CQ14" s="125">
        <f t="shared" si="82"/>
        <v>0.19262099012652439</v>
      </c>
      <c r="CR14" s="13">
        <f t="shared" si="83"/>
        <v>0.56563195920316955</v>
      </c>
      <c r="CS14" s="13">
        <f t="shared" si="84"/>
        <v>0.13407075712687061</v>
      </c>
      <c r="CT14" s="13">
        <f t="shared" si="85"/>
        <v>-0.12402233577167274</v>
      </c>
      <c r="CU14" s="13">
        <f t="shared" si="86"/>
        <v>2.0941447377724354E-2</v>
      </c>
      <c r="CV14" s="13">
        <f t="shared" si="87"/>
        <v>0.46121175861876018</v>
      </c>
      <c r="CW14" s="57">
        <f t="shared" si="88"/>
        <v>0.10129719893744156</v>
      </c>
      <c r="CX14" s="68"/>
      <c r="CY14" s="94"/>
      <c r="CZ14" s="296">
        <f t="shared" si="15"/>
        <v>8076640558.8584995</v>
      </c>
      <c r="DA14" s="244">
        <f t="shared" si="16"/>
        <v>2314391966.6611471</v>
      </c>
      <c r="DB14" s="244">
        <f t="shared" si="17"/>
        <v>936314786.89682031</v>
      </c>
      <c r="DC14" s="34">
        <f t="shared" si="18"/>
        <v>80833117.672499001</v>
      </c>
      <c r="DD14" s="244">
        <f t="shared" si="19"/>
        <v>956.30886983048447</v>
      </c>
      <c r="DE14" s="244">
        <f t="shared" si="20"/>
        <v>3320.8865204968251</v>
      </c>
      <c r="DF14" s="34">
        <f t="shared" si="21"/>
        <v>109.412357645158</v>
      </c>
      <c r="DG14" s="1">
        <f t="shared" si="22"/>
        <v>27988353518.859661</v>
      </c>
      <c r="DH14" s="1">
        <f t="shared" si="23"/>
        <v>54125167812.039307</v>
      </c>
      <c r="DI14" s="34">
        <f t="shared" si="24"/>
        <v>4839685559.488184</v>
      </c>
      <c r="DJ14" s="1">
        <f t="shared" si="25"/>
        <v>252339646.01208201</v>
      </c>
      <c r="DK14" s="34">
        <f t="shared" si="26"/>
        <v>10699908369.66947</v>
      </c>
      <c r="DL14" s="1">
        <f t="shared" si="27"/>
        <v>102518319.262035</v>
      </c>
      <c r="DM14" s="186">
        <f t="shared" si="28"/>
        <v>-110222775.8261251</v>
      </c>
      <c r="DO14" s="169">
        <f t="shared" si="89"/>
        <v>11.036369779880948</v>
      </c>
      <c r="DP14" s="106">
        <f t="shared" si="102"/>
        <v>0.19262099012652439</v>
      </c>
      <c r="DQ14" s="243">
        <v>9</v>
      </c>
      <c r="DR14" s="258">
        <f t="shared" si="103"/>
        <v>17.551123125215526</v>
      </c>
      <c r="DS14" s="258">
        <f t="shared" si="29"/>
        <v>17.549867514526206</v>
      </c>
      <c r="DT14" s="258">
        <f t="shared" si="30"/>
        <v>0</v>
      </c>
      <c r="DU14" s="262">
        <f t="shared" si="90"/>
        <v>0.20712912002457806</v>
      </c>
      <c r="DV14" s="189">
        <f t="shared" si="31"/>
        <v>1050.504161728986</v>
      </c>
      <c r="DW14" s="244">
        <f t="shared" si="32"/>
        <v>0.56563195920316955</v>
      </c>
      <c r="DX14" s="189">
        <f t="shared" si="33"/>
        <v>0.13407075712687061</v>
      </c>
      <c r="DY14" s="1">
        <f t="shared" si="34"/>
        <v>1084.077087832628</v>
      </c>
      <c r="DZ14" s="1">
        <f t="shared" si="35"/>
        <v>3193.1183024946818</v>
      </c>
      <c r="EA14" s="34">
        <f t="shared" si="36"/>
        <v>545.67776134579844</v>
      </c>
      <c r="EB14" s="244">
        <f t="shared" si="37"/>
        <v>22665764106.85165</v>
      </c>
      <c r="EC14" s="1">
        <f t="shared" si="91"/>
        <v>2295978415.8008742</v>
      </c>
      <c r="ED14" s="34">
        <f t="shared" si="92"/>
        <v>10453716924.159023</v>
      </c>
      <c r="EE14" s="1">
        <f t="shared" si="38"/>
        <v>30764842847.371246</v>
      </c>
      <c r="EF14" s="1">
        <f t="shared" si="39"/>
        <v>51348678483.527725</v>
      </c>
      <c r="EG14" s="34">
        <f t="shared" si="40"/>
        <v>9395863413.7412872</v>
      </c>
      <c r="EH14" s="34">
        <f t="shared" si="93"/>
        <v>8076640558.8584995</v>
      </c>
      <c r="EI14" s="1">
        <f t="shared" si="41"/>
        <v>2233514881.6617064</v>
      </c>
      <c r="EJ14" s="1">
        <f t="shared" si="42"/>
        <v>1017191871.8962609</v>
      </c>
      <c r="EK14" s="34">
        <f t="shared" si="43"/>
        <v>333837917.61607647</v>
      </c>
      <c r="EL14" s="1">
        <f t="shared" si="94"/>
        <v>79522157.888510495</v>
      </c>
      <c r="EM14" s="34">
        <f t="shared" si="95"/>
        <v>-127809594.70980091</v>
      </c>
      <c r="EN14" s="107">
        <v>0</v>
      </c>
      <c r="EP14" s="227">
        <f t="shared" si="44"/>
        <v>2295978415.8008742</v>
      </c>
      <c r="EQ14" s="93">
        <f t="shared" si="45"/>
        <v>10453716924.159021</v>
      </c>
      <c r="ER14" s="93">
        <f t="shared" si="96"/>
        <v>46773034.361682862</v>
      </c>
      <c r="ES14" s="228">
        <f t="shared" si="97"/>
        <v>-126154511.88053438</v>
      </c>
      <c r="ET14" s="320">
        <f t="shared" si="98"/>
        <v>126154511.88053438</v>
      </c>
      <c r="EU14" s="142">
        <v>9</v>
      </c>
      <c r="EV14" s="264">
        <f t="shared" si="46"/>
        <v>17.549867514526206</v>
      </c>
      <c r="EW14" s="264">
        <f t="shared" si="47"/>
        <v>0</v>
      </c>
      <c r="EX14" s="264">
        <f t="shared" si="48"/>
        <v>0.20712912002457806</v>
      </c>
      <c r="EY14" s="143">
        <f t="shared" si="49"/>
        <v>1050.504161728986</v>
      </c>
      <c r="EZ14" s="143">
        <f t="shared" si="50"/>
        <v>0.56563195920316955</v>
      </c>
      <c r="FA14" s="143">
        <f t="shared" si="51"/>
        <v>0.13407075712687061</v>
      </c>
      <c r="FB14" s="143">
        <f t="shared" si="52"/>
        <v>1084.077087832628</v>
      </c>
      <c r="FC14" s="143">
        <f t="shared" si="53"/>
        <v>3193.1183024946818</v>
      </c>
      <c r="FD14" s="143">
        <f t="shared" si="54"/>
        <v>545.67776134579844</v>
      </c>
      <c r="FE14" s="144">
        <f t="shared" si="55"/>
        <v>2233514881.6617064</v>
      </c>
      <c r="FF14" s="145">
        <v>0</v>
      </c>
      <c r="FG14" s="144">
        <f t="shared" si="56"/>
        <v>333837917.61607647</v>
      </c>
      <c r="FH14" s="145">
        <v>0</v>
      </c>
      <c r="FI14" s="144">
        <f t="shared" si="57"/>
        <v>79522157.888510495</v>
      </c>
      <c r="FJ14" s="145">
        <v>0</v>
      </c>
      <c r="FK14" s="144">
        <f t="shared" si="58"/>
        <v>22665764106.85165</v>
      </c>
      <c r="FL14" s="145">
        <v>0</v>
      </c>
      <c r="FM14" s="144">
        <f t="shared" si="59"/>
        <v>-2295978415.8008742</v>
      </c>
      <c r="FN14" s="145">
        <v>0</v>
      </c>
      <c r="FO14" s="144">
        <f t="shared" si="60"/>
        <v>10453716924.159023</v>
      </c>
      <c r="FP14" s="144">
        <f t="shared" si="61"/>
        <v>1017191871.8962609</v>
      </c>
      <c r="FQ14" s="145">
        <v>0</v>
      </c>
      <c r="FR14" s="144">
        <f t="shared" si="62"/>
        <v>127809594.70980091</v>
      </c>
      <c r="FS14" s="145">
        <v>0</v>
      </c>
      <c r="FT14" s="144">
        <f t="shared" si="63"/>
        <v>30764842847.371246</v>
      </c>
      <c r="FU14" s="145">
        <v>0</v>
      </c>
      <c r="FV14" s="144">
        <f t="shared" si="64"/>
        <v>-9395863413.7412872</v>
      </c>
      <c r="FW14" s="144">
        <f t="shared" si="65"/>
        <v>8076640558.8584995</v>
      </c>
      <c r="FX14" s="145">
        <v>0</v>
      </c>
      <c r="FY14" s="144">
        <f t="shared" si="66"/>
        <v>51348678483.527725</v>
      </c>
      <c r="FZ14" s="146">
        <v>0</v>
      </c>
      <c r="GB14" s="46">
        <f t="shared" si="99"/>
        <v>9</v>
      </c>
      <c r="GC14" s="39">
        <f t="shared" si="100"/>
        <v>10</v>
      </c>
      <c r="GE14" s="142">
        <v>9</v>
      </c>
      <c r="GF14" s="310">
        <v>17.55</v>
      </c>
      <c r="GG14" s="264">
        <f t="shared" si="101"/>
        <v>0</v>
      </c>
      <c r="GH14" s="264">
        <f t="shared" si="67"/>
        <v>0.20713002750418463</v>
      </c>
      <c r="GI14" s="143">
        <f t="shared" si="67"/>
        <v>1050.4955180568436</v>
      </c>
      <c r="GJ14" s="143">
        <f t="shared" si="67"/>
        <v>0.56563642633215949</v>
      </c>
      <c r="GK14" s="143">
        <f t="shared" si="67"/>
        <v>0.13407106594054566</v>
      </c>
      <c r="GL14" s="143">
        <f t="shared" si="67"/>
        <v>1084.0647544500064</v>
      </c>
      <c r="GM14" s="143">
        <f t="shared" si="67"/>
        <v>3193.0955943813638</v>
      </c>
      <c r="GN14" s="143">
        <f t="shared" si="67"/>
        <v>545.67304039076032</v>
      </c>
      <c r="GO14" s="144">
        <f t="shared" si="67"/>
        <v>2233485501.8654599</v>
      </c>
      <c r="GP14" s="145">
        <f t="shared" si="67"/>
        <v>0</v>
      </c>
      <c r="GQ14" s="144">
        <f t="shared" si="67"/>
        <v>333833162.32233578</v>
      </c>
      <c r="GR14" s="145">
        <f t="shared" si="67"/>
        <v>0</v>
      </c>
      <c r="GS14" s="144">
        <f t="shared" si="67"/>
        <v>79521623.324400246</v>
      </c>
      <c r="GT14" s="145">
        <f t="shared" si="67"/>
        <v>0</v>
      </c>
      <c r="GU14" s="144">
        <f t="shared" si="67"/>
        <v>22665713931.196465</v>
      </c>
      <c r="GV14" s="145">
        <f t="shared" si="67"/>
        <v>0</v>
      </c>
      <c r="GW14" s="144">
        <f t="shared" si="67"/>
        <v>-2295965055.7823987</v>
      </c>
      <c r="GX14" s="145">
        <f t="shared" si="67"/>
        <v>0</v>
      </c>
      <c r="GY14" s="144">
        <f t="shared" si="67"/>
        <v>10453684502.262608</v>
      </c>
      <c r="GZ14" s="144">
        <f t="shared" si="67"/>
        <v>1017179847.779646</v>
      </c>
      <c r="HA14" s="145">
        <f t="shared" si="67"/>
        <v>0</v>
      </c>
      <c r="HB14" s="144">
        <f t="shared" si="67"/>
        <v>127807916.89448032</v>
      </c>
      <c r="HC14" s="145">
        <f t="shared" si="67"/>
        <v>0</v>
      </c>
      <c r="HD14" s="144">
        <f t="shared" si="67"/>
        <v>30764672383.47884</v>
      </c>
      <c r="HE14" s="145">
        <f t="shared" ref="HE14:HE30" si="104">_xlfn.LET(
    _xlpm.r, $GF14,
    _xlpm.rp, _xlfn.XLOOKUP($GB14, $EU$6:$EU$200, $EV$6:$EV$200, , -1),
    _xlpm.rn, _xlfn.XLOOKUP($GC14, $EU$6:$EU$200, $EV$6:$EV$200, , -1),
    _xlpm.xp, _xlfn.XLOOKUP($GB14, $EU$6:$EU$200, FU$6:FU$200, , -1),
    _xlpm.xn, _xlfn.XLOOKUP($GC14, $EU$6:$EU$200, FU$6:FU$200, , -1),
    (_xlpm.r - _xlpm.rp)/(_xlpm.rn - _xlpm.rp)*(_xlpm.xn - _xlpm.xp) + _xlpm.xp
)</f>
        <v>0</v>
      </c>
      <c r="HF14" s="144">
        <f t="shared" ref="HF14:HF30" si="105">_xlfn.LET(
    _xlpm.r, $GF14,
    _xlpm.rp, _xlfn.XLOOKUP($GB14, $EU$6:$EU$200, $EV$6:$EV$200, , -1),
    _xlpm.rn, _xlfn.XLOOKUP($GC14, $EU$6:$EU$200, $EV$6:$EV$200, , -1),
    _xlpm.xp, _xlfn.XLOOKUP($GB14, $EU$6:$EU$200, FV$6:FV$200, , -1),
    _xlpm.xn, _xlfn.XLOOKUP($GC14, $EU$6:$EU$200, FV$6:FV$200, , -1),
    (_xlpm.r - _xlpm.rp)/(_xlpm.rn - _xlpm.rp)*(_xlpm.xn - _xlpm.xp) + _xlpm.xp
)</f>
        <v>-9395782969.4661846</v>
      </c>
      <c r="HG14" s="144">
        <f t="shared" ref="HG14:HG30" si="106">_xlfn.LET(
    _xlpm.r, $GF14,
    _xlpm.rp, _xlfn.XLOOKUP($GB14, $EU$6:$EU$200, $EV$6:$EV$200, , -1),
    _xlpm.rn, _xlfn.XLOOKUP($GC14, $EU$6:$EU$200, $EV$6:$EV$200, , -1),
    _xlpm.xp, _xlfn.XLOOKUP($GB14, $EU$6:$EU$200, FW$6:FW$200, , -1),
    _xlpm.xn, _xlfn.XLOOKUP($GC14, $EU$6:$EU$200, FW$6:FW$200, , -1),
    (_xlpm.r - _xlpm.rp)/(_xlpm.rn - _xlpm.rp)*(_xlpm.xn - _xlpm.xp) + _xlpm.xp
)</f>
        <v>8076520334.1950636</v>
      </c>
      <c r="HH14" s="145">
        <f t="shared" ref="HH14:HH30" si="107">_xlfn.LET(
    _xlpm.r, $GF14,
    _xlpm.rp, _xlfn.XLOOKUP($GB14, $EU$6:$EU$200, $EV$6:$EV$200, , -1),
    _xlpm.rn, _xlfn.XLOOKUP($GC14, $EU$6:$EU$200, $EV$6:$EV$200, , -1),
    _xlpm.xp, _xlfn.XLOOKUP($GB14, $EU$6:$EU$200, FX$6:FX$200, , -1),
    _xlpm.xn, _xlfn.XLOOKUP($GC14, $EU$6:$EU$200, FX$6:FX$200, , -1),
    (_xlpm.r - _xlpm.rp)/(_xlpm.rn - _xlpm.rp)*(_xlpm.xn - _xlpm.xp) + _xlpm.xp
)</f>
        <v>0</v>
      </c>
      <c r="HI14" s="144">
        <f t="shared" ref="HI14:HI30" si="108">_xlfn.LET(
    _xlpm.r, $GF14,
    _xlpm.rp, _xlfn.XLOOKUP($GB14, $EU$6:$EU$200, $EV$6:$EV$200, , -1),
    _xlpm.rn, _xlfn.XLOOKUP($GC14, $EU$6:$EU$200, $EV$6:$EV$200, , -1),
    _xlpm.xp, _xlfn.XLOOKUP($GB14, $EU$6:$EU$200, FY$6:FY$200, , -1),
    _xlpm.xn, _xlfn.XLOOKUP($GC14, $EU$6:$EU$200, FY$6:FY$200, , -1),
    (_xlpm.r - _xlpm.rp)/(_xlpm.rn - _xlpm.rp)*(_xlpm.xn - _xlpm.xp) + _xlpm.xp
)</f>
        <v>51348371178.04528</v>
      </c>
      <c r="HJ14" s="146">
        <f t="shared" ref="HJ14:HJ30" si="109">_xlfn.LET(
    _xlpm.r, $GF14,
    _xlpm.rp, _xlfn.XLOOKUP($GB14, $EU$6:$EU$200, $EV$6:$EV$200, , -1),
    _xlpm.rn, _xlfn.XLOOKUP($GC14, $EU$6:$EU$200, $EV$6:$EV$200, , -1),
    _xlpm.xp, _xlfn.XLOOKUP($GB14, $EU$6:$EU$200, FZ$6:FZ$200, , -1),
    _xlpm.xn, _xlfn.XLOOKUP($GC14, $EU$6:$EU$200, FZ$6:FZ$200, , -1),
    (_xlpm.r - _xlpm.rp)/(_xlpm.rn - _xlpm.rp)*(_xlpm.xn - _xlpm.xp) + _xlpm.xp
)</f>
        <v>0</v>
      </c>
    </row>
    <row r="15" spans="1:218" x14ac:dyDescent="0.3">
      <c r="A15" s="2">
        <v>0.2040816326530612</v>
      </c>
      <c r="B15">
        <v>5.764836827022541</v>
      </c>
      <c r="C15">
        <v>0.1492522184680202</v>
      </c>
      <c r="D15">
        <f t="shared" si="1"/>
        <v>8.5515222011820793</v>
      </c>
      <c r="E15">
        <v>0.34008443128769122</v>
      </c>
      <c r="F15">
        <v>23.87755102040817</v>
      </c>
      <c r="G15">
        <v>-0.2488659880324553</v>
      </c>
      <c r="H15">
        <v>0</v>
      </c>
      <c r="I15" s="4">
        <v>11</v>
      </c>
      <c r="K15" s="46">
        <f t="shared" si="68"/>
        <v>10</v>
      </c>
      <c r="L15" s="39">
        <f t="shared" si="69"/>
        <v>11</v>
      </c>
      <c r="M15" s="287">
        <f t="shared" si="8"/>
        <v>-0.24719929127000553</v>
      </c>
      <c r="N15" s="287">
        <f t="shared" si="9"/>
        <v>0</v>
      </c>
      <c r="O15" s="287">
        <f t="shared" si="10"/>
        <v>23.39982335270161</v>
      </c>
      <c r="P15" s="289">
        <f t="shared" si="11"/>
        <v>8.7220808026284082</v>
      </c>
      <c r="Q15" s="46">
        <f t="shared" si="70"/>
        <v>10</v>
      </c>
      <c r="R15" s="39">
        <f t="shared" si="71"/>
        <v>11</v>
      </c>
      <c r="S15" s="23">
        <f t="shared" si="12"/>
        <v>5.7603899954777136</v>
      </c>
      <c r="T15" s="39">
        <f t="shared" si="72"/>
        <v>10</v>
      </c>
      <c r="U15" s="39">
        <f t="shared" si="73"/>
        <v>11</v>
      </c>
      <c r="V15" s="51">
        <f t="shared" si="13"/>
        <v>0.3423899592042085</v>
      </c>
      <c r="X15" s="135">
        <f>hGAST_vs_BeamDyn!A16</f>
        <v>23.39982335270161</v>
      </c>
      <c r="Y15" s="1">
        <f>hGAST_vs_BeamDyn!D16</f>
        <v>668.83892052160127</v>
      </c>
      <c r="Z15" s="1">
        <f>hGAST_vs_BeamDyn!E16</f>
        <v>0</v>
      </c>
      <c r="AA15">
        <f>hGAST_vs_BeamDyn!F16</f>
        <v>0</v>
      </c>
      <c r="AB15">
        <f>hGAST_vs_BeamDyn!G16</f>
        <v>0</v>
      </c>
      <c r="AC15">
        <f>hGAST_vs_BeamDyn!H16</f>
        <v>0</v>
      </c>
      <c r="AD15" s="1">
        <f>hGAST_vs_BeamDyn!I16</f>
        <v>-519.32414408645263</v>
      </c>
      <c r="AE15" s="1">
        <f>hGAST_vs_BeamDyn!J16</f>
        <v>668.83892052160127</v>
      </c>
      <c r="AF15">
        <f>hGAST_vs_BeamDyn!K16</f>
        <v>0</v>
      </c>
      <c r="AG15">
        <f>hGAST_vs_BeamDyn!L16</f>
        <v>0</v>
      </c>
      <c r="AH15">
        <f>hGAST_vs_BeamDyn!M16</f>
        <v>0</v>
      </c>
      <c r="AI15" s="1">
        <f>hGAST_vs_BeamDyn!N16</f>
        <v>20.275144559753709</v>
      </c>
      <c r="AJ15" s="1">
        <f>hGAST_vs_BeamDyn!O16</f>
        <v>668.83892052160127</v>
      </c>
      <c r="AK15" s="1">
        <f>hGAST_vs_BeamDyn!P16</f>
        <v>519.32414408645263</v>
      </c>
      <c r="AL15" s="1">
        <f>hGAST_vs_BeamDyn!Q16</f>
        <v>-20.275144559753709</v>
      </c>
      <c r="AM15">
        <f>hGAST_vs_BeamDyn!R16</f>
        <v>0</v>
      </c>
      <c r="AN15" s="1">
        <f>hGAST_vs_BeamDyn!S16</f>
        <v>2253.5586674096821</v>
      </c>
      <c r="AO15" s="1">
        <f>hGAST_vs_BeamDyn!T16</f>
        <v>-74.256575025917357</v>
      </c>
      <c r="AP15">
        <f>hGAST_vs_BeamDyn!U16</f>
        <v>0</v>
      </c>
      <c r="AQ15" s="1">
        <f>hGAST_vs_BeamDyn!V16</f>
        <v>476.36366817186712</v>
      </c>
      <c r="AR15">
        <f>hGAST_vs_BeamDyn!W16</f>
        <v>0</v>
      </c>
      <c r="AS15" s="186">
        <f>hGAST_vs_BeamDyn!X16</f>
        <v>2729.922335581542</v>
      </c>
      <c r="AT15" s="1">
        <f>hGAST_vs_BeamDyn!Y16</f>
        <v>459476847.22473937</v>
      </c>
      <c r="AU15" s="1">
        <f>hGAST_vs_BeamDyn!Z16</f>
        <v>50723215.963620208</v>
      </c>
      <c r="AV15">
        <f>hGAST_vs_BeamDyn!AA16</f>
        <v>0</v>
      </c>
      <c r="AW15">
        <f>hGAST_vs_BeamDyn!AB16</f>
        <v>0</v>
      </c>
      <c r="AX15">
        <f>hGAST_vs_BeamDyn!AC16</f>
        <v>0</v>
      </c>
      <c r="AY15" s="1">
        <f>hGAST_vs_BeamDyn!AD16</f>
        <v>44624062.114593133</v>
      </c>
      <c r="AZ15" s="1">
        <f>hGAST_vs_BeamDyn!AE16</f>
        <v>963021463.34160042</v>
      </c>
      <c r="BA15">
        <f>hGAST_vs_BeamDyn!AF16</f>
        <v>0</v>
      </c>
      <c r="BB15">
        <f>hGAST_vs_BeamDyn!AG16</f>
        <v>0</v>
      </c>
      <c r="BC15">
        <f>hGAST_vs_BeamDyn!AH16</f>
        <v>0</v>
      </c>
      <c r="BD15" s="1">
        <f>hGAST_vs_BeamDyn!AI16</f>
        <v>63418511.854790866</v>
      </c>
      <c r="BE15" s="1">
        <f>hGAST_vs_BeamDyn!AJ16</f>
        <v>20450235425.961021</v>
      </c>
      <c r="BF15" s="1">
        <f>hGAST_vs_BeamDyn!AK16</f>
        <v>9176487472.1480217</v>
      </c>
      <c r="BG15" s="1">
        <f>hGAST_vs_BeamDyn!AL16</f>
        <v>-318201927.73381323</v>
      </c>
      <c r="BH15">
        <f>hGAST_vs_BeamDyn!AM16</f>
        <v>0</v>
      </c>
      <c r="BI15" s="1">
        <f>hGAST_vs_BeamDyn!AN16</f>
        <v>39196915729.859039</v>
      </c>
      <c r="BJ15" s="1">
        <f>hGAST_vs_BeamDyn!AO16</f>
        <v>-3395447917.8743529</v>
      </c>
      <c r="BK15">
        <f>hGAST_vs_BeamDyn!AP16</f>
        <v>0</v>
      </c>
      <c r="BL15" s="1">
        <f>hGAST_vs_BeamDyn!AQ16</f>
        <v>21820483410.157719</v>
      </c>
      <c r="BM15">
        <f>hGAST_vs_BeamDyn!AR16</f>
        <v>0</v>
      </c>
      <c r="BN15" s="186">
        <f>hGAST_vs_BeamDyn!AS16</f>
        <v>2768066330.9732542</v>
      </c>
      <c r="BO15" s="175">
        <f>hGAST_vs_BeamDyn!AU16</f>
        <v>74.256575025917357</v>
      </c>
      <c r="BP15" s="175">
        <f>hGAST_vs_BeamDyn!AV16</f>
        <v>3.031394247204083E-2</v>
      </c>
      <c r="BQ15" s="175">
        <f>hGAST_vs_BeamDyn!AW16</f>
        <v>0.77645622608422982</v>
      </c>
      <c r="BR15" s="175">
        <f>hGAST_vs_BeamDyn!AX16</f>
        <v>6.5853684750425148E-2</v>
      </c>
      <c r="BS15" s="175">
        <f>hGAST_vs_BeamDyn!AY16</f>
        <v>-9.7119283341749338E-2</v>
      </c>
      <c r="BT15" s="175">
        <f>hGAST_vs_BeamDyn!AZ16</f>
        <v>1.5559817337352727E-2</v>
      </c>
      <c r="BU15" s="175">
        <f>hGAST_vs_BeamDyn!BA16</f>
        <v>0.44872282792885204</v>
      </c>
      <c r="BV15" s="175">
        <f>hGAST_vs_BeamDyn!BB16</f>
        <v>-44624062.114593133</v>
      </c>
      <c r="BW15" s="175">
        <f>hGAST_vs_BeamDyn!BC16</f>
        <v>318201927.73381323</v>
      </c>
      <c r="BX15" s="254">
        <f>hGAST_vs_BeamDyn!BD16</f>
        <v>3395447917.8743529</v>
      </c>
      <c r="BY15" s="1"/>
      <c r="BZ15" s="277">
        <f t="shared" si="74"/>
        <v>0.90789530218691161</v>
      </c>
      <c r="CA15" s="175">
        <f t="shared" si="2"/>
        <v>3.031394247204083E-2</v>
      </c>
      <c r="CB15" s="175">
        <f t="shared" si="3"/>
        <v>0.77645622608422982</v>
      </c>
      <c r="CC15" s="175">
        <f t="shared" si="4"/>
        <v>6.5853684750425148E-2</v>
      </c>
      <c r="CD15" s="175">
        <f t="shared" si="5"/>
        <v>-9.7119283341749338E-2</v>
      </c>
      <c r="CE15" s="175">
        <f t="shared" si="6"/>
        <v>1.5559817337352727E-2</v>
      </c>
      <c r="CF15" s="254">
        <f t="shared" si="7"/>
        <v>0.44872282792885204</v>
      </c>
      <c r="CH15" s="291">
        <f t="shared" si="75"/>
        <v>0.90789530218691161</v>
      </c>
      <c r="CI15" s="1">
        <f t="shared" si="76"/>
        <v>0.77645622608422982</v>
      </c>
      <c r="CJ15" s="34">
        <f t="shared" si="77"/>
        <v>3.031394247204083E-2</v>
      </c>
      <c r="CK15" s="1">
        <f t="shared" si="78"/>
        <v>-9.7119283341749338E-2</v>
      </c>
      <c r="CL15" s="34">
        <f t="shared" si="79"/>
        <v>6.5853684750425148E-2</v>
      </c>
      <c r="CM15" s="1">
        <f t="shared" si="80"/>
        <v>0.44872282792885204</v>
      </c>
      <c r="CN15" s="34">
        <f t="shared" si="81"/>
        <v>1.5559817337352727E-2</v>
      </c>
      <c r="CP15" s="125">
        <f t="shared" si="14"/>
        <v>8.7220808026284082</v>
      </c>
      <c r="CQ15" s="125">
        <f t="shared" si="82"/>
        <v>0.15222902763085541</v>
      </c>
      <c r="CR15" s="13">
        <f t="shared" si="83"/>
        <v>0.76288005415276483</v>
      </c>
      <c r="CS15" s="13">
        <f t="shared" si="84"/>
        <v>0.14770656420429448</v>
      </c>
      <c r="CT15" s="13">
        <f t="shared" si="85"/>
        <v>-0.10598231783213677</v>
      </c>
      <c r="CU15" s="13">
        <f t="shared" si="86"/>
        <v>5.0364782328044602E-2</v>
      </c>
      <c r="CV15" s="13">
        <f t="shared" si="87"/>
        <v>0.44117406375797963</v>
      </c>
      <c r="CW15" s="57">
        <f t="shared" si="88"/>
        <v>8.3424994380030384E-2</v>
      </c>
      <c r="CX15" s="68"/>
      <c r="CY15" s="94"/>
      <c r="CZ15" s="296">
        <f t="shared" si="15"/>
        <v>2768066330.9732542</v>
      </c>
      <c r="DA15" s="244">
        <f t="shared" si="16"/>
        <v>963021463.34160042</v>
      </c>
      <c r="DB15" s="244">
        <f t="shared" si="17"/>
        <v>459476847.22473937</v>
      </c>
      <c r="DC15" s="34">
        <f t="shared" si="18"/>
        <v>50723215.963620208</v>
      </c>
      <c r="DD15" s="244">
        <f t="shared" si="19"/>
        <v>476.36366817186712</v>
      </c>
      <c r="DE15" s="244">
        <f t="shared" si="20"/>
        <v>2253.5586674096821</v>
      </c>
      <c r="DF15" s="34">
        <f t="shared" si="21"/>
        <v>74.256575025917357</v>
      </c>
      <c r="DG15" s="1">
        <f t="shared" si="22"/>
        <v>21820483410.157719</v>
      </c>
      <c r="DH15" s="1">
        <f t="shared" si="23"/>
        <v>39196915729.859039</v>
      </c>
      <c r="DI15" s="34">
        <f t="shared" si="24"/>
        <v>3395447917.8743529</v>
      </c>
      <c r="DJ15" s="1">
        <f t="shared" si="25"/>
        <v>318201927.73381323</v>
      </c>
      <c r="DK15" s="34">
        <f t="shared" si="26"/>
        <v>9176487472.1480217</v>
      </c>
      <c r="DL15" s="1">
        <f t="shared" si="27"/>
        <v>63418511.854790866</v>
      </c>
      <c r="DM15" s="186">
        <f t="shared" si="28"/>
        <v>-44624062.114593133</v>
      </c>
      <c r="DO15" s="169">
        <f t="shared" si="89"/>
        <v>8.7220808026284082</v>
      </c>
      <c r="DP15" s="106">
        <f t="shared" si="102"/>
        <v>0.15222902763085541</v>
      </c>
      <c r="DQ15" s="243">
        <v>10</v>
      </c>
      <c r="DR15" s="258">
        <f t="shared" si="103"/>
        <v>23.401216195178272</v>
      </c>
      <c r="DS15" s="258">
        <f t="shared" si="29"/>
        <v>23.39982335270161</v>
      </c>
      <c r="DT15" s="258">
        <f t="shared" si="30"/>
        <v>0</v>
      </c>
      <c r="DU15" s="262">
        <f t="shared" si="90"/>
        <v>0.24719929127000553</v>
      </c>
      <c r="DV15" s="189">
        <f t="shared" si="31"/>
        <v>668.83892052160127</v>
      </c>
      <c r="DW15" s="244">
        <f t="shared" si="32"/>
        <v>0.76288005415276483</v>
      </c>
      <c r="DX15" s="189">
        <f t="shared" si="33"/>
        <v>0.14770656420429448</v>
      </c>
      <c r="DY15" s="1">
        <f t="shared" si="34"/>
        <v>539.49101658747156</v>
      </c>
      <c r="DZ15" s="1">
        <f t="shared" si="35"/>
        <v>2190.4313189940776</v>
      </c>
      <c r="EA15" s="34">
        <f t="shared" si="36"/>
        <v>337.22186277872004</v>
      </c>
      <c r="EB15" s="244">
        <f t="shared" si="37"/>
        <v>20450235425.961021</v>
      </c>
      <c r="EC15" s="1">
        <f t="shared" si="91"/>
        <v>1706060775.4810965</v>
      </c>
      <c r="ED15" s="34">
        <f t="shared" si="92"/>
        <v>9022113467.6786213</v>
      </c>
      <c r="EE15" s="1">
        <f t="shared" si="38"/>
        <v>23237932809.455524</v>
      </c>
      <c r="EF15" s="1">
        <f t="shared" si="39"/>
        <v>37779466330.561226</v>
      </c>
      <c r="EG15" s="34">
        <f t="shared" si="40"/>
        <v>5843810171.1920109</v>
      </c>
      <c r="EH15" s="34">
        <f t="shared" si="93"/>
        <v>2768066330.9732542</v>
      </c>
      <c r="EI15" s="1">
        <f t="shared" si="41"/>
        <v>936236729.93042922</v>
      </c>
      <c r="EJ15" s="1">
        <f t="shared" si="42"/>
        <v>486261580.63591045</v>
      </c>
      <c r="EK15" s="34">
        <f t="shared" si="43"/>
        <v>123865778.15161529</v>
      </c>
      <c r="EL15" s="1">
        <f t="shared" si="94"/>
        <v>55918238.545313992</v>
      </c>
      <c r="EM15" s="34">
        <f t="shared" si="95"/>
        <v>-53724902.638093971</v>
      </c>
      <c r="EN15" s="107">
        <v>0</v>
      </c>
      <c r="EP15" s="227">
        <f t="shared" si="44"/>
        <v>1706060775.4810965</v>
      </c>
      <c r="EQ15" s="93">
        <f t="shared" si="45"/>
        <v>9022113467.6786213</v>
      </c>
      <c r="ER15" s="93">
        <f t="shared" si="96"/>
        <v>47153359.110466346</v>
      </c>
      <c r="ES15" s="228">
        <f t="shared" si="97"/>
        <v>-51535129.388512261</v>
      </c>
      <c r="ET15" s="320">
        <f t="shared" si="98"/>
        <v>51535129.388512261</v>
      </c>
      <c r="EU15" s="142">
        <v>10</v>
      </c>
      <c r="EV15" s="264">
        <f t="shared" si="46"/>
        <v>23.39982335270161</v>
      </c>
      <c r="EW15" s="264">
        <f t="shared" si="47"/>
        <v>0</v>
      </c>
      <c r="EX15" s="264">
        <f t="shared" si="48"/>
        <v>0.24719929127000553</v>
      </c>
      <c r="EY15" s="143">
        <f t="shared" si="49"/>
        <v>668.83892052160127</v>
      </c>
      <c r="EZ15" s="143">
        <f t="shared" si="50"/>
        <v>0.76288005415276483</v>
      </c>
      <c r="FA15" s="143">
        <f t="shared" si="51"/>
        <v>0.14770656420429448</v>
      </c>
      <c r="FB15" s="143">
        <f t="shared" si="52"/>
        <v>539.49101658747156</v>
      </c>
      <c r="FC15" s="143">
        <f t="shared" si="53"/>
        <v>2190.4313189940776</v>
      </c>
      <c r="FD15" s="143">
        <f t="shared" si="54"/>
        <v>337.22186277872004</v>
      </c>
      <c r="FE15" s="144">
        <f t="shared" si="55"/>
        <v>936236729.93042922</v>
      </c>
      <c r="FF15" s="145">
        <v>0</v>
      </c>
      <c r="FG15" s="144">
        <f t="shared" si="56"/>
        <v>123865778.15161529</v>
      </c>
      <c r="FH15" s="145">
        <v>0</v>
      </c>
      <c r="FI15" s="144">
        <f t="shared" si="57"/>
        <v>55918238.545313992</v>
      </c>
      <c r="FJ15" s="145">
        <v>0</v>
      </c>
      <c r="FK15" s="144">
        <f t="shared" si="58"/>
        <v>20450235425.961021</v>
      </c>
      <c r="FL15" s="145">
        <v>0</v>
      </c>
      <c r="FM15" s="144">
        <f t="shared" si="59"/>
        <v>-1706060775.4810965</v>
      </c>
      <c r="FN15" s="145">
        <v>0</v>
      </c>
      <c r="FO15" s="144">
        <f t="shared" si="60"/>
        <v>9022113467.6786213</v>
      </c>
      <c r="FP15" s="144">
        <f t="shared" si="61"/>
        <v>486261580.63591045</v>
      </c>
      <c r="FQ15" s="145">
        <v>0</v>
      </c>
      <c r="FR15" s="144">
        <f t="shared" si="62"/>
        <v>53724902.638093971</v>
      </c>
      <c r="FS15" s="145">
        <v>0</v>
      </c>
      <c r="FT15" s="144">
        <f t="shared" si="63"/>
        <v>23237932809.455524</v>
      </c>
      <c r="FU15" s="145">
        <v>0</v>
      </c>
      <c r="FV15" s="144">
        <f t="shared" si="64"/>
        <v>-5843810171.1920109</v>
      </c>
      <c r="FW15" s="144">
        <f t="shared" si="65"/>
        <v>2768066330.9732542</v>
      </c>
      <c r="FX15" s="145">
        <v>0</v>
      </c>
      <c r="FY15" s="144">
        <f t="shared" si="66"/>
        <v>37779466330.561226</v>
      </c>
      <c r="FZ15" s="146">
        <v>0</v>
      </c>
      <c r="GB15" s="46">
        <f t="shared" si="99"/>
        <v>10</v>
      </c>
      <c r="GC15" s="39">
        <f t="shared" si="100"/>
        <v>11</v>
      </c>
      <c r="GE15" s="142">
        <v>10</v>
      </c>
      <c r="GF15" s="310">
        <v>23.4</v>
      </c>
      <c r="GG15" s="264">
        <f t="shared" si="101"/>
        <v>0</v>
      </c>
      <c r="GH15" s="264">
        <f t="shared" ref="GH15:GH30" si="110">_xlfn.LET(
    _xlpm.r, $GF15,
    _xlpm.rp, _xlfn.XLOOKUP($GB15, $EU$6:$EU$200, $EV$6:$EV$200, , -1),
    _xlpm.rn, _xlfn.XLOOKUP($GC15, $EU$6:$EU$200, $EV$6:$EV$200, , -1),
    _xlpm.xp, _xlfn.XLOOKUP($GB15, $EU$6:$EU$200, EX$6:EX$200, , -1),
    _xlpm.xn, _xlfn.XLOOKUP($GC15, $EU$6:$EU$200, EX$6:EX$200, , -1),
    (_xlpm.r - _xlpm.rp)/(_xlpm.rn - _xlpm.rp)*(_xlpm.xn - _xlpm.xp) + _xlpm.xp
)</f>
        <v>0.24719934416949477</v>
      </c>
      <c r="GI15" s="143">
        <f t="shared" ref="GI15:GI30" si="111">_xlfn.LET(
    _xlpm.r, $GF15,
    _xlpm.rp, _xlfn.XLOOKUP($GB15, $EU$6:$EU$200, $EV$6:$EV$200, , -1),
    _xlpm.rn, _xlfn.XLOOKUP($GC15, $EU$6:$EU$200, $EV$6:$EV$200, , -1),
    _xlpm.xp, _xlfn.XLOOKUP($GB15, $EU$6:$EU$200, EY$6:EY$200, , -1),
    _xlpm.xn, _xlfn.XLOOKUP($GC15, $EU$6:$EU$200, EY$6:EY$200, , -1),
    (_xlpm.r - _xlpm.rp)/(_xlpm.rn - _xlpm.rp)*(_xlpm.xn - _xlpm.xp) + _xlpm.xp
)</f>
        <v>668.83476013996051</v>
      </c>
      <c r="GJ15" s="143">
        <f t="shared" ref="GJ15:GJ30" si="112">_xlfn.LET(
    _xlpm.r, $GF15,
    _xlpm.rp, _xlfn.XLOOKUP($GB15, $EU$6:$EU$200, $EV$6:$EV$200, , -1),
    _xlpm.rn, _xlfn.XLOOKUP($GC15, $EU$6:$EU$200, $EV$6:$EV$200, , -1),
    _xlpm.xp, _xlfn.XLOOKUP($GB15, $EU$6:$EU$200, EZ$6:EZ$200, , -1),
    _xlpm.xn, _xlfn.XLOOKUP($GC15, $EU$6:$EU$200, EZ$6:EZ$200, , -1),
    (_xlpm.r - _xlpm.rp)/(_xlpm.rn - _xlpm.rp)*(_xlpm.xn - _xlpm.xp) + _xlpm.xp
)</f>
        <v>0.7628833673646449</v>
      </c>
      <c r="GK15" s="143">
        <f t="shared" ref="GK15:GK30" si="113">_xlfn.LET(
    _xlpm.r, $GF15,
    _xlpm.rp, _xlfn.XLOOKUP($GB15, $EU$6:$EU$200, $EV$6:$EV$200, , -1),
    _xlpm.rn, _xlfn.XLOOKUP($GC15, $EU$6:$EU$200, $EV$6:$EV$200, , -1),
    _xlpm.xp, _xlfn.XLOOKUP($GB15, $EU$6:$EU$200, FA$6:FA$200, , -1),
    _xlpm.xn, _xlfn.XLOOKUP($GC15, $EU$6:$EU$200, FA$6:FA$200, , -1),
    (_xlpm.r - _xlpm.rp)/(_xlpm.rn - _xlpm.rp)*(_xlpm.xn - _xlpm.xp) + _xlpm.xp
)</f>
        <v>0.14770640855581174</v>
      </c>
      <c r="GL15" s="143">
        <f t="shared" ref="GL15:GL30" si="114">_xlfn.LET(
    _xlpm.r, $GF15,
    _xlpm.rp, _xlfn.XLOOKUP($GB15, $EU$6:$EU$200, $EV$6:$EV$200, , -1),
    _xlpm.rn, _xlfn.XLOOKUP($GC15, $EU$6:$EU$200, $EV$6:$EV$200, , -1),
    _xlpm.xp, _xlfn.XLOOKUP($GB15, $EU$6:$EU$200, FB$6:FB$200, , -1),
    _xlpm.xn, _xlfn.XLOOKUP($GC15, $EU$6:$EU$200, FB$6:FB$200, , -1),
    (_xlpm.r - _xlpm.rp)/(_xlpm.rn - _xlpm.rp)*(_xlpm.xn - _xlpm.xp) + _xlpm.xp
)</f>
        <v>539.48392461732908</v>
      </c>
      <c r="GM15" s="143">
        <f t="shared" ref="GM15:GM30" si="115">_xlfn.LET(
    _xlpm.r, $GF15,
    _xlpm.rp, _xlfn.XLOOKUP($GB15, $EU$6:$EU$200, $EV$6:$EV$200, , -1),
    _xlpm.rn, _xlfn.XLOOKUP($GC15, $EU$6:$EU$200, $EV$6:$EV$200, , -1),
    _xlpm.xp, _xlfn.XLOOKUP($GB15, $EU$6:$EU$200, FC$6:FC$200, , -1),
    _xlpm.xn, _xlfn.XLOOKUP($GC15, $EU$6:$EU$200, FC$6:FC$200, , -1),
    (_xlpm.r - _xlpm.rp)/(_xlpm.rn - _xlpm.rp)*(_xlpm.xn - _xlpm.xp) + _xlpm.xp
)</f>
        <v>2190.4199071121925</v>
      </c>
      <c r="GN15" s="143">
        <f t="shared" ref="GN15:GN30" si="116">_xlfn.LET(
    _xlpm.r, $GF15,
    _xlpm.rp, _xlfn.XLOOKUP($GB15, $EU$6:$EU$200, $EV$6:$EV$200, , -1),
    _xlpm.rn, _xlfn.XLOOKUP($GC15, $EU$6:$EU$200, $EV$6:$EV$200, , -1),
    _xlpm.xp, _xlfn.XLOOKUP($GB15, $EU$6:$EU$200, FD$6:FD$200, , -1),
    _xlpm.xn, _xlfn.XLOOKUP($GC15, $EU$6:$EU$200, FD$6:FD$200, , -1),
    (_xlpm.r - _xlpm.rp)/(_xlpm.rn - _xlpm.rp)*(_xlpm.xn - _xlpm.xp) + _xlpm.xp
)</f>
        <v>337.21897035982238</v>
      </c>
      <c r="GO15" s="144">
        <f t="shared" ref="GO15:GO30" si="117">_xlfn.LET(
    _xlpm.r, $GF15,
    _xlpm.rp, _xlfn.XLOOKUP($GB15, $EU$6:$EU$200, $EV$6:$EV$200, , -1),
    _xlpm.rn, _xlfn.XLOOKUP($GC15, $EU$6:$EU$200, $EV$6:$EV$200, , -1),
    _xlpm.xp, _xlfn.XLOOKUP($GB15, $EU$6:$EU$200, FE$6:FE$200, , -1),
    _xlpm.xn, _xlfn.XLOOKUP($GC15, $EU$6:$EU$200, FE$6:FE$200, , -1),
    (_xlpm.r - _xlpm.rp)/(_xlpm.rn - _xlpm.rp)*(_xlpm.xn - _xlpm.xp) + _xlpm.xp
)</f>
        <v>936222725.42678881</v>
      </c>
      <c r="GP15" s="145">
        <f t="shared" ref="GP15:GP30" si="118">_xlfn.LET(
    _xlpm.r, $GF15,
    _xlpm.rp, _xlfn.XLOOKUP($GB15, $EU$6:$EU$200, $EV$6:$EV$200, , -1),
    _xlpm.rn, _xlfn.XLOOKUP($GC15, $EU$6:$EU$200, $EV$6:$EV$200, , -1),
    _xlpm.xp, _xlfn.XLOOKUP($GB15, $EU$6:$EU$200, FF$6:FF$200, , -1),
    _xlpm.xn, _xlfn.XLOOKUP($GC15, $EU$6:$EU$200, FF$6:FF$200, , -1),
    (_xlpm.r - _xlpm.rp)/(_xlpm.rn - _xlpm.rp)*(_xlpm.xn - _xlpm.xp) + _xlpm.xp
)</f>
        <v>0</v>
      </c>
      <c r="GQ15" s="144">
        <f t="shared" ref="GQ15:GQ30" si="119">_xlfn.LET(
    _xlpm.r, $GF15,
    _xlpm.rp, _xlfn.XLOOKUP($GB15, $EU$6:$EU$200, $EV$6:$EV$200, , -1),
    _xlpm.rn, _xlfn.XLOOKUP($GC15, $EU$6:$EU$200, $EV$6:$EV$200, , -1),
    _xlpm.xp, _xlfn.XLOOKUP($GB15, $EU$6:$EU$200, FG$6:FG$200, , -1),
    _xlpm.xn, _xlfn.XLOOKUP($GC15, $EU$6:$EU$200, FG$6:FG$200, , -1),
    (_xlpm.r - _xlpm.rp)/(_xlpm.rn - _xlpm.rp)*(_xlpm.xn - _xlpm.xp) + _xlpm.xp
)</f>
        <v>123863325.24495447</v>
      </c>
      <c r="GR15" s="145">
        <f t="shared" ref="GR15:GR30" si="120">_xlfn.LET(
    _xlpm.r, $GF15,
    _xlpm.rp, _xlfn.XLOOKUP($GB15, $EU$6:$EU$200, $EV$6:$EV$200, , -1),
    _xlpm.rn, _xlfn.XLOOKUP($GC15, $EU$6:$EU$200, $EV$6:$EV$200, , -1),
    _xlpm.xp, _xlfn.XLOOKUP($GB15, $EU$6:$EU$200, FH$6:FH$200, , -1),
    _xlpm.xn, _xlfn.XLOOKUP($GC15, $EU$6:$EU$200, FH$6:FH$200, , -1),
    (_xlpm.r - _xlpm.rp)/(_xlpm.rn - _xlpm.rp)*(_xlpm.xn - _xlpm.xp) + _xlpm.xp
)</f>
        <v>0</v>
      </c>
      <c r="GS15" s="144">
        <f t="shared" ref="GS15:GS30" si="121">_xlfn.LET(
    _xlpm.r, $GF15,
    _xlpm.rp, _xlfn.XLOOKUP($GB15, $EU$6:$EU$200, $EV$6:$EV$200, , -1),
    _xlpm.rn, _xlfn.XLOOKUP($GC15, $EU$6:$EU$200, $EV$6:$EV$200, , -1),
    _xlpm.xp, _xlfn.XLOOKUP($GB15, $EU$6:$EU$200, FI$6:FI$200, , -1),
    _xlpm.xn, _xlfn.XLOOKUP($GC15, $EU$6:$EU$200, FI$6:FI$200, , -1),
    (_xlpm.r - _xlpm.rp)/(_xlpm.rn - _xlpm.rp)*(_xlpm.xn - _xlpm.xp) + _xlpm.xp
)</f>
        <v>55917471.343764588</v>
      </c>
      <c r="GT15" s="145">
        <f t="shared" ref="GT15:GT30" si="122">_xlfn.LET(
    _xlpm.r, $GF15,
    _xlpm.rp, _xlfn.XLOOKUP($GB15, $EU$6:$EU$200, $EV$6:$EV$200, , -1),
    _xlpm.rn, _xlfn.XLOOKUP($GC15, $EU$6:$EU$200, $EV$6:$EV$200, , -1),
    _xlpm.xp, _xlfn.XLOOKUP($GB15, $EU$6:$EU$200, FJ$6:FJ$200, , -1),
    _xlpm.xn, _xlfn.XLOOKUP($GC15, $EU$6:$EU$200, FJ$6:FJ$200, , -1),
    (_xlpm.r - _xlpm.rp)/(_xlpm.rn - _xlpm.rp)*(_xlpm.xn - _xlpm.xp) + _xlpm.xp
)</f>
        <v>0</v>
      </c>
      <c r="GU15" s="144">
        <f t="shared" ref="GU15:GU30" si="123">_xlfn.LET(
    _xlpm.r, $GF15,
    _xlpm.rp, _xlfn.XLOOKUP($GB15, $EU$6:$EU$200, $EV$6:$EV$200, , -1),
    _xlpm.rn, _xlfn.XLOOKUP($GC15, $EU$6:$EU$200, $EV$6:$EV$200, , -1),
    _xlpm.xp, _xlfn.XLOOKUP($GB15, $EU$6:$EU$200, FK$6:FK$200, , -1),
    _xlpm.xn, _xlfn.XLOOKUP($GC15, $EU$6:$EU$200, FK$6:FK$200, , -1),
    (_xlpm.r - _xlpm.rp)/(_xlpm.rn - _xlpm.rp)*(_xlpm.xn - _xlpm.xp) + _xlpm.xp
)</f>
        <v>20450236139.332397</v>
      </c>
      <c r="GV15" s="145">
        <f t="shared" ref="GV15:GV30" si="124">_xlfn.LET(
    _xlpm.r, $GF15,
    _xlpm.rp, _xlfn.XLOOKUP($GB15, $EU$6:$EU$200, $EV$6:$EV$200, , -1),
    _xlpm.rn, _xlfn.XLOOKUP($GC15, $EU$6:$EU$200, $EV$6:$EV$200, , -1),
    _xlpm.xp, _xlfn.XLOOKUP($GB15, $EU$6:$EU$200, FL$6:FL$200, , -1),
    _xlpm.xn, _xlfn.XLOOKUP($GC15, $EU$6:$EU$200, FL$6:FL$200, , -1),
    (_xlpm.r - _xlpm.rp)/(_xlpm.rn - _xlpm.rp)*(_xlpm.xn - _xlpm.xp) + _xlpm.xp
)</f>
        <v>0</v>
      </c>
      <c r="GW15" s="144">
        <f t="shared" ref="GW15:GW30" si="125">_xlfn.LET(
    _xlpm.r, $GF15,
    _xlpm.rp, _xlfn.XLOOKUP($GB15, $EU$6:$EU$200, $EV$6:$EV$200, , -1),
    _xlpm.rn, _xlfn.XLOOKUP($GC15, $EU$6:$EU$200, $EV$6:$EV$200, , -1),
    _xlpm.xp, _xlfn.XLOOKUP($GB15, $EU$6:$EU$200, FM$6:FM$200, , -1),
    _xlpm.xn, _xlfn.XLOOKUP($GC15, $EU$6:$EU$200, FM$6:FM$200, , -1),
    (_xlpm.r - _xlpm.rp)/(_xlpm.rn - _xlpm.rp)*(_xlpm.xn - _xlpm.xp) + _xlpm.xp
)</f>
        <v>-1706053643.9742389</v>
      </c>
      <c r="GX15" s="145">
        <f t="shared" ref="GX15:GX30" si="126">_xlfn.LET(
    _xlpm.r, $GF15,
    _xlpm.rp, _xlfn.XLOOKUP($GB15, $EU$6:$EU$200, $EV$6:$EV$200, , -1),
    _xlpm.rn, _xlfn.XLOOKUP($GC15, $EU$6:$EU$200, $EV$6:$EV$200, , -1),
    _xlpm.xp, _xlfn.XLOOKUP($GB15, $EU$6:$EU$200, FN$6:FN$200, , -1),
    _xlpm.xn, _xlfn.XLOOKUP($GC15, $EU$6:$EU$200, FN$6:FN$200, , -1),
    (_xlpm.r - _xlpm.rp)/(_xlpm.rn - _xlpm.rp)*(_xlpm.xn - _xlpm.xp) + _xlpm.xp
)</f>
        <v>0</v>
      </c>
      <c r="GY15" s="144">
        <f t="shared" ref="GY15:GY30" si="127">_xlfn.LET(
    _xlpm.r, $GF15,
    _xlpm.rp, _xlfn.XLOOKUP($GB15, $EU$6:$EU$200, $EV$6:$EV$200, , -1),
    _xlpm.rn, _xlfn.XLOOKUP($GC15, $EU$6:$EU$200, $EV$6:$EV$200, , -1),
    _xlpm.xp, _xlfn.XLOOKUP($GB15, $EU$6:$EU$200, FO$6:FO$200, , -1),
    _xlpm.xn, _xlfn.XLOOKUP($GC15, $EU$6:$EU$200, FO$6:FO$200, , -1),
    (_xlpm.r - _xlpm.rp)/(_xlpm.rn - _xlpm.rp)*(_xlpm.xn - _xlpm.xp) + _xlpm.xp
)</f>
        <v>9022109525.7636719</v>
      </c>
      <c r="GZ15" s="144">
        <f t="shared" ref="GZ15:GZ30" si="128">_xlfn.LET(
    _xlpm.r, $GF15,
    _xlpm.rp, _xlfn.XLOOKUP($GB15, $EU$6:$EU$200, $EV$6:$EV$200, , -1),
    _xlpm.rn, _xlfn.XLOOKUP($GC15, $EU$6:$EU$200, $EV$6:$EV$200, , -1),
    _xlpm.xp, _xlfn.XLOOKUP($GB15, $EU$6:$EU$200, FP$6:FP$200, , -1),
    _xlpm.xn, _xlfn.XLOOKUP($GC15, $EU$6:$EU$200, FP$6:FP$200, , -1),
    (_xlpm.r - _xlpm.rp)/(_xlpm.rn - _xlpm.rp)*(_xlpm.xn - _xlpm.xp) + _xlpm.xp
)</f>
        <v>486255622.8436051</v>
      </c>
      <c r="HA15" s="145">
        <f t="shared" ref="HA15:HA30" si="129">_xlfn.LET(
    _xlpm.r, $GF15,
    _xlpm.rp, _xlfn.XLOOKUP($GB15, $EU$6:$EU$200, $EV$6:$EV$200, , -1),
    _xlpm.rn, _xlfn.XLOOKUP($GC15, $EU$6:$EU$200, $EV$6:$EV$200, , -1),
    _xlpm.xp, _xlfn.XLOOKUP($GB15, $EU$6:$EU$200, FQ$6:FQ$200, , -1),
    _xlpm.xn, _xlfn.XLOOKUP($GC15, $EU$6:$EU$200, FQ$6:FQ$200, , -1),
    (_xlpm.r - _xlpm.rp)/(_xlpm.rn - _xlpm.rp)*(_xlpm.xn - _xlpm.xp) + _xlpm.xp
)</f>
        <v>0</v>
      </c>
      <c r="HB15" s="144">
        <f t="shared" ref="HB15:HB30" si="130">_xlfn.LET(
    _xlpm.r, $GF15,
    _xlpm.rp, _xlfn.XLOOKUP($GB15, $EU$6:$EU$200, $EV$6:$EV$200, , -1),
    _xlpm.rn, _xlfn.XLOOKUP($GC15, $EU$6:$EU$200, $EV$6:$EV$200, , -1),
    _xlpm.xp, _xlfn.XLOOKUP($GB15, $EU$6:$EU$200, FR$6:FR$200, , -1),
    _xlpm.xn, _xlfn.XLOOKUP($GC15, $EU$6:$EU$200, FR$6:FR$200, , -1),
    (_xlpm.r - _xlpm.rp)/(_xlpm.rn - _xlpm.rp)*(_xlpm.xn - _xlpm.xp) + _xlpm.xp
)</f>
        <v>53724604.552143961</v>
      </c>
      <c r="HC15" s="145">
        <f t="shared" ref="HC15:HC30" si="131">_xlfn.LET(
    _xlpm.r, $GF15,
    _xlpm.rp, _xlfn.XLOOKUP($GB15, $EU$6:$EU$200, $EV$6:$EV$200, , -1),
    _xlpm.rn, _xlfn.XLOOKUP($GC15, $EU$6:$EU$200, $EV$6:$EV$200, , -1),
    _xlpm.xp, _xlfn.XLOOKUP($GB15, $EU$6:$EU$200, FS$6:FS$200, , -1),
    _xlpm.xn, _xlfn.XLOOKUP($GC15, $EU$6:$EU$200, FS$6:FS$200, , -1),
    (_xlpm.r - _xlpm.rp)/(_xlpm.rn - _xlpm.rp)*(_xlpm.xn - _xlpm.xp) + _xlpm.xp
)</f>
        <v>0</v>
      </c>
      <c r="HD15" s="144">
        <f t="shared" ref="HD15:HD30" si="132">_xlfn.LET(
    _xlpm.r, $GF15,
    _xlpm.rp, _xlfn.XLOOKUP($GB15, $EU$6:$EU$200, $EV$6:$EV$200, , -1),
    _xlpm.rn, _xlfn.XLOOKUP($GC15, $EU$6:$EU$200, $EV$6:$EV$200, , -1),
    _xlpm.xp, _xlfn.XLOOKUP($GB15, $EU$6:$EU$200, FT$6:FT$200, , -1),
    _xlpm.xn, _xlfn.XLOOKUP($GC15, $EU$6:$EU$200, FT$6:FT$200, , -1),
    (_xlpm.r - _xlpm.rp)/(_xlpm.rn - _xlpm.rp)*(_xlpm.xn - _xlpm.xp) + _xlpm.xp
)</f>
        <v>23237722726.681808</v>
      </c>
      <c r="HE15" s="145">
        <f t="shared" si="104"/>
        <v>0</v>
      </c>
      <c r="HF15" s="144">
        <f t="shared" si="105"/>
        <v>-5843750583.9771643</v>
      </c>
      <c r="HG15" s="144">
        <f t="shared" si="106"/>
        <v>2768013730.812623</v>
      </c>
      <c r="HH15" s="145">
        <f t="shared" si="107"/>
        <v>0</v>
      </c>
      <c r="HI15" s="144">
        <f t="shared" si="108"/>
        <v>37779371348.286232</v>
      </c>
      <c r="HJ15" s="146">
        <f t="shared" si="109"/>
        <v>0</v>
      </c>
    </row>
    <row r="16" spans="1:218" x14ac:dyDescent="0.3">
      <c r="A16" s="2">
        <v>0.22448979591836729</v>
      </c>
      <c r="B16">
        <v>5.7561195298525281</v>
      </c>
      <c r="C16">
        <v>0.13671431135409731</v>
      </c>
      <c r="D16">
        <f t="shared" si="1"/>
        <v>7.8331530396272475</v>
      </c>
      <c r="E16">
        <v>0.33106706759655991</v>
      </c>
      <c r="F16">
        <v>26.26530612244898</v>
      </c>
      <c r="G16">
        <v>-0.25024703724876951</v>
      </c>
      <c r="H16">
        <v>0</v>
      </c>
      <c r="I16" s="4">
        <v>12</v>
      </c>
      <c r="K16" s="46">
        <f t="shared" si="68"/>
        <v>13</v>
      </c>
      <c r="L16" s="39">
        <f t="shared" si="69"/>
        <v>14</v>
      </c>
      <c r="M16" s="287">
        <f t="shared" si="8"/>
        <v>-0.24895114187110809</v>
      </c>
      <c r="N16" s="287">
        <f t="shared" si="9"/>
        <v>0</v>
      </c>
      <c r="O16" s="287">
        <f t="shared" si="10"/>
        <v>29.24977919087701</v>
      </c>
      <c r="P16" s="289">
        <f t="shared" si="11"/>
        <v>7.0314826533488732</v>
      </c>
      <c r="Q16" s="46">
        <f t="shared" si="70"/>
        <v>13</v>
      </c>
      <c r="R16" s="39">
        <f t="shared" si="71"/>
        <v>14</v>
      </c>
      <c r="S16" s="23">
        <f t="shared" si="12"/>
        <v>5.6785019916439872</v>
      </c>
      <c r="T16" s="39">
        <f t="shared" si="72"/>
        <v>13</v>
      </c>
      <c r="U16" s="39">
        <f t="shared" si="73"/>
        <v>14</v>
      </c>
      <c r="V16" s="51">
        <f t="shared" si="13"/>
        <v>0.32278966006470028</v>
      </c>
      <c r="X16" s="135">
        <f>hGAST_vs_BeamDyn!A17</f>
        <v>29.24977919087701</v>
      </c>
      <c r="Y16" s="1">
        <f>hGAST_vs_BeamDyn!D17</f>
        <v>531.06127495130011</v>
      </c>
      <c r="Z16" s="1">
        <f>hGAST_vs_BeamDyn!E17</f>
        <v>0</v>
      </c>
      <c r="AA16">
        <f>hGAST_vs_BeamDyn!F17</f>
        <v>0</v>
      </c>
      <c r="AB16">
        <f>hGAST_vs_BeamDyn!G17</f>
        <v>0</v>
      </c>
      <c r="AC16">
        <f>hGAST_vs_BeamDyn!H17</f>
        <v>0</v>
      </c>
      <c r="AD16" s="1">
        <f>hGAST_vs_BeamDyn!I17</f>
        <v>-469.18731596545729</v>
      </c>
      <c r="AE16" s="1">
        <f>hGAST_vs_BeamDyn!J17</f>
        <v>531.06127495130011</v>
      </c>
      <c r="AF16">
        <f>hGAST_vs_BeamDyn!K17</f>
        <v>0</v>
      </c>
      <c r="AG16">
        <f>hGAST_vs_BeamDyn!L17</f>
        <v>0</v>
      </c>
      <c r="AH16">
        <f>hGAST_vs_BeamDyn!M17</f>
        <v>0</v>
      </c>
      <c r="AI16" s="1">
        <f>hGAST_vs_BeamDyn!N17</f>
        <v>18.40686653041935</v>
      </c>
      <c r="AJ16" s="1">
        <f>hGAST_vs_BeamDyn!O17</f>
        <v>531.06127495130011</v>
      </c>
      <c r="AK16" s="1">
        <f>hGAST_vs_BeamDyn!P17</f>
        <v>469.18731596545729</v>
      </c>
      <c r="AL16" s="1">
        <f>hGAST_vs_BeamDyn!Q17</f>
        <v>-18.40686653041935</v>
      </c>
      <c r="AM16">
        <f>hGAST_vs_BeamDyn!R17</f>
        <v>0</v>
      </c>
      <c r="AN16" s="1">
        <f>hGAST_vs_BeamDyn!S17</f>
        <v>1848.578385062433</v>
      </c>
      <c r="AO16" s="1">
        <f>hGAST_vs_BeamDyn!T17</f>
        <v>-51.000478667300591</v>
      </c>
      <c r="AP16">
        <f>hGAST_vs_BeamDyn!U17</f>
        <v>0</v>
      </c>
      <c r="AQ16" s="1">
        <f>hGAST_vs_BeamDyn!V17</f>
        <v>268.55950272107663</v>
      </c>
      <c r="AR16">
        <f>hGAST_vs_BeamDyn!W17</f>
        <v>0</v>
      </c>
      <c r="AS16" s="186">
        <f>hGAST_vs_BeamDyn!X17</f>
        <v>2117.137887783515</v>
      </c>
      <c r="AT16" s="1">
        <f>hGAST_vs_BeamDyn!Y17</f>
        <v>281350049.44871998</v>
      </c>
      <c r="AU16" s="1">
        <f>hGAST_vs_BeamDyn!Z17</f>
        <v>19062499.890864979</v>
      </c>
      <c r="AV16">
        <f>hGAST_vs_BeamDyn!AA17</f>
        <v>0</v>
      </c>
      <c r="AW16">
        <f>hGAST_vs_BeamDyn!AB17</f>
        <v>0</v>
      </c>
      <c r="AX16">
        <f>hGAST_vs_BeamDyn!AC17</f>
        <v>0</v>
      </c>
      <c r="AY16" s="1">
        <f>hGAST_vs_BeamDyn!AD17</f>
        <v>39788481.558390193</v>
      </c>
      <c r="AZ16" s="1">
        <f>hGAST_vs_BeamDyn!AE17</f>
        <v>480065126.665447</v>
      </c>
      <c r="BA16">
        <f>hGAST_vs_BeamDyn!AF17</f>
        <v>0</v>
      </c>
      <c r="BB16">
        <f>hGAST_vs_BeamDyn!AG17</f>
        <v>0</v>
      </c>
      <c r="BC16">
        <f>hGAST_vs_BeamDyn!AH17</f>
        <v>0</v>
      </c>
      <c r="BD16" s="1">
        <f>hGAST_vs_BeamDyn!AI17</f>
        <v>35649958.001424432</v>
      </c>
      <c r="BE16" s="1">
        <f>hGAST_vs_BeamDyn!AJ17</f>
        <v>20473859852.028961</v>
      </c>
      <c r="BF16" s="1">
        <f>hGAST_vs_BeamDyn!AK17</f>
        <v>9004633626.168808</v>
      </c>
      <c r="BG16" s="1">
        <f>hGAST_vs_BeamDyn!AL17</f>
        <v>-370375609.62918299</v>
      </c>
      <c r="BH16">
        <f>hGAST_vs_BeamDyn!AM17</f>
        <v>0</v>
      </c>
      <c r="BI16" s="1">
        <f>hGAST_vs_BeamDyn!AN17</f>
        <v>35299428705.267319</v>
      </c>
      <c r="BJ16" s="1">
        <f>hGAST_vs_BeamDyn!AO17</f>
        <v>-1524671060.6524191</v>
      </c>
      <c r="BK16">
        <f>hGAST_vs_BeamDyn!AP17</f>
        <v>0</v>
      </c>
      <c r="BL16" s="1">
        <f>hGAST_vs_BeamDyn!AQ17</f>
        <v>15615256841.106359</v>
      </c>
      <c r="BM16">
        <f>hGAST_vs_BeamDyn!AR17</f>
        <v>0</v>
      </c>
      <c r="BN16" s="186">
        <f>hGAST_vs_BeamDyn!AS17</f>
        <v>1026128471.8607171</v>
      </c>
      <c r="BO16" s="175">
        <f>hGAST_vs_BeamDyn!AU17</f>
        <v>51.000478667300591</v>
      </c>
      <c r="BP16" s="175">
        <f>hGAST_vs_BeamDyn!AV17</f>
        <v>3.4660532406749697E-2</v>
      </c>
      <c r="BQ16" s="175">
        <f>hGAST_vs_BeamDyn!AW17</f>
        <v>0.88348998146867919</v>
      </c>
      <c r="BR16" s="175">
        <f>hGAST_vs_BeamDyn!AX17</f>
        <v>7.4260670107513485E-2</v>
      </c>
      <c r="BS16" s="175">
        <f>hGAST_vs_BeamDyn!AY17</f>
        <v>-0.14141984917490552</v>
      </c>
      <c r="BT16" s="175">
        <f>hGAST_vs_BeamDyn!AZ17</f>
        <v>1.8090170212456482E-2</v>
      </c>
      <c r="BU16" s="175">
        <f>hGAST_vs_BeamDyn!BA17</f>
        <v>0.43981123692592083</v>
      </c>
      <c r="BV16" s="175">
        <f>hGAST_vs_BeamDyn!BB17</f>
        <v>-39788481.558390193</v>
      </c>
      <c r="BW16" s="175">
        <f>hGAST_vs_BeamDyn!BC17</f>
        <v>370375609.62918299</v>
      </c>
      <c r="BX16" s="254">
        <f>hGAST_vs_BeamDyn!BD17</f>
        <v>1524671060.6524191</v>
      </c>
      <c r="BY16" s="1"/>
      <c r="BZ16" s="277">
        <f t="shared" si="74"/>
        <v>1.0062892682625075</v>
      </c>
      <c r="CA16" s="175">
        <f t="shared" si="2"/>
        <v>3.4660532406749697E-2</v>
      </c>
      <c r="CB16" s="175">
        <f t="shared" si="3"/>
        <v>0.88348998146867919</v>
      </c>
      <c r="CC16" s="175">
        <f t="shared" si="4"/>
        <v>7.4260670107513485E-2</v>
      </c>
      <c r="CD16" s="175">
        <f t="shared" si="5"/>
        <v>-0.14141984917490552</v>
      </c>
      <c r="CE16" s="175">
        <f t="shared" si="6"/>
        <v>1.8090170212456482E-2</v>
      </c>
      <c r="CF16" s="254">
        <f t="shared" si="7"/>
        <v>0.43981123692592083</v>
      </c>
      <c r="CH16" s="291">
        <f t="shared" si="75"/>
        <v>1.0062892682625075</v>
      </c>
      <c r="CI16" s="1">
        <f t="shared" si="76"/>
        <v>0.88348998146867919</v>
      </c>
      <c r="CJ16" s="34">
        <f t="shared" si="77"/>
        <v>3.4660532406749697E-2</v>
      </c>
      <c r="CK16" s="1">
        <f t="shared" si="78"/>
        <v>-0.14141984917490552</v>
      </c>
      <c r="CL16" s="34">
        <f t="shared" si="79"/>
        <v>7.4260670107513485E-2</v>
      </c>
      <c r="CM16" s="1">
        <f t="shared" si="80"/>
        <v>0.43981123692592083</v>
      </c>
      <c r="CN16" s="34">
        <f t="shared" si="81"/>
        <v>1.8090170212456482E-2</v>
      </c>
      <c r="CP16" s="125">
        <f t="shared" si="14"/>
        <v>7.0314826533488732</v>
      </c>
      <c r="CQ16" s="125">
        <f t="shared" si="82"/>
        <v>0.12272252359780493</v>
      </c>
      <c r="CR16" s="13">
        <f t="shared" si="83"/>
        <v>0.87260232762116541</v>
      </c>
      <c r="CS16" s="13">
        <f t="shared" si="84"/>
        <v>0.14255201749666888</v>
      </c>
      <c r="CT16" s="13">
        <f t="shared" si="85"/>
        <v>-0.14944683383851404</v>
      </c>
      <c r="CU16" s="13">
        <f t="shared" si="86"/>
        <v>5.6390289244811903E-2</v>
      </c>
      <c r="CV16" s="13">
        <f t="shared" si="87"/>
        <v>0.43428893026670284</v>
      </c>
      <c r="CW16" s="57">
        <f t="shared" si="88"/>
        <v>7.1793477645445108E-2</v>
      </c>
      <c r="CX16" s="68"/>
      <c r="CY16" s="94"/>
      <c r="CZ16" s="296">
        <f t="shared" si="15"/>
        <v>1026128471.8607171</v>
      </c>
      <c r="DA16" s="244">
        <f t="shared" si="16"/>
        <v>480065126.665447</v>
      </c>
      <c r="DB16" s="244">
        <f t="shared" si="17"/>
        <v>281350049.44871998</v>
      </c>
      <c r="DC16" s="34">
        <f t="shared" si="18"/>
        <v>19062499.890864979</v>
      </c>
      <c r="DD16" s="244">
        <f t="shared" si="19"/>
        <v>268.55950272107663</v>
      </c>
      <c r="DE16" s="244">
        <f t="shared" si="20"/>
        <v>1848.578385062433</v>
      </c>
      <c r="DF16" s="34">
        <f t="shared" si="21"/>
        <v>51.000478667300591</v>
      </c>
      <c r="DG16" s="1">
        <f t="shared" si="22"/>
        <v>15615256841.106359</v>
      </c>
      <c r="DH16" s="1">
        <f t="shared" si="23"/>
        <v>35299428705.267319</v>
      </c>
      <c r="DI16" s="34">
        <f t="shared" si="24"/>
        <v>1524671060.6524191</v>
      </c>
      <c r="DJ16" s="1">
        <f t="shared" si="25"/>
        <v>370375609.62918299</v>
      </c>
      <c r="DK16" s="34">
        <f t="shared" si="26"/>
        <v>9004633626.168808</v>
      </c>
      <c r="DL16" s="1">
        <f t="shared" si="27"/>
        <v>35649958.001424432</v>
      </c>
      <c r="DM16" s="186">
        <f t="shared" si="28"/>
        <v>-39788481.558390193</v>
      </c>
      <c r="DO16" s="169">
        <f t="shared" si="89"/>
        <v>7.0314826533488732</v>
      </c>
      <c r="DP16" s="106">
        <f t="shared" si="102"/>
        <v>0.12272252359780493</v>
      </c>
      <c r="DQ16" s="243">
        <v>11</v>
      </c>
      <c r="DR16" s="258">
        <f t="shared" si="103"/>
        <v>29.251172295661675</v>
      </c>
      <c r="DS16" s="258">
        <f t="shared" si="29"/>
        <v>29.24977919087701</v>
      </c>
      <c r="DT16" s="258">
        <f t="shared" si="30"/>
        <v>0</v>
      </c>
      <c r="DU16" s="262">
        <f t="shared" si="90"/>
        <v>0.24895114187110809</v>
      </c>
      <c r="DV16" s="189">
        <f t="shared" si="31"/>
        <v>531.06127495130011</v>
      </c>
      <c r="DW16" s="244">
        <f t="shared" si="32"/>
        <v>0.87260232762116541</v>
      </c>
      <c r="DX16" s="189">
        <f t="shared" si="33"/>
        <v>0.14255201749666888</v>
      </c>
      <c r="DY16" s="1">
        <f t="shared" si="34"/>
        <v>304.629161818792</v>
      </c>
      <c r="DZ16" s="1">
        <f t="shared" si="35"/>
        <v>1812.5087259647175</v>
      </c>
      <c r="EA16" s="34">
        <f t="shared" si="36"/>
        <v>241.43481722998138</v>
      </c>
      <c r="EB16" s="244">
        <f t="shared" si="37"/>
        <v>20473859852.028961</v>
      </c>
      <c r="EC16" s="1">
        <f t="shared" si="91"/>
        <v>1469889599.6026173</v>
      </c>
      <c r="ED16" s="34">
        <f t="shared" si="92"/>
        <v>8891570693.5680523</v>
      </c>
      <c r="EE16" s="1">
        <f t="shared" si="38"/>
        <v>16280708103.476713</v>
      </c>
      <c r="EF16" s="1">
        <f t="shared" si="39"/>
        <v>34633977442.896973</v>
      </c>
      <c r="EG16" s="34">
        <f t="shared" si="40"/>
        <v>3870484914.8810225</v>
      </c>
      <c r="EH16" s="34">
        <f t="shared" si="93"/>
        <v>1026128471.8607171</v>
      </c>
      <c r="EI16" s="1">
        <f t="shared" si="41"/>
        <v>472455349.8623817</v>
      </c>
      <c r="EJ16" s="1">
        <f t="shared" si="42"/>
        <v>288959826.25178528</v>
      </c>
      <c r="EK16" s="34">
        <f t="shared" si="43"/>
        <v>42633878.361227483</v>
      </c>
      <c r="EL16" s="1">
        <f t="shared" si="94"/>
        <v>30511140.763941206</v>
      </c>
      <c r="EM16" s="34">
        <f t="shared" si="95"/>
        <v>-43853312.982129954</v>
      </c>
      <c r="EN16" s="107">
        <v>0</v>
      </c>
      <c r="EP16" s="227">
        <f t="shared" si="44"/>
        <v>1469889599.6026173</v>
      </c>
      <c r="EQ16" s="93">
        <f t="shared" si="45"/>
        <v>8891570693.5680523</v>
      </c>
      <c r="ER16" s="93">
        <f t="shared" si="96"/>
        <v>26641893.833998509</v>
      </c>
      <c r="ES16" s="228">
        <f t="shared" si="97"/>
        <v>-43184131.139856443</v>
      </c>
      <c r="ET16" s="320">
        <f t="shared" si="98"/>
        <v>43184131.139856443</v>
      </c>
      <c r="EU16" s="142">
        <v>11</v>
      </c>
      <c r="EV16" s="264">
        <f t="shared" si="46"/>
        <v>29.24977919087701</v>
      </c>
      <c r="EW16" s="264">
        <f t="shared" si="47"/>
        <v>0</v>
      </c>
      <c r="EX16" s="264">
        <f t="shared" si="48"/>
        <v>0.24895114187110809</v>
      </c>
      <c r="EY16" s="143">
        <f t="shared" si="49"/>
        <v>531.06127495130011</v>
      </c>
      <c r="EZ16" s="143">
        <f t="shared" si="50"/>
        <v>0.87260232762116541</v>
      </c>
      <c r="FA16" s="143">
        <f t="shared" si="51"/>
        <v>0.14255201749666888</v>
      </c>
      <c r="FB16" s="143">
        <f t="shared" si="52"/>
        <v>304.629161818792</v>
      </c>
      <c r="FC16" s="143">
        <f t="shared" si="53"/>
        <v>1812.5087259647175</v>
      </c>
      <c r="FD16" s="143">
        <f t="shared" si="54"/>
        <v>241.43481722998138</v>
      </c>
      <c r="FE16" s="144">
        <f t="shared" si="55"/>
        <v>472455349.8623817</v>
      </c>
      <c r="FF16" s="145">
        <v>0</v>
      </c>
      <c r="FG16" s="144">
        <f t="shared" si="56"/>
        <v>42633878.361227483</v>
      </c>
      <c r="FH16" s="145">
        <v>0</v>
      </c>
      <c r="FI16" s="144">
        <f t="shared" si="57"/>
        <v>30511140.763941206</v>
      </c>
      <c r="FJ16" s="145">
        <v>0</v>
      </c>
      <c r="FK16" s="144">
        <f t="shared" si="58"/>
        <v>20473859852.028961</v>
      </c>
      <c r="FL16" s="145">
        <v>0</v>
      </c>
      <c r="FM16" s="144">
        <f t="shared" si="59"/>
        <v>-1469889599.6026173</v>
      </c>
      <c r="FN16" s="145">
        <v>0</v>
      </c>
      <c r="FO16" s="144">
        <f t="shared" si="60"/>
        <v>8891570693.5680523</v>
      </c>
      <c r="FP16" s="144">
        <f t="shared" si="61"/>
        <v>288959826.25178528</v>
      </c>
      <c r="FQ16" s="145">
        <v>0</v>
      </c>
      <c r="FR16" s="144">
        <f t="shared" si="62"/>
        <v>43853312.982129954</v>
      </c>
      <c r="FS16" s="145">
        <v>0</v>
      </c>
      <c r="FT16" s="144">
        <f t="shared" si="63"/>
        <v>16280708103.476713</v>
      </c>
      <c r="FU16" s="145">
        <v>0</v>
      </c>
      <c r="FV16" s="144">
        <f t="shared" si="64"/>
        <v>-3870484914.8810225</v>
      </c>
      <c r="FW16" s="144">
        <f t="shared" si="65"/>
        <v>1026128471.8607171</v>
      </c>
      <c r="FX16" s="145">
        <v>0</v>
      </c>
      <c r="FY16" s="144">
        <f t="shared" si="66"/>
        <v>34633977442.896973</v>
      </c>
      <c r="FZ16" s="146">
        <v>0</v>
      </c>
      <c r="GB16" s="46">
        <f t="shared" si="99"/>
        <v>11</v>
      </c>
      <c r="GC16" s="39">
        <f t="shared" si="100"/>
        <v>12</v>
      </c>
      <c r="GE16" s="142">
        <v>11</v>
      </c>
      <c r="GF16" s="310">
        <v>29.25</v>
      </c>
      <c r="GG16" s="264">
        <f t="shared" si="101"/>
        <v>0</v>
      </c>
      <c r="GH16" s="264">
        <f t="shared" si="110"/>
        <v>0.24895089299061246</v>
      </c>
      <c r="GI16" s="143">
        <f t="shared" si="111"/>
        <v>531.05949804283034</v>
      </c>
      <c r="GJ16" s="143">
        <f t="shared" si="112"/>
        <v>0.87260262081764717</v>
      </c>
      <c r="GK16" s="143">
        <f t="shared" si="113"/>
        <v>0.14255104450293674</v>
      </c>
      <c r="GL16" s="143">
        <f t="shared" si="114"/>
        <v>304.6260881264767</v>
      </c>
      <c r="GM16" s="143">
        <f t="shared" si="115"/>
        <v>1812.4986516323165</v>
      </c>
      <c r="GN16" s="143">
        <f t="shared" si="116"/>
        <v>241.43188606645751</v>
      </c>
      <c r="GO16" s="144">
        <f t="shared" si="117"/>
        <v>472450537.82038993</v>
      </c>
      <c r="GP16" s="145">
        <f t="shared" si="118"/>
        <v>0</v>
      </c>
      <c r="GQ16" s="144">
        <f t="shared" si="119"/>
        <v>42632865.930352546</v>
      </c>
      <c r="GR16" s="145">
        <f t="shared" si="120"/>
        <v>0</v>
      </c>
      <c r="GS16" s="144">
        <f t="shared" si="121"/>
        <v>30510918.515029591</v>
      </c>
      <c r="GT16" s="145">
        <f t="shared" si="122"/>
        <v>0</v>
      </c>
      <c r="GU16" s="144">
        <f t="shared" si="123"/>
        <v>20473893540.260933</v>
      </c>
      <c r="GV16" s="145">
        <f t="shared" si="124"/>
        <v>0</v>
      </c>
      <c r="GW16" s="144">
        <f t="shared" si="125"/>
        <v>-1469877409.1903658</v>
      </c>
      <c r="GX16" s="145">
        <f t="shared" si="126"/>
        <v>0</v>
      </c>
      <c r="GY16" s="144">
        <f t="shared" si="127"/>
        <v>8891545878.2189236</v>
      </c>
      <c r="GZ16" s="144">
        <f t="shared" si="128"/>
        <v>288957471.58360213</v>
      </c>
      <c r="HA16" s="145">
        <f t="shared" si="129"/>
        <v>0</v>
      </c>
      <c r="HB16" s="144">
        <f t="shared" si="130"/>
        <v>43852613.048350312</v>
      </c>
      <c r="HC16" s="145">
        <f t="shared" si="131"/>
        <v>0</v>
      </c>
      <c r="HD16" s="144">
        <f t="shared" si="132"/>
        <v>16280608601.975325</v>
      </c>
      <c r="HE16" s="145">
        <f t="shared" si="104"/>
        <v>0</v>
      </c>
      <c r="HF16" s="144">
        <f t="shared" si="105"/>
        <v>-3870425585.0861406</v>
      </c>
      <c r="HG16" s="144">
        <f t="shared" si="106"/>
        <v>1026113408.5870212</v>
      </c>
      <c r="HH16" s="145">
        <f t="shared" si="107"/>
        <v>0</v>
      </c>
      <c r="HI16" s="144">
        <f t="shared" si="108"/>
        <v>34633831572.445137</v>
      </c>
      <c r="HJ16" s="146">
        <f t="shared" si="109"/>
        <v>0</v>
      </c>
    </row>
    <row r="17" spans="1:218" x14ac:dyDescent="0.3">
      <c r="A17" s="2">
        <v>0.24489795918367349</v>
      </c>
      <c r="B17">
        <v>5.7030985127506497</v>
      </c>
      <c r="C17">
        <v>0.1255128219427489</v>
      </c>
      <c r="D17">
        <f t="shared" si="1"/>
        <v>7.1913549720965024</v>
      </c>
      <c r="E17">
        <v>0.32410313421637471</v>
      </c>
      <c r="F17">
        <v>28.6530612244898</v>
      </c>
      <c r="G17">
        <v>-0.2494125774476143</v>
      </c>
      <c r="H17">
        <v>0</v>
      </c>
      <c r="I17" s="4">
        <v>13</v>
      </c>
      <c r="K17" s="46">
        <f t="shared" si="68"/>
        <v>15</v>
      </c>
      <c r="L17" s="39">
        <f t="shared" si="69"/>
        <v>16</v>
      </c>
      <c r="M17" s="287">
        <f t="shared" si="8"/>
        <v>-0.24235748356228182</v>
      </c>
      <c r="N17" s="287">
        <f t="shared" si="9"/>
        <v>0</v>
      </c>
      <c r="O17" s="287">
        <f t="shared" si="10"/>
        <v>35.099735029052411</v>
      </c>
      <c r="P17" s="289">
        <f t="shared" si="11"/>
        <v>5.5225266802625264</v>
      </c>
      <c r="Q17" s="46">
        <f t="shared" si="70"/>
        <v>15</v>
      </c>
      <c r="R17" s="39">
        <f t="shared" si="71"/>
        <v>16</v>
      </c>
      <c r="S17" s="23">
        <f t="shared" si="12"/>
        <v>5.3674288582683589</v>
      </c>
      <c r="T17" s="39">
        <f t="shared" si="72"/>
        <v>15</v>
      </c>
      <c r="U17" s="39">
        <f t="shared" si="73"/>
        <v>16</v>
      </c>
      <c r="V17" s="51">
        <f t="shared" si="13"/>
        <v>0.31244945665863805</v>
      </c>
      <c r="X17" s="135">
        <f>hGAST_vs_BeamDyn!A18</f>
        <v>35.099735029052411</v>
      </c>
      <c r="Y17" s="1">
        <f>hGAST_vs_BeamDyn!D18</f>
        <v>483.98515809475077</v>
      </c>
      <c r="Z17" s="1">
        <f>hGAST_vs_BeamDyn!E18</f>
        <v>0</v>
      </c>
      <c r="AA17">
        <f>hGAST_vs_BeamDyn!F18</f>
        <v>0</v>
      </c>
      <c r="AB17">
        <f>hGAST_vs_BeamDyn!G18</f>
        <v>0</v>
      </c>
      <c r="AC17">
        <f>hGAST_vs_BeamDyn!H18</f>
        <v>0</v>
      </c>
      <c r="AD17" s="1">
        <f>hGAST_vs_BeamDyn!I18</f>
        <v>-429.54737031291631</v>
      </c>
      <c r="AE17" s="1">
        <f>hGAST_vs_BeamDyn!J18</f>
        <v>483.98515809475077</v>
      </c>
      <c r="AF17">
        <f>hGAST_vs_BeamDyn!K18</f>
        <v>0</v>
      </c>
      <c r="AG17">
        <f>hGAST_vs_BeamDyn!L18</f>
        <v>0</v>
      </c>
      <c r="AH17">
        <f>hGAST_vs_BeamDyn!M18</f>
        <v>0</v>
      </c>
      <c r="AI17" s="1">
        <f>hGAST_vs_BeamDyn!N18</f>
        <v>15.24938260415129</v>
      </c>
      <c r="AJ17" s="1">
        <f>hGAST_vs_BeamDyn!O18</f>
        <v>483.98515809475077</v>
      </c>
      <c r="AK17" s="1">
        <f>hGAST_vs_BeamDyn!P18</f>
        <v>429.54737031291631</v>
      </c>
      <c r="AL17" s="1">
        <f>hGAST_vs_BeamDyn!Q18</f>
        <v>-15.24938260415129</v>
      </c>
      <c r="AM17">
        <f>hGAST_vs_BeamDyn!R18</f>
        <v>0</v>
      </c>
      <c r="AN17" s="1">
        <f>hGAST_vs_BeamDyn!S18</f>
        <v>1564.7359685439139</v>
      </c>
      <c r="AO17" s="1">
        <f>hGAST_vs_BeamDyn!T18</f>
        <v>-34.070842237574617</v>
      </c>
      <c r="AP17">
        <f>hGAST_vs_BeamDyn!U18</f>
        <v>0</v>
      </c>
      <c r="AQ17" s="1">
        <f>hGAST_vs_BeamDyn!V18</f>
        <v>204.06774305708589</v>
      </c>
      <c r="AR17">
        <f>hGAST_vs_BeamDyn!W18</f>
        <v>0</v>
      </c>
      <c r="AS17" s="186">
        <f>hGAST_vs_BeamDyn!X18</f>
        <v>1768.8037116010009</v>
      </c>
      <c r="AT17" s="1">
        <f>hGAST_vs_BeamDyn!Y18</f>
        <v>224644322.01692379</v>
      </c>
      <c r="AU17" s="1">
        <f>hGAST_vs_BeamDyn!Z18</f>
        <v>4177613.4992410881</v>
      </c>
      <c r="AV17">
        <f>hGAST_vs_BeamDyn!AA18</f>
        <v>0</v>
      </c>
      <c r="AW17">
        <f>hGAST_vs_BeamDyn!AB18</f>
        <v>0</v>
      </c>
      <c r="AX17">
        <f>hGAST_vs_BeamDyn!AC18</f>
        <v>0</v>
      </c>
      <c r="AY17" s="1">
        <f>hGAST_vs_BeamDyn!AD18</f>
        <v>22822651.10631429</v>
      </c>
      <c r="AZ17" s="1">
        <f>hGAST_vs_BeamDyn!AE18</f>
        <v>346901262.38535899</v>
      </c>
      <c r="BA17">
        <f>hGAST_vs_BeamDyn!AF18</f>
        <v>0</v>
      </c>
      <c r="BB17">
        <f>hGAST_vs_BeamDyn!AG18</f>
        <v>0</v>
      </c>
      <c r="BC17">
        <f>hGAST_vs_BeamDyn!AH18</f>
        <v>0</v>
      </c>
      <c r="BD17" s="1">
        <f>hGAST_vs_BeamDyn!AI18</f>
        <v>26944490.48418257</v>
      </c>
      <c r="BE17" s="1">
        <f>hGAST_vs_BeamDyn!AJ18</f>
        <v>21366371296.473</v>
      </c>
      <c r="BF17" s="1">
        <f>hGAST_vs_BeamDyn!AK18</f>
        <v>8306288511.8528938</v>
      </c>
      <c r="BG17" s="1">
        <f>hGAST_vs_BeamDyn!AL18</f>
        <v>-349173302.59187508</v>
      </c>
      <c r="BH17">
        <f>hGAST_vs_BeamDyn!AM18</f>
        <v>0</v>
      </c>
      <c r="BI17" s="1">
        <f>hGAST_vs_BeamDyn!AN18</f>
        <v>31051165577.55735</v>
      </c>
      <c r="BJ17" s="1">
        <f>hGAST_vs_BeamDyn!AO18</f>
        <v>-615674444.31398904</v>
      </c>
      <c r="BK17">
        <f>hGAST_vs_BeamDyn!AP18</f>
        <v>0</v>
      </c>
      <c r="BL17" s="1">
        <f>hGAST_vs_BeamDyn!AQ18</f>
        <v>13362814423.387621</v>
      </c>
      <c r="BM17">
        <f>hGAST_vs_BeamDyn!AR18</f>
        <v>0</v>
      </c>
      <c r="BN17" s="186">
        <f>hGAST_vs_BeamDyn!AS18</f>
        <v>627053086.26900101</v>
      </c>
      <c r="BO17" s="175">
        <f>hGAST_vs_BeamDyn!AU18</f>
        <v>34.070842237574617</v>
      </c>
      <c r="BP17" s="175">
        <f>hGAST_vs_BeamDyn!AV18</f>
        <v>3.1507955045939416E-2</v>
      </c>
      <c r="BQ17" s="175">
        <f>hGAST_vs_BeamDyn!AW18</f>
        <v>0.88752178270066484</v>
      </c>
      <c r="BR17" s="175">
        <f>hGAST_vs_BeamDyn!AX18</f>
        <v>7.7671929755767199E-2</v>
      </c>
      <c r="BS17" s="175">
        <f>hGAST_vs_BeamDyn!AY18</f>
        <v>-0.10159460475744819</v>
      </c>
      <c r="BT17" s="175">
        <f>hGAST_vs_BeamDyn!AZ18</f>
        <v>1.6342190152312572E-2</v>
      </c>
      <c r="BU17" s="175">
        <f>hGAST_vs_BeamDyn!BA18</f>
        <v>0.38875522645363902</v>
      </c>
      <c r="BV17" s="175">
        <f>hGAST_vs_BeamDyn!BB18</f>
        <v>-22822651.10631429</v>
      </c>
      <c r="BW17" s="175">
        <f>hGAST_vs_BeamDyn!BC18</f>
        <v>349173302.59187508</v>
      </c>
      <c r="BX17" s="254">
        <f>hGAST_vs_BeamDyn!BD18</f>
        <v>615674444.31398904</v>
      </c>
      <c r="BY17" s="1"/>
      <c r="BZ17" s="277">
        <f t="shared" si="74"/>
        <v>1.0066641987143368</v>
      </c>
      <c r="CA17" s="175">
        <f t="shared" si="2"/>
        <v>3.1507955045939416E-2</v>
      </c>
      <c r="CB17" s="175">
        <f t="shared" si="3"/>
        <v>0.88752178270066484</v>
      </c>
      <c r="CC17" s="175">
        <f t="shared" si="4"/>
        <v>7.7671929755767199E-2</v>
      </c>
      <c r="CD17" s="175">
        <f t="shared" si="5"/>
        <v>-0.10159460475744819</v>
      </c>
      <c r="CE17" s="175">
        <f t="shared" si="6"/>
        <v>1.6342190152312572E-2</v>
      </c>
      <c r="CF17" s="254">
        <f t="shared" si="7"/>
        <v>0.38875522645363902</v>
      </c>
      <c r="CH17" s="291">
        <f t="shared" si="75"/>
        <v>1.0066641987143368</v>
      </c>
      <c r="CI17" s="1">
        <f t="shared" si="76"/>
        <v>0.88752178270066484</v>
      </c>
      <c r="CJ17" s="34">
        <f t="shared" si="77"/>
        <v>3.1507955045939416E-2</v>
      </c>
      <c r="CK17" s="1">
        <f t="shared" si="78"/>
        <v>-0.10159460475744819</v>
      </c>
      <c r="CL17" s="34">
        <f t="shared" si="79"/>
        <v>7.7671929755767199E-2</v>
      </c>
      <c r="CM17" s="1">
        <f t="shared" si="80"/>
        <v>0.38875522645363902</v>
      </c>
      <c r="CN17" s="34">
        <f t="shared" si="81"/>
        <v>1.6342190152312572E-2</v>
      </c>
      <c r="CP17" s="125">
        <f t="shared" si="14"/>
        <v>5.5225266802625264</v>
      </c>
      <c r="CQ17" s="125">
        <f t="shared" si="82"/>
        <v>9.6386273599813235E-2</v>
      </c>
      <c r="CR17" s="13">
        <f t="shared" si="83"/>
        <v>0.8803700613405806</v>
      </c>
      <c r="CS17" s="13">
        <f t="shared" si="84"/>
        <v>0.11677423129494489</v>
      </c>
      <c r="CT17" s="13">
        <f t="shared" si="85"/>
        <v>-0.10859796838223974</v>
      </c>
      <c r="CU17" s="13">
        <f t="shared" si="86"/>
        <v>6.7534240582514934E-2</v>
      </c>
      <c r="CV17" s="13">
        <f t="shared" si="87"/>
        <v>0.38537807008551833</v>
      </c>
      <c r="CW17" s="57">
        <f t="shared" si="88"/>
        <v>5.3679012389907049E-2</v>
      </c>
      <c r="CX17" s="68"/>
      <c r="CY17" s="94"/>
      <c r="CZ17" s="296">
        <f t="shared" si="15"/>
        <v>627053086.26900101</v>
      </c>
      <c r="DA17" s="244">
        <f t="shared" si="16"/>
        <v>346901262.38535899</v>
      </c>
      <c r="DB17" s="244">
        <f t="shared" si="17"/>
        <v>224644322.01692379</v>
      </c>
      <c r="DC17" s="34">
        <f t="shared" si="18"/>
        <v>4177613.4992410881</v>
      </c>
      <c r="DD17" s="244">
        <f t="shared" si="19"/>
        <v>204.06774305708589</v>
      </c>
      <c r="DE17" s="244">
        <f t="shared" si="20"/>
        <v>1564.7359685439139</v>
      </c>
      <c r="DF17" s="34">
        <f t="shared" si="21"/>
        <v>34.070842237574617</v>
      </c>
      <c r="DG17" s="1">
        <f t="shared" si="22"/>
        <v>13362814423.387621</v>
      </c>
      <c r="DH17" s="1">
        <f t="shared" si="23"/>
        <v>31051165577.55735</v>
      </c>
      <c r="DI17" s="34">
        <f t="shared" si="24"/>
        <v>615674444.31398904</v>
      </c>
      <c r="DJ17" s="1">
        <f t="shared" si="25"/>
        <v>349173302.59187508</v>
      </c>
      <c r="DK17" s="34">
        <f t="shared" si="26"/>
        <v>8306288511.8528938</v>
      </c>
      <c r="DL17" s="1">
        <f t="shared" si="27"/>
        <v>26944490.48418257</v>
      </c>
      <c r="DM17" s="186">
        <f t="shared" si="28"/>
        <v>-22822651.10631429</v>
      </c>
      <c r="DO17" s="169">
        <f t="shared" si="89"/>
        <v>5.5225266802625264</v>
      </c>
      <c r="DP17" s="106">
        <f t="shared" si="102"/>
        <v>9.6386273599813235E-2</v>
      </c>
      <c r="DQ17" s="243">
        <v>12</v>
      </c>
      <c r="DR17" s="258">
        <f t="shared" si="103"/>
        <v>35.101131849789581</v>
      </c>
      <c r="DS17" s="258">
        <f t="shared" si="29"/>
        <v>35.099735029052411</v>
      </c>
      <c r="DT17" s="258">
        <f t="shared" si="30"/>
        <v>0</v>
      </c>
      <c r="DU17" s="262">
        <f t="shared" si="90"/>
        <v>0.24235748356228182</v>
      </c>
      <c r="DV17" s="189">
        <f t="shared" si="31"/>
        <v>483.98515809475077</v>
      </c>
      <c r="DW17" s="244">
        <f t="shared" si="32"/>
        <v>0.8803700613405806</v>
      </c>
      <c r="DX17" s="189">
        <f t="shared" si="33"/>
        <v>0.11677423129494489</v>
      </c>
      <c r="DY17" s="1">
        <f t="shared" si="34"/>
        <v>223.19699968148015</v>
      </c>
      <c r="DZ17" s="1">
        <f t="shared" si="35"/>
        <v>1545.6067119195195</v>
      </c>
      <c r="EA17" s="34">
        <f t="shared" si="36"/>
        <v>163.77870892693133</v>
      </c>
      <c r="EB17" s="244">
        <f t="shared" si="37"/>
        <v>21366371296.473</v>
      </c>
      <c r="EC17" s="1">
        <f t="shared" si="91"/>
        <v>1146925709.5507283</v>
      </c>
      <c r="ED17" s="34">
        <f t="shared" si="92"/>
        <v>8234130934.9653797</v>
      </c>
      <c r="EE17" s="1">
        <f t="shared" si="38"/>
        <v>13644587905.726528</v>
      </c>
      <c r="EF17" s="1">
        <f t="shared" si="39"/>
        <v>30769392095.218441</v>
      </c>
      <c r="EG17" s="34">
        <f t="shared" si="40"/>
        <v>2298644606.6270933</v>
      </c>
      <c r="EH17" s="34">
        <f t="shared" si="93"/>
        <v>627053086.26900101</v>
      </c>
      <c r="EI17" s="1">
        <f t="shared" si="41"/>
        <v>344968619.41347533</v>
      </c>
      <c r="EJ17" s="1">
        <f t="shared" si="42"/>
        <v>226576964.98880738</v>
      </c>
      <c r="EK17" s="34">
        <f t="shared" si="43"/>
        <v>15811273.264962602</v>
      </c>
      <c r="EL17" s="1">
        <f t="shared" si="94"/>
        <v>24623040.216174733</v>
      </c>
      <c r="EM17" s="34">
        <f t="shared" si="95"/>
        <v>-25309777.981748395</v>
      </c>
      <c r="EN17" s="107">
        <v>0</v>
      </c>
      <c r="EP17" s="227">
        <f t="shared" si="44"/>
        <v>1146925709.5507286</v>
      </c>
      <c r="EQ17" s="93">
        <f t="shared" si="45"/>
        <v>8234130934.9653788</v>
      </c>
      <c r="ER17" s="93">
        <f t="shared" si="96"/>
        <v>23297193.736887675</v>
      </c>
      <c r="ES17" s="228">
        <f t="shared" si="97"/>
        <v>-24605798.079998344</v>
      </c>
      <c r="ET17" s="320">
        <f t="shared" si="98"/>
        <v>24605798.079998344</v>
      </c>
      <c r="EU17" s="142">
        <v>12</v>
      </c>
      <c r="EV17" s="264">
        <f t="shared" si="46"/>
        <v>35.099735029052411</v>
      </c>
      <c r="EW17" s="264">
        <f t="shared" si="47"/>
        <v>0</v>
      </c>
      <c r="EX17" s="264">
        <f t="shared" si="48"/>
        <v>0.24235748356228182</v>
      </c>
      <c r="EY17" s="143">
        <f t="shared" si="49"/>
        <v>483.98515809475077</v>
      </c>
      <c r="EZ17" s="143">
        <f t="shared" si="50"/>
        <v>0.8803700613405806</v>
      </c>
      <c r="FA17" s="143">
        <f t="shared" si="51"/>
        <v>0.11677423129494489</v>
      </c>
      <c r="FB17" s="143">
        <f t="shared" si="52"/>
        <v>223.19699968148015</v>
      </c>
      <c r="FC17" s="143">
        <f t="shared" si="53"/>
        <v>1545.6067119195195</v>
      </c>
      <c r="FD17" s="143">
        <f t="shared" si="54"/>
        <v>163.77870892693133</v>
      </c>
      <c r="FE17" s="144">
        <f t="shared" si="55"/>
        <v>344968619.41347533</v>
      </c>
      <c r="FF17" s="145">
        <v>0</v>
      </c>
      <c r="FG17" s="144">
        <f t="shared" si="56"/>
        <v>15811273.264962602</v>
      </c>
      <c r="FH17" s="145">
        <v>0</v>
      </c>
      <c r="FI17" s="144">
        <f t="shared" si="57"/>
        <v>24623040.216174733</v>
      </c>
      <c r="FJ17" s="145">
        <v>0</v>
      </c>
      <c r="FK17" s="144">
        <f t="shared" si="58"/>
        <v>21366371296.473</v>
      </c>
      <c r="FL17" s="145">
        <v>0</v>
      </c>
      <c r="FM17" s="144">
        <f t="shared" si="59"/>
        <v>-1146925709.5507283</v>
      </c>
      <c r="FN17" s="145">
        <v>0</v>
      </c>
      <c r="FO17" s="144">
        <f t="shared" si="60"/>
        <v>8234130934.9653797</v>
      </c>
      <c r="FP17" s="144">
        <f t="shared" si="61"/>
        <v>226576964.98880738</v>
      </c>
      <c r="FQ17" s="145">
        <v>0</v>
      </c>
      <c r="FR17" s="144">
        <f t="shared" si="62"/>
        <v>25309777.981748395</v>
      </c>
      <c r="FS17" s="145">
        <v>0</v>
      </c>
      <c r="FT17" s="144">
        <f t="shared" si="63"/>
        <v>13644587905.726528</v>
      </c>
      <c r="FU17" s="145">
        <v>0</v>
      </c>
      <c r="FV17" s="144">
        <f t="shared" si="64"/>
        <v>-2298644606.6270933</v>
      </c>
      <c r="FW17" s="144">
        <f t="shared" si="65"/>
        <v>627053086.26900101</v>
      </c>
      <c r="FX17" s="145">
        <v>0</v>
      </c>
      <c r="FY17" s="144">
        <f t="shared" si="66"/>
        <v>30769392095.218441</v>
      </c>
      <c r="FZ17" s="146">
        <v>0</v>
      </c>
      <c r="GB17" s="46">
        <f t="shared" si="99"/>
        <v>12</v>
      </c>
      <c r="GC17" s="39">
        <f t="shared" si="100"/>
        <v>13</v>
      </c>
      <c r="GE17" s="142">
        <v>12</v>
      </c>
      <c r="GF17" s="310">
        <v>35.1</v>
      </c>
      <c r="GG17" s="264">
        <f t="shared" si="101"/>
        <v>0</v>
      </c>
      <c r="GH17" s="264">
        <f t="shared" si="110"/>
        <v>0.24235698530468383</v>
      </c>
      <c r="GI17" s="143">
        <f t="shared" si="111"/>
        <v>483.98398490907107</v>
      </c>
      <c r="GJ17" s="143">
        <f t="shared" si="112"/>
        <v>0.88036835402602887</v>
      </c>
      <c r="GK17" s="143">
        <f t="shared" si="113"/>
        <v>0.1167730080232794</v>
      </c>
      <c r="GL17" s="143">
        <f t="shared" si="114"/>
        <v>223.19433393576526</v>
      </c>
      <c r="GM17" s="143">
        <f t="shared" si="115"/>
        <v>1545.5945510038828</v>
      </c>
      <c r="GN17" s="143">
        <f t="shared" si="116"/>
        <v>163.77610924542449</v>
      </c>
      <c r="GO17" s="144">
        <f t="shared" si="117"/>
        <v>344967659.56023335</v>
      </c>
      <c r="GP17" s="145">
        <f t="shared" si="118"/>
        <v>0</v>
      </c>
      <c r="GQ17" s="144">
        <f t="shared" si="119"/>
        <v>15810877.37424157</v>
      </c>
      <c r="GR17" s="145">
        <f t="shared" si="120"/>
        <v>0</v>
      </c>
      <c r="GS17" s="144">
        <f t="shared" si="121"/>
        <v>24622913.354900248</v>
      </c>
      <c r="GT17" s="145">
        <f t="shared" si="122"/>
        <v>0</v>
      </c>
      <c r="GU17" s="144">
        <f t="shared" si="123"/>
        <v>21366390276.27874</v>
      </c>
      <c r="GV17" s="145">
        <f t="shared" si="124"/>
        <v>0</v>
      </c>
      <c r="GW17" s="144">
        <f t="shared" si="125"/>
        <v>-1146912837.246192</v>
      </c>
      <c r="GX17" s="145">
        <f t="shared" si="126"/>
        <v>0</v>
      </c>
      <c r="GY17" s="144">
        <f t="shared" si="127"/>
        <v>8234113249.1656523</v>
      </c>
      <c r="GZ17" s="144">
        <f t="shared" si="128"/>
        <v>226575216.49462456</v>
      </c>
      <c r="HA17" s="145">
        <f t="shared" si="129"/>
        <v>0</v>
      </c>
      <c r="HB17" s="144">
        <f t="shared" si="130"/>
        <v>25309377.652493946</v>
      </c>
      <c r="HC17" s="145">
        <f t="shared" si="131"/>
        <v>0</v>
      </c>
      <c r="HD17" s="144">
        <f t="shared" si="132"/>
        <v>13644457287.597181</v>
      </c>
      <c r="HE17" s="145">
        <f t="shared" si="104"/>
        <v>0</v>
      </c>
      <c r="HF17" s="144">
        <f t="shared" si="105"/>
        <v>-2298595975.7731957</v>
      </c>
      <c r="HG17" s="144">
        <f t="shared" si="106"/>
        <v>627045574.55766046</v>
      </c>
      <c r="HH17" s="145">
        <f t="shared" si="107"/>
        <v>0</v>
      </c>
      <c r="HI17" s="144">
        <f t="shared" si="108"/>
        <v>30769175657.006817</v>
      </c>
      <c r="HJ17" s="146">
        <f t="shared" si="109"/>
        <v>0</v>
      </c>
    </row>
    <row r="18" spans="1:218" x14ac:dyDescent="0.3">
      <c r="A18" s="2">
        <v>0.26530612244897961</v>
      </c>
      <c r="B18">
        <v>5.6046760216021623</v>
      </c>
      <c r="C18">
        <v>0.1143474984823309</v>
      </c>
      <c r="D18">
        <f t="shared" si="1"/>
        <v>6.5516290609161469</v>
      </c>
      <c r="E18">
        <v>0.31884729346123941</v>
      </c>
      <c r="F18">
        <v>31.04081632653061</v>
      </c>
      <c r="G18">
        <v>-0.24756615214432301</v>
      </c>
      <c r="H18">
        <v>0</v>
      </c>
      <c r="I18" s="4">
        <v>14</v>
      </c>
      <c r="K18" s="46">
        <f t="shared" si="68"/>
        <v>18</v>
      </c>
      <c r="L18" s="39">
        <f t="shared" si="69"/>
        <v>19</v>
      </c>
      <c r="M18" s="287">
        <f t="shared" si="8"/>
        <v>-0.23135708910091798</v>
      </c>
      <c r="N18" s="287">
        <f t="shared" si="9"/>
        <v>0</v>
      </c>
      <c r="O18" s="287">
        <f t="shared" si="10"/>
        <v>40.949690867227815</v>
      </c>
      <c r="P18" s="289">
        <f t="shared" si="11"/>
        <v>4.2292060203384665</v>
      </c>
      <c r="Q18" s="46">
        <f t="shared" si="70"/>
        <v>18</v>
      </c>
      <c r="R18" s="39">
        <f t="shared" si="71"/>
        <v>19</v>
      </c>
      <c r="S18" s="23">
        <f t="shared" si="12"/>
        <v>4.9993966099035925</v>
      </c>
      <c r="T18" s="39">
        <f t="shared" si="72"/>
        <v>18</v>
      </c>
      <c r="U18" s="39">
        <f t="shared" si="73"/>
        <v>19</v>
      </c>
      <c r="V18" s="51">
        <f t="shared" si="13"/>
        <v>0.30626908320341939</v>
      </c>
      <c r="X18" s="135">
        <f>hGAST_vs_BeamDyn!A19</f>
        <v>40.949690867227815</v>
      </c>
      <c r="Y18" s="1">
        <f>hGAST_vs_BeamDyn!D19</f>
        <v>458.08388673358053</v>
      </c>
      <c r="Z18" s="1">
        <f>hGAST_vs_BeamDyn!E19</f>
        <v>0</v>
      </c>
      <c r="AA18">
        <f>hGAST_vs_BeamDyn!F19</f>
        <v>0</v>
      </c>
      <c r="AB18">
        <f>hGAST_vs_BeamDyn!G19</f>
        <v>0</v>
      </c>
      <c r="AC18">
        <f>hGAST_vs_BeamDyn!H19</f>
        <v>0</v>
      </c>
      <c r="AD18" s="281">
        <f>hGAST_vs_BeamDyn!I19</f>
        <v>-387.99790618434292</v>
      </c>
      <c r="AE18" s="1">
        <f>hGAST_vs_BeamDyn!J19</f>
        <v>458.08388673358053</v>
      </c>
      <c r="AF18">
        <f>hGAST_vs_BeamDyn!K19</f>
        <v>0</v>
      </c>
      <c r="AG18">
        <f>hGAST_vs_BeamDyn!L19</f>
        <v>0</v>
      </c>
      <c r="AH18">
        <f>hGAST_vs_BeamDyn!M19</f>
        <v>0</v>
      </c>
      <c r="AI18" s="1">
        <f>hGAST_vs_BeamDyn!N19</f>
        <v>12.54153614739082</v>
      </c>
      <c r="AJ18" s="1">
        <f>hGAST_vs_BeamDyn!O19</f>
        <v>458.08388673358053</v>
      </c>
      <c r="AK18" s="1">
        <f>hGAST_vs_BeamDyn!P19</f>
        <v>387.99790618434292</v>
      </c>
      <c r="AL18" s="1">
        <f>hGAST_vs_BeamDyn!Q19</f>
        <v>-12.54153614739082</v>
      </c>
      <c r="AM18">
        <f>hGAST_vs_BeamDyn!R19</f>
        <v>0</v>
      </c>
      <c r="AN18" s="1">
        <f>hGAST_vs_BeamDyn!S19</f>
        <v>1286.717581908948</v>
      </c>
      <c r="AO18" s="1">
        <f>hGAST_vs_BeamDyn!T19</f>
        <v>-23.386419100574731</v>
      </c>
      <c r="AP18">
        <f>hGAST_vs_BeamDyn!U19</f>
        <v>0</v>
      </c>
      <c r="AQ18" s="1">
        <f>hGAST_vs_BeamDyn!V19</f>
        <v>154.74717074687629</v>
      </c>
      <c r="AR18">
        <f>hGAST_vs_BeamDyn!W19</f>
        <v>0</v>
      </c>
      <c r="AS18" s="186">
        <f>hGAST_vs_BeamDyn!X19</f>
        <v>1441.4647526558299</v>
      </c>
      <c r="AT18" s="1">
        <f>hGAST_vs_BeamDyn!Y19</f>
        <v>187672692.57290959</v>
      </c>
      <c r="AU18" s="1">
        <f>hGAST_vs_BeamDyn!Z19</f>
        <v>-2993741.656823819</v>
      </c>
      <c r="AV18">
        <f>hGAST_vs_BeamDyn!AA19</f>
        <v>0</v>
      </c>
      <c r="AW18">
        <f>hGAST_vs_BeamDyn!AB19</f>
        <v>0</v>
      </c>
      <c r="AX18">
        <f>hGAST_vs_BeamDyn!AC19</f>
        <v>0</v>
      </c>
      <c r="AY18" s="1">
        <f>hGAST_vs_BeamDyn!AD19</f>
        <v>14817252.65500305</v>
      </c>
      <c r="AZ18" s="1">
        <f>hGAST_vs_BeamDyn!AE19</f>
        <v>324078740.90942252</v>
      </c>
      <c r="BA18">
        <f>hGAST_vs_BeamDyn!AF19</f>
        <v>0</v>
      </c>
      <c r="BB18">
        <f>hGAST_vs_BeamDyn!AG19</f>
        <v>0</v>
      </c>
      <c r="BC18">
        <f>hGAST_vs_BeamDyn!AH19</f>
        <v>0</v>
      </c>
      <c r="BD18" s="1">
        <f>hGAST_vs_BeamDyn!AI19</f>
        <v>22977520.676878668</v>
      </c>
      <c r="BE18" s="1">
        <f>hGAST_vs_BeamDyn!AJ19</f>
        <v>21785402237.039181</v>
      </c>
      <c r="BF18" s="1">
        <f>hGAST_vs_BeamDyn!AK19</f>
        <v>7885934214.4208927</v>
      </c>
      <c r="BG18" s="1">
        <f>hGAST_vs_BeamDyn!AL19</f>
        <v>-281941707.05108702</v>
      </c>
      <c r="BH18">
        <f>hGAST_vs_BeamDyn!AM19</f>
        <v>0</v>
      </c>
      <c r="BI18" s="1">
        <f>hGAST_vs_BeamDyn!AN19</f>
        <v>26088284004.549469</v>
      </c>
      <c r="BJ18" s="1">
        <f>hGAST_vs_BeamDyn!AO19</f>
        <v>-91553134.312924743</v>
      </c>
      <c r="BK18">
        <f>hGAST_vs_BeamDyn!AP19</f>
        <v>0</v>
      </c>
      <c r="BL18" s="1">
        <f>hGAST_vs_BeamDyn!AQ19</f>
        <v>10663481378.13921</v>
      </c>
      <c r="BM18">
        <f>hGAST_vs_BeamDyn!AR19</f>
        <v>0</v>
      </c>
      <c r="BN18" s="186">
        <f>hGAST_vs_BeamDyn!AS19</f>
        <v>461211585.49078351</v>
      </c>
      <c r="BO18" s="175">
        <f>hGAST_vs_BeamDyn!AU19</f>
        <v>23.386419100574731</v>
      </c>
      <c r="BP18" s="175">
        <f>hGAST_vs_BeamDyn!AV19</f>
        <v>2.7378252129363633E-2</v>
      </c>
      <c r="BQ18" s="175">
        <f>hGAST_vs_BeamDyn!AW19</f>
        <v>0.8470018645515045</v>
      </c>
      <c r="BR18" s="175">
        <f>hGAST_vs_BeamDyn!AX19</f>
        <v>7.0901042791019442E-2</v>
      </c>
      <c r="BS18" s="175">
        <f>hGAST_vs_BeamDyn!AY19</f>
        <v>-7.8952629985029096E-2</v>
      </c>
      <c r="BT18" s="175">
        <f>hGAST_vs_BeamDyn!AZ19</f>
        <v>1.2941771925226811E-2</v>
      </c>
      <c r="BU18" s="175">
        <f>hGAST_vs_BeamDyn!BA19</f>
        <v>0.36198249307572378</v>
      </c>
      <c r="BV18" s="175">
        <f>hGAST_vs_BeamDyn!BB19</f>
        <v>-14817252.65500305</v>
      </c>
      <c r="BW18" s="175">
        <f>hGAST_vs_BeamDyn!BC19</f>
        <v>281941707.05108702</v>
      </c>
      <c r="BX18" s="254">
        <f>hGAST_vs_BeamDyn!BD19</f>
        <v>91553134.312924743</v>
      </c>
      <c r="BY18" s="1"/>
      <c r="BZ18" s="277">
        <f t="shared" si="74"/>
        <v>0.96853768866633994</v>
      </c>
      <c r="CA18" s="175">
        <f t="shared" si="2"/>
        <v>2.7378252129363633E-2</v>
      </c>
      <c r="CB18" s="175">
        <f t="shared" si="3"/>
        <v>0.8470018645515045</v>
      </c>
      <c r="CC18" s="175">
        <f t="shared" si="4"/>
        <v>7.0901042791019442E-2</v>
      </c>
      <c r="CD18" s="175">
        <f t="shared" si="5"/>
        <v>-7.8952629985029096E-2</v>
      </c>
      <c r="CE18" s="175">
        <f t="shared" si="6"/>
        <v>1.2941771925226811E-2</v>
      </c>
      <c r="CF18" s="254">
        <f t="shared" si="7"/>
        <v>0.36198249307572378</v>
      </c>
      <c r="CH18" s="291">
        <f t="shared" si="75"/>
        <v>0.96853768866633994</v>
      </c>
      <c r="CI18" s="1">
        <f t="shared" si="76"/>
        <v>0.8470018645515045</v>
      </c>
      <c r="CJ18" s="34">
        <f t="shared" si="77"/>
        <v>2.7378252129363633E-2</v>
      </c>
      <c r="CK18" s="1">
        <f t="shared" si="78"/>
        <v>-7.8952629985029096E-2</v>
      </c>
      <c r="CL18" s="34">
        <f t="shared" si="79"/>
        <v>7.0901042791019442E-2</v>
      </c>
      <c r="CM18" s="1">
        <f t="shared" si="80"/>
        <v>0.36198249307572378</v>
      </c>
      <c r="CN18" s="34">
        <f t="shared" si="81"/>
        <v>1.2941771925226811E-2</v>
      </c>
      <c r="CP18" s="125">
        <f t="shared" si="14"/>
        <v>4.2292060203384665</v>
      </c>
      <c r="CQ18" s="125">
        <f t="shared" si="82"/>
        <v>7.3813569800072504E-2</v>
      </c>
      <c r="CR18" s="13">
        <f t="shared" si="83"/>
        <v>0.8426764393786097</v>
      </c>
      <c r="CS18" s="13">
        <f t="shared" si="84"/>
        <v>8.9767175290150061E-2</v>
      </c>
      <c r="CT18" s="13">
        <f t="shared" si="85"/>
        <v>-8.3966351166192291E-2</v>
      </c>
      <c r="CU18" s="13">
        <f t="shared" si="86"/>
        <v>6.4885495468884002E-2</v>
      </c>
      <c r="CV18" s="13">
        <f t="shared" si="87"/>
        <v>0.36004240906529184</v>
      </c>
      <c r="CW18" s="57">
        <f t="shared" si="88"/>
        <v>3.9601495279118736E-2</v>
      </c>
      <c r="CX18" s="68"/>
      <c r="CY18" s="94"/>
      <c r="CZ18" s="296">
        <f t="shared" si="15"/>
        <v>461211585.49078351</v>
      </c>
      <c r="DA18" s="244">
        <f t="shared" si="16"/>
        <v>324078740.90942252</v>
      </c>
      <c r="DB18" s="244">
        <f t="shared" si="17"/>
        <v>187672692.57290959</v>
      </c>
      <c r="DC18" s="34">
        <f t="shared" si="18"/>
        <v>-2993741.656823819</v>
      </c>
      <c r="DD18" s="244">
        <f t="shared" si="19"/>
        <v>154.74717074687629</v>
      </c>
      <c r="DE18" s="244">
        <f t="shared" si="20"/>
        <v>1286.717581908948</v>
      </c>
      <c r="DF18" s="34">
        <f t="shared" si="21"/>
        <v>23.386419100574731</v>
      </c>
      <c r="DG18" s="1">
        <f t="shared" si="22"/>
        <v>10663481378.13921</v>
      </c>
      <c r="DH18" s="1">
        <f t="shared" si="23"/>
        <v>26088284004.549469</v>
      </c>
      <c r="DI18" s="34">
        <f t="shared" si="24"/>
        <v>91553134.312924743</v>
      </c>
      <c r="DJ18" s="1">
        <f t="shared" si="25"/>
        <v>281941707.05108702</v>
      </c>
      <c r="DK18" s="34">
        <f t="shared" si="26"/>
        <v>7885934214.4208927</v>
      </c>
      <c r="DL18" s="1">
        <f t="shared" si="27"/>
        <v>22977520.676878668</v>
      </c>
      <c r="DM18" s="186">
        <f t="shared" si="28"/>
        <v>-14817252.65500305</v>
      </c>
      <c r="DO18" s="169">
        <f t="shared" si="89"/>
        <v>4.2292060203384665</v>
      </c>
      <c r="DP18" s="106">
        <f t="shared" si="102"/>
        <v>7.3813569800072504E-2</v>
      </c>
      <c r="DQ18" s="243">
        <v>13</v>
      </c>
      <c r="DR18" s="258">
        <f t="shared" si="103"/>
        <v>40.951098030655999</v>
      </c>
      <c r="DS18" s="258">
        <f t="shared" si="29"/>
        <v>40.949690867227815</v>
      </c>
      <c r="DT18" s="258">
        <f t="shared" si="30"/>
        <v>0</v>
      </c>
      <c r="DU18" s="262">
        <f t="shared" si="90"/>
        <v>0.23135708910091798</v>
      </c>
      <c r="DV18" s="189">
        <f t="shared" si="31"/>
        <v>458.08388673358053</v>
      </c>
      <c r="DW18" s="244">
        <f t="shared" si="32"/>
        <v>0.8426764393786097</v>
      </c>
      <c r="DX18" s="189">
        <f t="shared" si="33"/>
        <v>8.9767175290150061E-2</v>
      </c>
      <c r="DY18" s="1">
        <f t="shared" si="34"/>
        <v>164.34339761769982</v>
      </c>
      <c r="DZ18" s="1">
        <f t="shared" si="35"/>
        <v>1277.1213550381242</v>
      </c>
      <c r="EA18" s="34">
        <f t="shared" si="36"/>
        <v>106.38365431193864</v>
      </c>
      <c r="EB18" s="244">
        <f t="shared" si="37"/>
        <v>21785402237.039181</v>
      </c>
      <c r="EC18" s="1">
        <f t="shared" si="91"/>
        <v>862734503.84380984</v>
      </c>
      <c r="ED18" s="34">
        <f t="shared" si="92"/>
        <v>7843668703.8799849</v>
      </c>
      <c r="EE18" s="1">
        <f t="shared" si="38"/>
        <v>10760836704.745564</v>
      </c>
      <c r="EF18" s="1">
        <f t="shared" si="39"/>
        <v>25990928677.943111</v>
      </c>
      <c r="EG18" s="34">
        <f t="shared" si="40"/>
        <v>1224985964.9467938</v>
      </c>
      <c r="EH18" s="34">
        <f t="shared" si="93"/>
        <v>461211585.49078351</v>
      </c>
      <c r="EI18" s="1">
        <f t="shared" si="41"/>
        <v>323777243.04590088</v>
      </c>
      <c r="EJ18" s="1">
        <f t="shared" si="42"/>
        <v>187974190.43643126</v>
      </c>
      <c r="EK18" s="34">
        <f t="shared" si="43"/>
        <v>7070906.6102575772</v>
      </c>
      <c r="EL18" s="1">
        <f t="shared" si="94"/>
        <v>21822231.825449839</v>
      </c>
      <c r="EM18" s="34">
        <f t="shared" si="95"/>
        <v>-16471418.604810752</v>
      </c>
      <c r="EN18" s="107">
        <v>0</v>
      </c>
      <c r="EP18" s="227">
        <f t="shared" si="44"/>
        <v>862734503.84380984</v>
      </c>
      <c r="EQ18" s="93">
        <f t="shared" si="45"/>
        <v>7843668703.8799849</v>
      </c>
      <c r="ER18" s="93">
        <f t="shared" si="96"/>
        <v>21008446.836582556</v>
      </c>
      <c r="ES18" s="228">
        <f t="shared" si="97"/>
        <v>-15783506.884366091</v>
      </c>
      <c r="ET18" s="320">
        <f t="shared" si="98"/>
        <v>15783506.884366091</v>
      </c>
      <c r="EU18" s="142">
        <v>13</v>
      </c>
      <c r="EV18" s="264">
        <f t="shared" si="46"/>
        <v>40.949690867227815</v>
      </c>
      <c r="EW18" s="264">
        <f t="shared" si="47"/>
        <v>0</v>
      </c>
      <c r="EX18" s="264">
        <f t="shared" si="48"/>
        <v>0.23135708910091798</v>
      </c>
      <c r="EY18" s="143">
        <f t="shared" si="49"/>
        <v>458.08388673358053</v>
      </c>
      <c r="EZ18" s="143">
        <f t="shared" si="50"/>
        <v>0.8426764393786097</v>
      </c>
      <c r="FA18" s="143">
        <f t="shared" si="51"/>
        <v>8.9767175290150061E-2</v>
      </c>
      <c r="FB18" s="143">
        <f t="shared" si="52"/>
        <v>164.34339761769982</v>
      </c>
      <c r="FC18" s="143">
        <f t="shared" si="53"/>
        <v>1277.1213550381242</v>
      </c>
      <c r="FD18" s="143">
        <f t="shared" si="54"/>
        <v>106.38365431193864</v>
      </c>
      <c r="FE18" s="144">
        <f t="shared" si="55"/>
        <v>323777243.04590088</v>
      </c>
      <c r="FF18" s="145">
        <v>0</v>
      </c>
      <c r="FG18" s="144">
        <f t="shared" si="56"/>
        <v>7070906.6102575772</v>
      </c>
      <c r="FH18" s="145">
        <v>0</v>
      </c>
      <c r="FI18" s="144">
        <f t="shared" si="57"/>
        <v>21822231.825449839</v>
      </c>
      <c r="FJ18" s="145">
        <v>0</v>
      </c>
      <c r="FK18" s="144">
        <f t="shared" si="58"/>
        <v>21785402237.039181</v>
      </c>
      <c r="FL18" s="145">
        <v>0</v>
      </c>
      <c r="FM18" s="144">
        <f t="shared" si="59"/>
        <v>-862734503.84380984</v>
      </c>
      <c r="FN18" s="145">
        <v>0</v>
      </c>
      <c r="FO18" s="144">
        <f t="shared" si="60"/>
        <v>7843668703.8799849</v>
      </c>
      <c r="FP18" s="144">
        <f t="shared" si="61"/>
        <v>187974190.43643126</v>
      </c>
      <c r="FQ18" s="145">
        <v>0</v>
      </c>
      <c r="FR18" s="144">
        <f t="shared" si="62"/>
        <v>16471418.604810752</v>
      </c>
      <c r="FS18" s="145">
        <v>0</v>
      </c>
      <c r="FT18" s="144">
        <f t="shared" si="63"/>
        <v>10760836704.745564</v>
      </c>
      <c r="FU18" s="145">
        <v>0</v>
      </c>
      <c r="FV18" s="144">
        <f t="shared" si="64"/>
        <v>-1224985964.9467938</v>
      </c>
      <c r="FW18" s="144">
        <f t="shared" si="65"/>
        <v>461211585.49078351</v>
      </c>
      <c r="FX18" s="145">
        <v>0</v>
      </c>
      <c r="FY18" s="144">
        <f t="shared" si="66"/>
        <v>25990928677.943111</v>
      </c>
      <c r="FZ18" s="146">
        <v>0</v>
      </c>
      <c r="GB18" s="46">
        <f t="shared" si="99"/>
        <v>13</v>
      </c>
      <c r="GC18" s="39">
        <f t="shared" si="100"/>
        <v>14</v>
      </c>
      <c r="GE18" s="142">
        <v>13</v>
      </c>
      <c r="GF18" s="310">
        <v>40.950000000000003</v>
      </c>
      <c r="GG18" s="264">
        <f t="shared" si="101"/>
        <v>0</v>
      </c>
      <c r="GH18" s="264">
        <f t="shared" si="110"/>
        <v>0.23135522851313137</v>
      </c>
      <c r="GI18" s="143">
        <f t="shared" si="111"/>
        <v>458.08260726908566</v>
      </c>
      <c r="GJ18" s="143">
        <f t="shared" si="112"/>
        <v>0.84267390608072501</v>
      </c>
      <c r="GK18" s="143">
        <f t="shared" si="113"/>
        <v>8.976594242458194E-2</v>
      </c>
      <c r="GL18" s="143">
        <f t="shared" si="114"/>
        <v>164.34133407322227</v>
      </c>
      <c r="GM18" s="143">
        <f t="shared" si="115"/>
        <v>1277.1104635252943</v>
      </c>
      <c r="GN18" s="143">
        <f t="shared" si="116"/>
        <v>106.38185413277239</v>
      </c>
      <c r="GO18" s="144">
        <f t="shared" si="117"/>
        <v>323776906.59773505</v>
      </c>
      <c r="GP18" s="145">
        <f t="shared" si="118"/>
        <v>0</v>
      </c>
      <c r="GQ18" s="144">
        <f t="shared" si="119"/>
        <v>7070821.8603288252</v>
      </c>
      <c r="GR18" s="145">
        <f t="shared" si="120"/>
        <v>0</v>
      </c>
      <c r="GS18" s="144">
        <f t="shared" si="121"/>
        <v>21822044.394357707</v>
      </c>
      <c r="GT18" s="145">
        <f t="shared" si="122"/>
        <v>0</v>
      </c>
      <c r="GU18" s="144">
        <f t="shared" si="123"/>
        <v>21785393551.599064</v>
      </c>
      <c r="GV18" s="145">
        <f t="shared" si="124"/>
        <v>0</v>
      </c>
      <c r="GW18" s="144">
        <f t="shared" si="125"/>
        <v>-862717449.89706659</v>
      </c>
      <c r="GX18" s="145">
        <f t="shared" si="126"/>
        <v>0</v>
      </c>
      <c r="GY18" s="144">
        <f t="shared" si="127"/>
        <v>7843618456.9296846</v>
      </c>
      <c r="GZ18" s="144">
        <f t="shared" si="128"/>
        <v>187972803.64327511</v>
      </c>
      <c r="HA18" s="145">
        <f t="shared" si="129"/>
        <v>0</v>
      </c>
      <c r="HB18" s="144">
        <f t="shared" si="130"/>
        <v>16471353.960136842</v>
      </c>
      <c r="HC18" s="145">
        <f t="shared" si="131"/>
        <v>0</v>
      </c>
      <c r="HD18" s="144">
        <f t="shared" si="132"/>
        <v>10760721580.267796</v>
      </c>
      <c r="HE18" s="145">
        <f t="shared" si="104"/>
        <v>0</v>
      </c>
      <c r="HF18" s="144">
        <f t="shared" si="105"/>
        <v>-1224962371.5777781</v>
      </c>
      <c r="HG18" s="144">
        <f t="shared" si="106"/>
        <v>461206490.46889311</v>
      </c>
      <c r="HH18" s="145">
        <f t="shared" si="107"/>
        <v>0</v>
      </c>
      <c r="HI18" s="144">
        <f t="shared" si="108"/>
        <v>25990726923.953991</v>
      </c>
      <c r="HJ18" s="146">
        <f t="shared" si="109"/>
        <v>0</v>
      </c>
    </row>
    <row r="19" spans="1:218" x14ac:dyDescent="0.3">
      <c r="A19" s="2">
        <v>0.2857142857142857</v>
      </c>
      <c r="B19">
        <v>5.4715591266605239</v>
      </c>
      <c r="C19">
        <v>0.1035677628024074</v>
      </c>
      <c r="D19">
        <f t="shared" si="1"/>
        <v>5.933995702189943</v>
      </c>
      <c r="E19">
        <v>0.31468957626752381</v>
      </c>
      <c r="F19">
        <v>33.428571428571431</v>
      </c>
      <c r="G19">
        <v>-0.24481686563607899</v>
      </c>
      <c r="H19">
        <v>0</v>
      </c>
      <c r="I19" s="4">
        <v>15</v>
      </c>
      <c r="K19" s="46">
        <f t="shared" si="68"/>
        <v>20</v>
      </c>
      <c r="L19" s="39">
        <f t="shared" si="69"/>
        <v>21</v>
      </c>
      <c r="M19" s="287">
        <f t="shared" si="8"/>
        <v>-0.19614776364610029</v>
      </c>
      <c r="N19" s="287">
        <f t="shared" si="9"/>
        <v>0</v>
      </c>
      <c r="O19" s="287">
        <f t="shared" si="10"/>
        <v>46.799646705403219</v>
      </c>
      <c r="P19" s="289">
        <f t="shared" si="11"/>
        <v>3.2243396815744365</v>
      </c>
      <c r="Q19" s="46">
        <f t="shared" si="70"/>
        <v>20</v>
      </c>
      <c r="R19" s="39">
        <f t="shared" si="71"/>
        <v>21</v>
      </c>
      <c r="S19" s="23">
        <f t="shared" si="12"/>
        <v>4.69994029565206</v>
      </c>
      <c r="T19" s="39">
        <f t="shared" si="72"/>
        <v>20</v>
      </c>
      <c r="U19" s="39">
        <f t="shared" si="73"/>
        <v>21</v>
      </c>
      <c r="V19" s="51">
        <f t="shared" si="13"/>
        <v>0.30027171996127244</v>
      </c>
      <c r="X19" s="135">
        <f>hGAST_vs_BeamDyn!A20</f>
        <v>46.799646705403219</v>
      </c>
      <c r="Y19" s="1">
        <f>hGAST_vs_BeamDyn!D20</f>
        <v>433.87160170581552</v>
      </c>
      <c r="Z19" s="1">
        <f>hGAST_vs_BeamDyn!E20</f>
        <v>0</v>
      </c>
      <c r="AA19">
        <f>hGAST_vs_BeamDyn!F20</f>
        <v>0</v>
      </c>
      <c r="AB19">
        <f>hGAST_vs_BeamDyn!G20</f>
        <v>0</v>
      </c>
      <c r="AC19">
        <f>hGAST_vs_BeamDyn!H20</f>
        <v>0</v>
      </c>
      <c r="AD19" s="1">
        <f>hGAST_vs_BeamDyn!I20</f>
        <v>-345.88920172511263</v>
      </c>
      <c r="AE19" s="1">
        <f>hGAST_vs_BeamDyn!J20</f>
        <v>433.87160170581552</v>
      </c>
      <c r="AF19">
        <f>hGAST_vs_BeamDyn!K20</f>
        <v>0</v>
      </c>
      <c r="AG19">
        <f>hGAST_vs_BeamDyn!L20</f>
        <v>0</v>
      </c>
      <c r="AH19">
        <f>hGAST_vs_BeamDyn!M20</f>
        <v>0</v>
      </c>
      <c r="AI19" s="1">
        <f>hGAST_vs_BeamDyn!N20</f>
        <v>9.3851006664052647</v>
      </c>
      <c r="AJ19" s="1">
        <f>hGAST_vs_BeamDyn!O20</f>
        <v>433.87160170581552</v>
      </c>
      <c r="AK19" s="1">
        <f>hGAST_vs_BeamDyn!P20</f>
        <v>345.88920172511263</v>
      </c>
      <c r="AL19" s="1">
        <f>hGAST_vs_BeamDyn!Q20</f>
        <v>-9.3851006664052647</v>
      </c>
      <c r="AM19">
        <f>hGAST_vs_BeamDyn!R20</f>
        <v>0</v>
      </c>
      <c r="AN19" s="1">
        <f>hGAST_vs_BeamDyn!S20</f>
        <v>1076.1432859614899</v>
      </c>
      <c r="AO19" s="1">
        <f>hGAST_vs_BeamDyn!T20</f>
        <v>-18.75152324183863</v>
      </c>
      <c r="AP19">
        <f>hGAST_vs_BeamDyn!U20</f>
        <v>0</v>
      </c>
      <c r="AQ19" s="1">
        <f>hGAST_vs_BeamDyn!V20</f>
        <v>120.1630106896849</v>
      </c>
      <c r="AR19">
        <f>hGAST_vs_BeamDyn!W20</f>
        <v>0</v>
      </c>
      <c r="AS19" s="186">
        <f>hGAST_vs_BeamDyn!X20</f>
        <v>1196.306296651172</v>
      </c>
      <c r="AT19" s="1">
        <f>hGAST_vs_BeamDyn!Y20</f>
        <v>161609316.90177181</v>
      </c>
      <c r="AU19" s="1">
        <f>hGAST_vs_BeamDyn!Z20</f>
        <v>-3309906.622644328</v>
      </c>
      <c r="AV19">
        <f>hGAST_vs_BeamDyn!AA20</f>
        <v>0</v>
      </c>
      <c r="AW19">
        <f>hGAST_vs_BeamDyn!AB20</f>
        <v>0</v>
      </c>
      <c r="AX19">
        <f>hGAST_vs_BeamDyn!AC20</f>
        <v>0</v>
      </c>
      <c r="AY19" s="1">
        <f>hGAST_vs_BeamDyn!AD20</f>
        <v>14196051.94594522</v>
      </c>
      <c r="AZ19" s="1">
        <f>hGAST_vs_BeamDyn!AE20</f>
        <v>317531903.30316031</v>
      </c>
      <c r="BA19">
        <f>hGAST_vs_BeamDyn!AF20</f>
        <v>0</v>
      </c>
      <c r="BB19">
        <f>hGAST_vs_BeamDyn!AG20</f>
        <v>0</v>
      </c>
      <c r="BC19">
        <f>hGAST_vs_BeamDyn!AH20</f>
        <v>0</v>
      </c>
      <c r="BD19" s="1">
        <f>hGAST_vs_BeamDyn!AI20</f>
        <v>19104038.486917809</v>
      </c>
      <c r="BE19" s="1">
        <f>hGAST_vs_BeamDyn!AJ20</f>
        <v>21621041012.042068</v>
      </c>
      <c r="BF19" s="1">
        <f>hGAST_vs_BeamDyn!AK20</f>
        <v>6912268845.2773895</v>
      </c>
      <c r="BG19" s="1">
        <f>hGAST_vs_BeamDyn!AL20</f>
        <v>-151464382.08732221</v>
      </c>
      <c r="BH19">
        <f>hGAST_vs_BeamDyn!AM20</f>
        <v>0</v>
      </c>
      <c r="BI19" s="1">
        <f>hGAST_vs_BeamDyn!AN20</f>
        <v>22217425410.95908</v>
      </c>
      <c r="BJ19" s="1">
        <f>hGAST_vs_BeamDyn!AO20</f>
        <v>-10375272.85350344</v>
      </c>
      <c r="BK19">
        <f>hGAST_vs_BeamDyn!AP20</f>
        <v>0</v>
      </c>
      <c r="BL19" s="1">
        <f>hGAST_vs_BeamDyn!AQ20</f>
        <v>8537806429.681531</v>
      </c>
      <c r="BM19">
        <f>hGAST_vs_BeamDyn!AR20</f>
        <v>0</v>
      </c>
      <c r="BN19" s="186">
        <f>hGAST_vs_BeamDyn!AS20</f>
        <v>364794590.15720928</v>
      </c>
      <c r="BO19" s="175">
        <f>hGAST_vs_BeamDyn!AU20</f>
        <v>18.75152324183863</v>
      </c>
      <c r="BP19" s="175">
        <f>hGAST_vs_BeamDyn!AV20</f>
        <v>2.1631055430930891E-2</v>
      </c>
      <c r="BQ19" s="175">
        <f>hGAST_vs_BeamDyn!AW20</f>
        <v>0.79721558259450476</v>
      </c>
      <c r="BR19" s="175">
        <f>hGAST_vs_BeamDyn!AX20</f>
        <v>6.0164154493409831E-2</v>
      </c>
      <c r="BS19" s="175">
        <f>hGAST_vs_BeamDyn!AY20</f>
        <v>-8.7841791662133933E-2</v>
      </c>
      <c r="BT19" s="175">
        <f>hGAST_vs_BeamDyn!AZ20</f>
        <v>7.0054157893212681E-3</v>
      </c>
      <c r="BU19" s="175">
        <f>hGAST_vs_BeamDyn!BA20</f>
        <v>0.3197010190872645</v>
      </c>
      <c r="BV19" s="175">
        <f>hGAST_vs_BeamDyn!BB20</f>
        <v>-14196051.94594522</v>
      </c>
      <c r="BW19" s="175">
        <f>hGAST_vs_BeamDyn!BC20</f>
        <v>151464382.08732221</v>
      </c>
      <c r="BX19" s="254">
        <f>hGAST_vs_BeamDyn!BD20</f>
        <v>10375272.85350344</v>
      </c>
      <c r="BY19" s="1"/>
      <c r="BZ19" s="277">
        <f t="shared" si="74"/>
        <v>0.93871099153529469</v>
      </c>
      <c r="CA19" s="175">
        <f t="shared" si="2"/>
        <v>2.1631055430930891E-2</v>
      </c>
      <c r="CB19" s="175">
        <f t="shared" si="3"/>
        <v>0.79721558259450476</v>
      </c>
      <c r="CC19" s="175">
        <f t="shared" si="4"/>
        <v>6.0164154493409831E-2</v>
      </c>
      <c r="CD19" s="175">
        <f t="shared" si="5"/>
        <v>-8.7841791662133933E-2</v>
      </c>
      <c r="CE19" s="175">
        <f t="shared" si="6"/>
        <v>7.0054157893212681E-3</v>
      </c>
      <c r="CF19" s="254">
        <f t="shared" si="7"/>
        <v>0.3197010190872645</v>
      </c>
      <c r="CH19" s="291">
        <f t="shared" si="75"/>
        <v>0.93871099153529469</v>
      </c>
      <c r="CI19" s="1">
        <f t="shared" si="76"/>
        <v>0.79721558259450476</v>
      </c>
      <c r="CJ19" s="34">
        <f t="shared" si="77"/>
        <v>2.1631055430930891E-2</v>
      </c>
      <c r="CK19" s="1">
        <f t="shared" si="78"/>
        <v>-8.7841791662133933E-2</v>
      </c>
      <c r="CL19" s="34">
        <f t="shared" si="79"/>
        <v>6.0164154493409831E-2</v>
      </c>
      <c r="CM19" s="1">
        <f t="shared" si="80"/>
        <v>0.3197010190872645</v>
      </c>
      <c r="CN19" s="34">
        <f t="shared" si="81"/>
        <v>7.0054157893212681E-3</v>
      </c>
      <c r="CP19" s="125">
        <f t="shared" si="14"/>
        <v>3.2243396815744365</v>
      </c>
      <c r="CQ19" s="125">
        <f t="shared" si="82"/>
        <v>5.6275343646179463E-2</v>
      </c>
      <c r="CR19" s="13">
        <f t="shared" si="83"/>
        <v>0.79473690632394989</v>
      </c>
      <c r="CS19" s="13">
        <f t="shared" si="84"/>
        <v>6.6436717387216918E-2</v>
      </c>
      <c r="CT19" s="13">
        <f t="shared" si="85"/>
        <v>-9.1086706337660556E-2</v>
      </c>
      <c r="CU19" s="13">
        <f t="shared" si="86"/>
        <v>5.5128194028803632E-2</v>
      </c>
      <c r="CV19" s="13">
        <f t="shared" si="87"/>
        <v>0.31880089567728243</v>
      </c>
      <c r="CW19" s="57">
        <f t="shared" si="88"/>
        <v>2.4976116014689027E-2</v>
      </c>
      <c r="CX19" s="68"/>
      <c r="CY19" s="94"/>
      <c r="CZ19" s="296">
        <f t="shared" si="15"/>
        <v>364794590.15720928</v>
      </c>
      <c r="DA19" s="244">
        <f t="shared" si="16"/>
        <v>317531903.30316031</v>
      </c>
      <c r="DB19" s="244">
        <f t="shared" si="17"/>
        <v>161609316.90177181</v>
      </c>
      <c r="DC19" s="34">
        <f t="shared" si="18"/>
        <v>-3309906.622644328</v>
      </c>
      <c r="DD19" s="244">
        <f t="shared" si="19"/>
        <v>120.1630106896849</v>
      </c>
      <c r="DE19" s="244">
        <f t="shared" si="20"/>
        <v>1076.1432859614899</v>
      </c>
      <c r="DF19" s="34">
        <f t="shared" si="21"/>
        <v>18.75152324183863</v>
      </c>
      <c r="DG19" s="1">
        <f t="shared" si="22"/>
        <v>8537806429.681531</v>
      </c>
      <c r="DH19" s="1">
        <f t="shared" si="23"/>
        <v>22217425410.95908</v>
      </c>
      <c r="DI19" s="34">
        <f t="shared" si="24"/>
        <v>10375272.85350344</v>
      </c>
      <c r="DJ19" s="1">
        <f t="shared" si="25"/>
        <v>151464382.08732221</v>
      </c>
      <c r="DK19" s="34">
        <f t="shared" si="26"/>
        <v>6912268845.2773895</v>
      </c>
      <c r="DL19" s="1">
        <f t="shared" si="27"/>
        <v>19104038.486917809</v>
      </c>
      <c r="DM19" s="186">
        <f t="shared" si="28"/>
        <v>-14196051.94594522</v>
      </c>
      <c r="DO19" s="169">
        <f t="shared" si="89"/>
        <v>3.2243396815744365</v>
      </c>
      <c r="DP19" s="106">
        <f t="shared" si="102"/>
        <v>5.6275343646179463E-2</v>
      </c>
      <c r="DQ19" s="243">
        <v>14</v>
      </c>
      <c r="DR19" s="258">
        <f t="shared" si="103"/>
        <v>46.801159825645989</v>
      </c>
      <c r="DS19" s="258">
        <f t="shared" si="29"/>
        <v>46.799646705403219</v>
      </c>
      <c r="DT19" s="258">
        <f t="shared" si="30"/>
        <v>0</v>
      </c>
      <c r="DU19" s="262">
        <f t="shared" si="90"/>
        <v>0.19614776364610029</v>
      </c>
      <c r="DV19" s="189">
        <f t="shared" si="31"/>
        <v>433.87160170581552</v>
      </c>
      <c r="DW19" s="244">
        <f t="shared" si="32"/>
        <v>0.79473690632394989</v>
      </c>
      <c r="DX19" s="189">
        <f t="shared" si="33"/>
        <v>6.6436717387216918E-2</v>
      </c>
      <c r="DY19" s="1">
        <f t="shared" si="34"/>
        <v>125.29336750149139</v>
      </c>
      <c r="DZ19" s="1">
        <f t="shared" si="35"/>
        <v>1071.0129291496833</v>
      </c>
      <c r="EA19" s="34">
        <f t="shared" si="36"/>
        <v>72.317487373844187</v>
      </c>
      <c r="EB19" s="244">
        <f t="shared" si="37"/>
        <v>21621041012.042068</v>
      </c>
      <c r="EC19" s="1">
        <f t="shared" si="91"/>
        <v>540009628.67511225</v>
      </c>
      <c r="ED19" s="34">
        <f t="shared" si="92"/>
        <v>6892807240.1142693</v>
      </c>
      <c r="EE19" s="1">
        <f t="shared" si="38"/>
        <v>8582248177.6688776</v>
      </c>
      <c r="EF19" s="1">
        <f t="shared" si="39"/>
        <v>22172983662.971733</v>
      </c>
      <c r="EG19" s="34">
        <f t="shared" si="40"/>
        <v>778510601.50230992</v>
      </c>
      <c r="EH19" s="34">
        <f t="shared" si="93"/>
        <v>364794590.15720928</v>
      </c>
      <c r="EI19" s="1">
        <f t="shared" si="41"/>
        <v>317410377.12610871</v>
      </c>
      <c r="EJ19" s="1">
        <f t="shared" si="42"/>
        <v>161730843.07882342</v>
      </c>
      <c r="EK19" s="34">
        <f t="shared" si="43"/>
        <v>5467118.9012384517</v>
      </c>
      <c r="EL19" s="1">
        <f t="shared" si="94"/>
        <v>18275329.942797631</v>
      </c>
      <c r="EM19" s="34">
        <f t="shared" si="95"/>
        <v>-15248098.007407228</v>
      </c>
      <c r="EN19" s="107">
        <v>0</v>
      </c>
      <c r="EP19" s="227">
        <f t="shared" si="44"/>
        <v>540009628.67511213</v>
      </c>
      <c r="EQ19" s="93">
        <f t="shared" si="45"/>
        <v>6892807240.1142683</v>
      </c>
      <c r="ER19" s="93">
        <f t="shared" si="96"/>
        <v>17498260.856963854</v>
      </c>
      <c r="ES19" s="228">
        <f t="shared" si="97"/>
        <v>-14731529.809263051</v>
      </c>
      <c r="ET19" s="320">
        <f t="shared" si="98"/>
        <v>14731529.809263051</v>
      </c>
      <c r="EU19" s="142">
        <v>14</v>
      </c>
      <c r="EV19" s="264">
        <f t="shared" si="46"/>
        <v>46.799646705403219</v>
      </c>
      <c r="EW19" s="264">
        <f t="shared" si="47"/>
        <v>0</v>
      </c>
      <c r="EX19" s="264">
        <f t="shared" si="48"/>
        <v>0.19614776364610029</v>
      </c>
      <c r="EY19" s="143">
        <f t="shared" si="49"/>
        <v>433.87160170581552</v>
      </c>
      <c r="EZ19" s="143">
        <f t="shared" si="50"/>
        <v>0.79473690632394989</v>
      </c>
      <c r="FA19" s="143">
        <f t="shared" si="51"/>
        <v>6.6436717387216918E-2</v>
      </c>
      <c r="FB19" s="143">
        <f t="shared" si="52"/>
        <v>125.29336750149139</v>
      </c>
      <c r="FC19" s="143">
        <f t="shared" si="53"/>
        <v>1071.0129291496833</v>
      </c>
      <c r="FD19" s="143">
        <f t="shared" si="54"/>
        <v>72.317487373844187</v>
      </c>
      <c r="FE19" s="144">
        <f t="shared" si="55"/>
        <v>317410377.12610871</v>
      </c>
      <c r="FF19" s="145">
        <v>0</v>
      </c>
      <c r="FG19" s="144">
        <f t="shared" si="56"/>
        <v>5467118.9012384517</v>
      </c>
      <c r="FH19" s="145">
        <v>0</v>
      </c>
      <c r="FI19" s="144">
        <f t="shared" si="57"/>
        <v>18275329.942797631</v>
      </c>
      <c r="FJ19" s="145">
        <v>0</v>
      </c>
      <c r="FK19" s="144">
        <f t="shared" si="58"/>
        <v>21621041012.042068</v>
      </c>
      <c r="FL19" s="145">
        <v>0</v>
      </c>
      <c r="FM19" s="144">
        <f t="shared" si="59"/>
        <v>-540009628.67511225</v>
      </c>
      <c r="FN19" s="145">
        <v>0</v>
      </c>
      <c r="FO19" s="144">
        <f t="shared" si="60"/>
        <v>6892807240.1142693</v>
      </c>
      <c r="FP19" s="144">
        <f t="shared" si="61"/>
        <v>161730843.07882342</v>
      </c>
      <c r="FQ19" s="145">
        <v>0</v>
      </c>
      <c r="FR19" s="144">
        <f t="shared" si="62"/>
        <v>15248098.007407228</v>
      </c>
      <c r="FS19" s="145">
        <v>0</v>
      </c>
      <c r="FT19" s="144">
        <f t="shared" si="63"/>
        <v>8582248177.6688776</v>
      </c>
      <c r="FU19" s="145">
        <v>0</v>
      </c>
      <c r="FV19" s="144">
        <f t="shared" si="64"/>
        <v>-778510601.50230992</v>
      </c>
      <c r="FW19" s="144">
        <f t="shared" si="65"/>
        <v>364794590.15720928</v>
      </c>
      <c r="FX19" s="145">
        <v>0</v>
      </c>
      <c r="FY19" s="144">
        <f t="shared" si="66"/>
        <v>22172983662.971733</v>
      </c>
      <c r="FZ19" s="146">
        <v>0</v>
      </c>
      <c r="GB19" s="46">
        <f t="shared" si="99"/>
        <v>14</v>
      </c>
      <c r="GC19" s="39">
        <f t="shared" si="100"/>
        <v>15</v>
      </c>
      <c r="GE19" s="142">
        <v>14</v>
      </c>
      <c r="GF19" s="310">
        <v>46.8</v>
      </c>
      <c r="GG19" s="264">
        <f t="shared" si="101"/>
        <v>0</v>
      </c>
      <c r="GH19" s="264">
        <f t="shared" si="110"/>
        <v>0.19614169208482329</v>
      </c>
      <c r="GI19" s="143">
        <f t="shared" si="111"/>
        <v>433.86985310811133</v>
      </c>
      <c r="GJ19" s="143">
        <f t="shared" si="112"/>
        <v>0.79473521853920726</v>
      </c>
      <c r="GK19" s="143">
        <f t="shared" si="113"/>
        <v>6.6435759748452367E-2</v>
      </c>
      <c r="GL19" s="143">
        <f t="shared" si="114"/>
        <v>125.29143059545741</v>
      </c>
      <c r="GM19" s="143">
        <f t="shared" si="115"/>
        <v>1071.0021807862406</v>
      </c>
      <c r="GN19" s="143">
        <f t="shared" si="116"/>
        <v>72.316091313702827</v>
      </c>
      <c r="GO19" s="144">
        <f t="shared" si="117"/>
        <v>317409873.53335017</v>
      </c>
      <c r="GP19" s="145">
        <f t="shared" si="118"/>
        <v>0</v>
      </c>
      <c r="GQ19" s="144">
        <f t="shared" si="119"/>
        <v>5467063.5470491946</v>
      </c>
      <c r="GR19" s="145">
        <f t="shared" si="120"/>
        <v>0</v>
      </c>
      <c r="GS19" s="144">
        <f t="shared" si="121"/>
        <v>18275122.498167835</v>
      </c>
      <c r="GT19" s="145">
        <f t="shared" si="122"/>
        <v>0</v>
      </c>
      <c r="GU19" s="144">
        <f t="shared" si="123"/>
        <v>21620990186.790501</v>
      </c>
      <c r="GV19" s="145">
        <f t="shared" si="124"/>
        <v>0</v>
      </c>
      <c r="GW19" s="144">
        <f t="shared" si="125"/>
        <v>-539998079.4443897</v>
      </c>
      <c r="GX19" s="145">
        <f t="shared" si="126"/>
        <v>0</v>
      </c>
      <c r="GY19" s="144">
        <f t="shared" si="127"/>
        <v>6892775762.7094412</v>
      </c>
      <c r="GZ19" s="144">
        <f t="shared" si="128"/>
        <v>161729412.94800743</v>
      </c>
      <c r="HA19" s="145">
        <f t="shared" si="129"/>
        <v>0</v>
      </c>
      <c r="HB19" s="144">
        <f t="shared" si="130"/>
        <v>15247825.804320114</v>
      </c>
      <c r="HC19" s="145">
        <f t="shared" si="131"/>
        <v>0</v>
      </c>
      <c r="HD19" s="144">
        <f t="shared" si="132"/>
        <v>8582126690.8779058</v>
      </c>
      <c r="HE19" s="145">
        <f t="shared" si="104"/>
        <v>0</v>
      </c>
      <c r="HF19" s="144">
        <f t="shared" si="105"/>
        <v>-778494159.23616219</v>
      </c>
      <c r="HG19" s="144">
        <f t="shared" si="106"/>
        <v>364789811.02805686</v>
      </c>
      <c r="HH19" s="145">
        <f t="shared" si="107"/>
        <v>0</v>
      </c>
      <c r="HI19" s="144">
        <f t="shared" si="108"/>
        <v>22172773691.182705</v>
      </c>
      <c r="HJ19" s="146">
        <f t="shared" si="109"/>
        <v>0</v>
      </c>
    </row>
    <row r="20" spans="1:218" x14ac:dyDescent="0.3">
      <c r="A20" s="2">
        <v>0.30612244897959179</v>
      </c>
      <c r="B20">
        <v>5.3227780141717718</v>
      </c>
      <c r="C20">
        <v>9.3306865856824198E-2</v>
      </c>
      <c r="D20">
        <f t="shared" si="1"/>
        <v>5.3460896131893483</v>
      </c>
      <c r="E20">
        <v>0.31148889799535512</v>
      </c>
      <c r="F20">
        <v>35.81632653061223</v>
      </c>
      <c r="G20">
        <v>-0.2413029056067397</v>
      </c>
      <c r="H20">
        <v>0</v>
      </c>
      <c r="I20" s="4">
        <v>16</v>
      </c>
      <c r="K20" s="46">
        <f t="shared" si="68"/>
        <v>23</v>
      </c>
      <c r="L20" s="39">
        <f t="shared" si="69"/>
        <v>24</v>
      </c>
      <c r="M20" s="287">
        <f t="shared" si="8"/>
        <v>-9.5613066361880772E-2</v>
      </c>
      <c r="N20" s="287">
        <f t="shared" si="9"/>
        <v>0</v>
      </c>
      <c r="O20" s="287">
        <f t="shared" si="10"/>
        <v>52.649602543578617</v>
      </c>
      <c r="P20" s="289">
        <f t="shared" si="11"/>
        <v>2.3972575066968265</v>
      </c>
      <c r="Q20" s="46">
        <f t="shared" si="70"/>
        <v>23</v>
      </c>
      <c r="R20" s="39">
        <f t="shared" si="71"/>
        <v>24</v>
      </c>
      <c r="S20" s="23">
        <f t="shared" si="12"/>
        <v>4.4226332552719043</v>
      </c>
      <c r="T20" s="39">
        <f t="shared" si="72"/>
        <v>23</v>
      </c>
      <c r="U20" s="39">
        <f t="shared" si="73"/>
        <v>24</v>
      </c>
      <c r="V20" s="51">
        <f t="shared" si="13"/>
        <v>0.29386584555271988</v>
      </c>
      <c r="X20" s="135">
        <f>hGAST_vs_BeamDyn!A21</f>
        <v>52.649602543578617</v>
      </c>
      <c r="Y20" s="1">
        <f>hGAST_vs_BeamDyn!D21</f>
        <v>404.91780665358158</v>
      </c>
      <c r="Z20" s="1">
        <f>hGAST_vs_BeamDyn!E21</f>
        <v>0</v>
      </c>
      <c r="AA20">
        <f>hGAST_vs_BeamDyn!F21</f>
        <v>0</v>
      </c>
      <c r="AB20">
        <f>hGAST_vs_BeamDyn!G21</f>
        <v>0</v>
      </c>
      <c r="AC20">
        <f>hGAST_vs_BeamDyn!H21</f>
        <v>0</v>
      </c>
      <c r="AD20" s="1">
        <f>hGAST_vs_BeamDyn!I21</f>
        <v>-311.07188808957682</v>
      </c>
      <c r="AE20" s="1">
        <f>hGAST_vs_BeamDyn!J21</f>
        <v>404.91780665358158</v>
      </c>
      <c r="AF20">
        <f>hGAST_vs_BeamDyn!K21</f>
        <v>0</v>
      </c>
      <c r="AG20">
        <f>hGAST_vs_BeamDyn!L21</f>
        <v>0</v>
      </c>
      <c r="AH20">
        <f>hGAST_vs_BeamDyn!M21</f>
        <v>0</v>
      </c>
      <c r="AI20" s="1">
        <f>hGAST_vs_BeamDyn!N21</f>
        <v>7.4757636158596936</v>
      </c>
      <c r="AJ20" s="1">
        <f>hGAST_vs_BeamDyn!O21</f>
        <v>404.91780665358158</v>
      </c>
      <c r="AK20" s="1">
        <f>hGAST_vs_BeamDyn!P21</f>
        <v>311.07188808957682</v>
      </c>
      <c r="AL20" s="1">
        <f>hGAST_vs_BeamDyn!Q21</f>
        <v>-7.4757636158596936</v>
      </c>
      <c r="AM20">
        <f>hGAST_vs_BeamDyn!R21</f>
        <v>0</v>
      </c>
      <c r="AN20" s="1">
        <f>hGAST_vs_BeamDyn!S21</f>
        <v>895.75138211503292</v>
      </c>
      <c r="AO20" s="1">
        <f>hGAST_vs_BeamDyn!T21</f>
        <v>-15.60362630992088</v>
      </c>
      <c r="AP20">
        <f>hGAST_vs_BeamDyn!U21</f>
        <v>0</v>
      </c>
      <c r="AQ20" s="1">
        <f>hGAST_vs_BeamDyn!V21</f>
        <v>90.508491775308329</v>
      </c>
      <c r="AR20">
        <f>hGAST_vs_BeamDyn!W21</f>
        <v>0</v>
      </c>
      <c r="AS20" s="186">
        <f>hGAST_vs_BeamDyn!X21</f>
        <v>986.25987389033423</v>
      </c>
      <c r="AT20" s="1">
        <f>hGAST_vs_BeamDyn!Y21</f>
        <v>137969183.99018729</v>
      </c>
      <c r="AU20" s="1">
        <f>hGAST_vs_BeamDyn!Z21</f>
        <v>-2612569.6184869381</v>
      </c>
      <c r="AV20">
        <f>hGAST_vs_BeamDyn!AA21</f>
        <v>0</v>
      </c>
      <c r="AW20">
        <f>hGAST_vs_BeamDyn!AB21</f>
        <v>0</v>
      </c>
      <c r="AX20">
        <f>hGAST_vs_BeamDyn!AC21</f>
        <v>0</v>
      </c>
      <c r="AY20" s="1">
        <f>hGAST_vs_BeamDyn!AD21</f>
        <v>10110737.41444351</v>
      </c>
      <c r="AZ20" s="1">
        <f>hGAST_vs_BeamDyn!AE21</f>
        <v>309152872.55532938</v>
      </c>
      <c r="BA20">
        <f>hGAST_vs_BeamDyn!AF21</f>
        <v>0</v>
      </c>
      <c r="BB20">
        <f>hGAST_vs_BeamDyn!AG21</f>
        <v>0</v>
      </c>
      <c r="BC20">
        <f>hGAST_vs_BeamDyn!AH21</f>
        <v>0</v>
      </c>
      <c r="BD20" s="1">
        <f>hGAST_vs_BeamDyn!AI21</f>
        <v>15276680.60108261</v>
      </c>
      <c r="BE20" s="1">
        <f>hGAST_vs_BeamDyn!AJ21</f>
        <v>20779461548.75581</v>
      </c>
      <c r="BF20" s="1">
        <f>hGAST_vs_BeamDyn!AK21</f>
        <v>6380607368.4177313</v>
      </c>
      <c r="BG20" s="1">
        <f>hGAST_vs_BeamDyn!AL21</f>
        <v>-81958836.226045638</v>
      </c>
      <c r="BH20">
        <f>hGAST_vs_BeamDyn!AM21</f>
        <v>0</v>
      </c>
      <c r="BI20" s="1">
        <f>hGAST_vs_BeamDyn!AN21</f>
        <v>18717308525.793579</v>
      </c>
      <c r="BJ20" s="1">
        <f>hGAST_vs_BeamDyn!AO21</f>
        <v>2259343.50512368</v>
      </c>
      <c r="BK20">
        <f>hGAST_vs_BeamDyn!AP21</f>
        <v>0</v>
      </c>
      <c r="BL20" s="1">
        <f>hGAST_vs_BeamDyn!AQ21</f>
        <v>6549534664.5338326</v>
      </c>
      <c r="BM20">
        <f>hGAST_vs_BeamDyn!AR21</f>
        <v>0</v>
      </c>
      <c r="BN20" s="186">
        <f>hGAST_vs_BeamDyn!AS21</f>
        <v>285660364.09887928</v>
      </c>
      <c r="BO20" s="175">
        <f>hGAST_vs_BeamDyn!AU21</f>
        <v>15.60362630992088</v>
      </c>
      <c r="BP20" s="175">
        <f>hGAST_vs_BeamDyn!AV21</f>
        <v>1.8462422479373491E-2</v>
      </c>
      <c r="BQ20" s="175">
        <f>hGAST_vs_BeamDyn!AW21</f>
        <v>0.76823464658275065</v>
      </c>
      <c r="BR20" s="175">
        <f>hGAST_vs_BeamDyn!AX21</f>
        <v>4.9414648729645974E-2</v>
      </c>
      <c r="BS20" s="175">
        <f>hGAST_vs_BeamDyn!AY21</f>
        <v>-7.3282577471521546E-2</v>
      </c>
      <c r="BT20" s="175">
        <f>hGAST_vs_BeamDyn!AZ21</f>
        <v>3.9442232915295637E-3</v>
      </c>
      <c r="BU20" s="175">
        <f>hGAST_vs_BeamDyn!BA21</f>
        <v>0.30706317165373209</v>
      </c>
      <c r="BV20" s="175">
        <f>hGAST_vs_BeamDyn!BB21</f>
        <v>-10110737.41444351</v>
      </c>
      <c r="BW20" s="175">
        <f>hGAST_vs_BeamDyn!BC21</f>
        <v>81958836.226045638</v>
      </c>
      <c r="BX20" s="254">
        <f>hGAST_vs_BeamDyn!BD21</f>
        <v>-2259343.50512368</v>
      </c>
      <c r="BY20" s="1"/>
      <c r="BZ20" s="277">
        <f t="shared" si="74"/>
        <v>0.91165576650589597</v>
      </c>
      <c r="CA20" s="175">
        <f t="shared" si="2"/>
        <v>1.8462422479373491E-2</v>
      </c>
      <c r="CB20" s="175">
        <f t="shared" si="3"/>
        <v>0.76823464658275065</v>
      </c>
      <c r="CC20" s="175">
        <f t="shared" si="4"/>
        <v>4.9414648729645974E-2</v>
      </c>
      <c r="CD20" s="175">
        <f t="shared" si="5"/>
        <v>-7.3282577471521546E-2</v>
      </c>
      <c r="CE20" s="175">
        <f t="shared" si="6"/>
        <v>3.9442232915295637E-3</v>
      </c>
      <c r="CF20" s="254">
        <f t="shared" si="7"/>
        <v>0.30706317165373209</v>
      </c>
      <c r="CH20" s="291">
        <f t="shared" si="75"/>
        <v>0.91165576650589597</v>
      </c>
      <c r="CI20" s="1">
        <f t="shared" si="76"/>
        <v>0.76823464658275065</v>
      </c>
      <c r="CJ20" s="34">
        <f t="shared" si="77"/>
        <v>1.8462422479373491E-2</v>
      </c>
      <c r="CK20" s="1">
        <f t="shared" si="78"/>
        <v>-7.3282577471521546E-2</v>
      </c>
      <c r="CL20" s="34">
        <f t="shared" si="79"/>
        <v>4.9414648729645974E-2</v>
      </c>
      <c r="CM20" s="1">
        <f t="shared" si="80"/>
        <v>0.30706317165373209</v>
      </c>
      <c r="CN20" s="34">
        <f t="shared" si="81"/>
        <v>3.9442232915295637E-3</v>
      </c>
      <c r="CP20" s="125">
        <f t="shared" si="14"/>
        <v>2.3972575066968265</v>
      </c>
      <c r="CQ20" s="125">
        <f t="shared" si="82"/>
        <v>4.1840036510009636E-2</v>
      </c>
      <c r="CR20" s="13">
        <f t="shared" si="83"/>
        <v>0.76679007017327716</v>
      </c>
      <c r="CS20" s="13">
        <f t="shared" si="84"/>
        <v>5.05798530799716E-2</v>
      </c>
      <c r="CT20" s="13">
        <f t="shared" si="85"/>
        <v>-7.5285350537036166E-2</v>
      </c>
      <c r="CU20" s="13">
        <f t="shared" si="86"/>
        <v>4.6306151475365022E-2</v>
      </c>
      <c r="CV20" s="13">
        <f t="shared" si="87"/>
        <v>0.30662946190616042</v>
      </c>
      <c r="CW20" s="57">
        <f t="shared" si="88"/>
        <v>1.6784557621853456E-2</v>
      </c>
      <c r="CX20" s="68"/>
      <c r="CY20" s="94"/>
      <c r="CZ20" s="296">
        <f t="shared" si="15"/>
        <v>285660364.09887928</v>
      </c>
      <c r="DA20" s="244">
        <f t="shared" si="16"/>
        <v>309152872.55532938</v>
      </c>
      <c r="DB20" s="244">
        <f t="shared" si="17"/>
        <v>137969183.99018729</v>
      </c>
      <c r="DC20" s="34">
        <f t="shared" si="18"/>
        <v>-2612569.6184869381</v>
      </c>
      <c r="DD20" s="244">
        <f t="shared" si="19"/>
        <v>90.508491775308329</v>
      </c>
      <c r="DE20" s="244">
        <f t="shared" si="20"/>
        <v>895.75138211503292</v>
      </c>
      <c r="DF20" s="34">
        <f t="shared" si="21"/>
        <v>15.60362630992088</v>
      </c>
      <c r="DG20" s="1">
        <f t="shared" si="22"/>
        <v>6549534664.5338326</v>
      </c>
      <c r="DH20" s="1">
        <f t="shared" si="23"/>
        <v>18717308525.793579</v>
      </c>
      <c r="DI20" s="34">
        <f t="shared" si="24"/>
        <v>-2259343.50512368</v>
      </c>
      <c r="DJ20" s="1">
        <f t="shared" si="25"/>
        <v>81958836.226045638</v>
      </c>
      <c r="DK20" s="34">
        <f t="shared" si="26"/>
        <v>6380607368.4177313</v>
      </c>
      <c r="DL20" s="1">
        <f t="shared" si="27"/>
        <v>15276680.60108261</v>
      </c>
      <c r="DM20" s="186">
        <f t="shared" si="28"/>
        <v>-10110737.41444351</v>
      </c>
      <c r="DO20" s="169">
        <f t="shared" si="89"/>
        <v>2.3972575066968265</v>
      </c>
      <c r="DP20" s="106">
        <f t="shared" si="102"/>
        <v>4.1840036510009636E-2</v>
      </c>
      <c r="DQ20" s="243">
        <v>15</v>
      </c>
      <c r="DR20" s="258">
        <f t="shared" si="103"/>
        <v>52.65197947198277</v>
      </c>
      <c r="DS20" s="258">
        <f t="shared" si="29"/>
        <v>52.649602543578617</v>
      </c>
      <c r="DT20" s="258">
        <f t="shared" si="30"/>
        <v>0</v>
      </c>
      <c r="DU20" s="262">
        <f t="shared" si="90"/>
        <v>9.5613066361880772E-2</v>
      </c>
      <c r="DV20" s="189">
        <f t="shared" si="31"/>
        <v>404.91780665358158</v>
      </c>
      <c r="DW20" s="244">
        <f t="shared" si="32"/>
        <v>0.76679007017327716</v>
      </c>
      <c r="DX20" s="189">
        <f t="shared" si="33"/>
        <v>5.05798530799716E-2</v>
      </c>
      <c r="DY20" s="1">
        <f t="shared" si="34"/>
        <v>93.221507742533035</v>
      </c>
      <c r="DZ20" s="1">
        <f t="shared" si="35"/>
        <v>893.03836614780823</v>
      </c>
      <c r="EA20" s="34">
        <f t="shared" si="36"/>
        <v>49.201112968784329</v>
      </c>
      <c r="EB20" s="244">
        <f t="shared" si="37"/>
        <v>20779461548.75581</v>
      </c>
      <c r="EC20" s="1">
        <f t="shared" si="91"/>
        <v>348774069.71618015</v>
      </c>
      <c r="ED20" s="34">
        <f t="shared" si="92"/>
        <v>6371595113.3947449</v>
      </c>
      <c r="EE20" s="1">
        <f t="shared" si="38"/>
        <v>6570634163.2276402</v>
      </c>
      <c r="EF20" s="1">
        <f t="shared" si="39"/>
        <v>18696209027.099773</v>
      </c>
      <c r="EG20" s="34">
        <f t="shared" si="40"/>
        <v>506254722.92132604</v>
      </c>
      <c r="EH20" s="34">
        <f t="shared" si="93"/>
        <v>285660364.09887928</v>
      </c>
      <c r="EI20" s="1">
        <f t="shared" si="41"/>
        <v>309071740.12224543</v>
      </c>
      <c r="EJ20" s="1">
        <f t="shared" si="42"/>
        <v>138050316.42327124</v>
      </c>
      <c r="EK20" s="34">
        <f t="shared" si="43"/>
        <v>4550547.9557206463</v>
      </c>
      <c r="EL20" s="1">
        <f t="shared" si="94"/>
        <v>14840400.752717815</v>
      </c>
      <c r="EM20" s="34">
        <f t="shared" si="95"/>
        <v>-10740879.235428266</v>
      </c>
      <c r="EN20" s="107">
        <v>0</v>
      </c>
      <c r="EP20" s="227">
        <f t="shared" si="44"/>
        <v>348774069.71618015</v>
      </c>
      <c r="EQ20" s="93">
        <f t="shared" si="45"/>
        <v>6371595113.3947449</v>
      </c>
      <c r="ER20" s="93">
        <f t="shared" si="96"/>
        <v>14311922.81485535</v>
      </c>
      <c r="ES20" s="228">
        <f t="shared" si="97"/>
        <v>-10393166.463674735</v>
      </c>
      <c r="ET20" s="320">
        <f t="shared" si="98"/>
        <v>10393166.463674735</v>
      </c>
      <c r="EU20" s="142">
        <v>15</v>
      </c>
      <c r="EV20" s="264">
        <f t="shared" si="46"/>
        <v>52.649602543578617</v>
      </c>
      <c r="EW20" s="264">
        <f t="shared" si="47"/>
        <v>0</v>
      </c>
      <c r="EX20" s="264">
        <f t="shared" si="48"/>
        <v>9.5613066361880772E-2</v>
      </c>
      <c r="EY20" s="143">
        <f t="shared" si="49"/>
        <v>404.91780665358158</v>
      </c>
      <c r="EZ20" s="143">
        <f t="shared" si="50"/>
        <v>0.76679007017327716</v>
      </c>
      <c r="FA20" s="143">
        <f t="shared" si="51"/>
        <v>5.05798530799716E-2</v>
      </c>
      <c r="FB20" s="143">
        <f t="shared" si="52"/>
        <v>93.221507742533035</v>
      </c>
      <c r="FC20" s="143">
        <f t="shared" si="53"/>
        <v>893.03836614780823</v>
      </c>
      <c r="FD20" s="143">
        <f t="shared" si="54"/>
        <v>49.201112968784329</v>
      </c>
      <c r="FE20" s="144">
        <f t="shared" si="55"/>
        <v>309071740.12224543</v>
      </c>
      <c r="FF20" s="145">
        <v>0</v>
      </c>
      <c r="FG20" s="144">
        <f t="shared" si="56"/>
        <v>4550547.9557206463</v>
      </c>
      <c r="FH20" s="145">
        <v>0</v>
      </c>
      <c r="FI20" s="144">
        <f t="shared" si="57"/>
        <v>14840400.752717815</v>
      </c>
      <c r="FJ20" s="145">
        <v>0</v>
      </c>
      <c r="FK20" s="144">
        <f t="shared" si="58"/>
        <v>20779461548.75581</v>
      </c>
      <c r="FL20" s="145">
        <v>0</v>
      </c>
      <c r="FM20" s="144">
        <f t="shared" si="59"/>
        <v>-348774069.71618015</v>
      </c>
      <c r="FN20" s="145">
        <v>0</v>
      </c>
      <c r="FO20" s="144">
        <f t="shared" si="60"/>
        <v>6371595113.3947449</v>
      </c>
      <c r="FP20" s="144">
        <f t="shared" si="61"/>
        <v>138050316.42327124</v>
      </c>
      <c r="FQ20" s="145">
        <v>0</v>
      </c>
      <c r="FR20" s="144">
        <f t="shared" si="62"/>
        <v>10740879.235428266</v>
      </c>
      <c r="FS20" s="145">
        <v>0</v>
      </c>
      <c r="FT20" s="144">
        <f t="shared" si="63"/>
        <v>6570634163.2276402</v>
      </c>
      <c r="FU20" s="145">
        <v>0</v>
      </c>
      <c r="FV20" s="144">
        <f t="shared" si="64"/>
        <v>-506254722.92132604</v>
      </c>
      <c r="FW20" s="144">
        <f t="shared" si="65"/>
        <v>285660364.09887928</v>
      </c>
      <c r="FX20" s="145">
        <v>0</v>
      </c>
      <c r="FY20" s="144">
        <f t="shared" si="66"/>
        <v>18696209027.099773</v>
      </c>
      <c r="FZ20" s="146">
        <v>0</v>
      </c>
      <c r="GB20" s="46">
        <f t="shared" si="99"/>
        <v>15</v>
      </c>
      <c r="GC20" s="39">
        <f t="shared" si="100"/>
        <v>16</v>
      </c>
      <c r="GE20" s="142">
        <v>15</v>
      </c>
      <c r="GF20" s="310">
        <v>52.65</v>
      </c>
      <c r="GG20" s="264">
        <f t="shared" si="101"/>
        <v>0</v>
      </c>
      <c r="GH20" s="264">
        <f t="shared" si="110"/>
        <v>9.5602794156676746E-2</v>
      </c>
      <c r="GI20" s="143">
        <f t="shared" si="111"/>
        <v>404.91595954933661</v>
      </c>
      <c r="GJ20" s="143">
        <f t="shared" si="112"/>
        <v>0.76678698711670434</v>
      </c>
      <c r="GK20" s="143">
        <f t="shared" si="113"/>
        <v>5.0579272235590722E-2</v>
      </c>
      <c r="GL20" s="143">
        <f t="shared" si="114"/>
        <v>93.219787783868654</v>
      </c>
      <c r="GM20" s="143">
        <f t="shared" si="115"/>
        <v>893.02756198513305</v>
      </c>
      <c r="GN20" s="143">
        <f t="shared" si="116"/>
        <v>49.200038124801139</v>
      </c>
      <c r="GO20" s="144">
        <f t="shared" si="117"/>
        <v>309071337.18768054</v>
      </c>
      <c r="GP20" s="145">
        <f t="shared" si="118"/>
        <v>0</v>
      </c>
      <c r="GQ20" s="144">
        <f t="shared" si="119"/>
        <v>4550515.4567786353</v>
      </c>
      <c r="GR20" s="145">
        <f t="shared" si="120"/>
        <v>0</v>
      </c>
      <c r="GS20" s="144">
        <f t="shared" si="121"/>
        <v>14840216.762669416</v>
      </c>
      <c r="GT20" s="145">
        <f t="shared" si="122"/>
        <v>0</v>
      </c>
      <c r="GU20" s="144">
        <f t="shared" si="123"/>
        <v>20779403394.523041</v>
      </c>
      <c r="GV20" s="145">
        <f t="shared" si="124"/>
        <v>0</v>
      </c>
      <c r="GW20" s="144">
        <f t="shared" si="125"/>
        <v>-348771339.78420699</v>
      </c>
      <c r="GX20" s="145">
        <f t="shared" si="126"/>
        <v>0</v>
      </c>
      <c r="GY20" s="144">
        <f t="shared" si="127"/>
        <v>6371536152.9642391</v>
      </c>
      <c r="GZ20" s="144">
        <f t="shared" si="128"/>
        <v>138048864.36401147</v>
      </c>
      <c r="HA20" s="145">
        <f t="shared" si="129"/>
        <v>0</v>
      </c>
      <c r="HB20" s="144">
        <f t="shared" si="130"/>
        <v>10740837.013926428</v>
      </c>
      <c r="HC20" s="145">
        <f t="shared" si="131"/>
        <v>0</v>
      </c>
      <c r="HD20" s="144">
        <f t="shared" si="132"/>
        <v>6570520955.719779</v>
      </c>
      <c r="HE20" s="145">
        <f t="shared" si="104"/>
        <v>0</v>
      </c>
      <c r="HF20" s="144">
        <f t="shared" si="105"/>
        <v>-506243746.99075627</v>
      </c>
      <c r="HG20" s="144">
        <f t="shared" si="106"/>
        <v>285655939.99974722</v>
      </c>
      <c r="HH20" s="145">
        <f t="shared" si="107"/>
        <v>0</v>
      </c>
      <c r="HI20" s="144">
        <f t="shared" si="108"/>
        <v>18695997018.415398</v>
      </c>
      <c r="HJ20" s="146">
        <f t="shared" si="109"/>
        <v>0</v>
      </c>
    </row>
    <row r="21" spans="1:218" x14ac:dyDescent="0.3">
      <c r="A21" s="2">
        <v>0.32653061224489788</v>
      </c>
      <c r="B21">
        <v>5.1664822881670496</v>
      </c>
      <c r="C21">
        <v>8.3711819400667201E-2</v>
      </c>
      <c r="D21">
        <f t="shared" si="1"/>
        <v>4.7963339470195949</v>
      </c>
      <c r="E21">
        <v>0.3088429219529899</v>
      </c>
      <c r="F21">
        <v>38.204081632653057</v>
      </c>
      <c r="G21">
        <v>-0.23698965095246979</v>
      </c>
      <c r="H21">
        <v>0</v>
      </c>
      <c r="I21" s="4">
        <v>17</v>
      </c>
      <c r="K21" s="46">
        <f t="shared" si="68"/>
        <v>25</v>
      </c>
      <c r="L21" s="39">
        <f t="shared" si="69"/>
        <v>26</v>
      </c>
      <c r="M21" s="287">
        <f t="shared" si="8"/>
        <v>5.5578217943720996E-2</v>
      </c>
      <c r="N21" s="287">
        <f t="shared" si="9"/>
        <v>0</v>
      </c>
      <c r="O21" s="287">
        <f t="shared" si="10"/>
        <v>58.499558381754021</v>
      </c>
      <c r="P21" s="289">
        <f t="shared" si="11"/>
        <v>1.6936398033190778</v>
      </c>
      <c r="Q21" s="46">
        <f t="shared" si="70"/>
        <v>25</v>
      </c>
      <c r="R21" s="39">
        <f t="shared" si="71"/>
        <v>26</v>
      </c>
      <c r="S21" s="23">
        <f t="shared" si="12"/>
        <v>4.1547831096193271</v>
      </c>
      <c r="T21" s="39">
        <f t="shared" si="72"/>
        <v>25</v>
      </c>
      <c r="U21" s="39">
        <f t="shared" si="73"/>
        <v>26</v>
      </c>
      <c r="V21" s="51">
        <f t="shared" si="13"/>
        <v>0.28945848608921387</v>
      </c>
      <c r="X21" s="135">
        <f>hGAST_vs_BeamDyn!A22</f>
        <v>58.499558381754021</v>
      </c>
      <c r="Y21" s="1">
        <f>hGAST_vs_BeamDyn!D22</f>
        <v>377.73123303078398</v>
      </c>
      <c r="Z21" s="1">
        <f>hGAST_vs_BeamDyn!E22</f>
        <v>0</v>
      </c>
      <c r="AA21">
        <f>hGAST_vs_BeamDyn!F22</f>
        <v>0</v>
      </c>
      <c r="AB21">
        <f>hGAST_vs_BeamDyn!G22</f>
        <v>0</v>
      </c>
      <c r="AC21">
        <f>hGAST_vs_BeamDyn!H22</f>
        <v>0</v>
      </c>
      <c r="AD21" s="1">
        <f>hGAST_vs_BeamDyn!I22</f>
        <v>-272.85008837230549</v>
      </c>
      <c r="AE21" s="1">
        <f>hGAST_vs_BeamDyn!J22</f>
        <v>377.73123303078398</v>
      </c>
      <c r="AF21">
        <f>hGAST_vs_BeamDyn!K22</f>
        <v>0</v>
      </c>
      <c r="AG21">
        <f>hGAST_vs_BeamDyn!L22</f>
        <v>0</v>
      </c>
      <c r="AH21">
        <f>hGAST_vs_BeamDyn!M22</f>
        <v>0</v>
      </c>
      <c r="AI21" s="1">
        <f>hGAST_vs_BeamDyn!N22</f>
        <v>7.8155616062122686</v>
      </c>
      <c r="AJ21" s="1">
        <f>hGAST_vs_BeamDyn!O22</f>
        <v>377.73123303078398</v>
      </c>
      <c r="AK21" s="1">
        <f>hGAST_vs_BeamDyn!P22</f>
        <v>272.85008837230549</v>
      </c>
      <c r="AL21" s="1">
        <f>hGAST_vs_BeamDyn!Q22</f>
        <v>-7.8155616062122686</v>
      </c>
      <c r="AM21">
        <f>hGAST_vs_BeamDyn!R22</f>
        <v>0</v>
      </c>
      <c r="AN21" s="1">
        <f>hGAST_vs_BeamDyn!S22</f>
        <v>735.40792682389701</v>
      </c>
      <c r="AO21" s="1">
        <f>hGAST_vs_BeamDyn!T22</f>
        <v>-13.644216263894039</v>
      </c>
      <c r="AP21">
        <f>hGAST_vs_BeamDyn!U22</f>
        <v>0</v>
      </c>
      <c r="AQ21" s="1">
        <f>hGAST_vs_BeamDyn!V22</f>
        <v>66.515871947583975</v>
      </c>
      <c r="AR21">
        <f>hGAST_vs_BeamDyn!W22</f>
        <v>0</v>
      </c>
      <c r="AS21" s="186">
        <f>hGAST_vs_BeamDyn!X22</f>
        <v>801.92379877148016</v>
      </c>
      <c r="AT21" s="1">
        <f>hGAST_vs_BeamDyn!Y22</f>
        <v>116600478.4523859</v>
      </c>
      <c r="AU21" s="1">
        <f>hGAST_vs_BeamDyn!Z22</f>
        <v>-1443459.8265431579</v>
      </c>
      <c r="AV21">
        <f>hGAST_vs_BeamDyn!AA22</f>
        <v>0</v>
      </c>
      <c r="AW21">
        <f>hGAST_vs_BeamDyn!AB22</f>
        <v>0</v>
      </c>
      <c r="AX21">
        <f>hGAST_vs_BeamDyn!AC22</f>
        <v>0</v>
      </c>
      <c r="AY21" s="1">
        <f>hGAST_vs_BeamDyn!AD22</f>
        <v>9756447.0757172909</v>
      </c>
      <c r="AZ21" s="1">
        <f>hGAST_vs_BeamDyn!AE22</f>
        <v>303218881.82122988</v>
      </c>
      <c r="BA21">
        <f>hGAST_vs_BeamDyn!AF22</f>
        <v>0</v>
      </c>
      <c r="BB21">
        <f>hGAST_vs_BeamDyn!AG22</f>
        <v>0</v>
      </c>
      <c r="BC21">
        <f>hGAST_vs_BeamDyn!AH22</f>
        <v>0</v>
      </c>
      <c r="BD21" s="1">
        <f>hGAST_vs_BeamDyn!AI22</f>
        <v>12426129.21228211</v>
      </c>
      <c r="BE21" s="1">
        <f>hGAST_vs_BeamDyn!AJ22</f>
        <v>19923519424.80574</v>
      </c>
      <c r="BF21" s="1">
        <f>hGAST_vs_BeamDyn!AK22</f>
        <v>5510503208.4827318</v>
      </c>
      <c r="BG21" s="1">
        <f>hGAST_vs_BeamDyn!AL22</f>
        <v>-145792800.15431419</v>
      </c>
      <c r="BH21">
        <f>hGAST_vs_BeamDyn!AM22</f>
        <v>0</v>
      </c>
      <c r="BI21" s="1">
        <f>hGAST_vs_BeamDyn!AN22</f>
        <v>15586807919.093889</v>
      </c>
      <c r="BJ21" s="1">
        <f>hGAST_vs_BeamDyn!AO22</f>
        <v>-28845801.840308782</v>
      </c>
      <c r="BK21">
        <f>hGAST_vs_BeamDyn!AP22</f>
        <v>0</v>
      </c>
      <c r="BL21" s="1">
        <f>hGAST_vs_BeamDyn!AQ22</f>
        <v>4893346064.3230906</v>
      </c>
      <c r="BM21">
        <f>hGAST_vs_BeamDyn!AR22</f>
        <v>0</v>
      </c>
      <c r="BN21" s="186">
        <f>hGAST_vs_BeamDyn!AS22</f>
        <v>220544333.37495339</v>
      </c>
      <c r="BO21" s="175">
        <f>hGAST_vs_BeamDyn!AU22</f>
        <v>13.644216263894039</v>
      </c>
      <c r="BP21" s="175">
        <f>hGAST_vs_BeamDyn!AV22</f>
        <v>2.069080055547147E-2</v>
      </c>
      <c r="BQ21" s="175">
        <f>hGAST_vs_BeamDyn!AW22</f>
        <v>0.72233923094749497</v>
      </c>
      <c r="BR21" s="175">
        <f>hGAST_vs_BeamDyn!AX22</f>
        <v>4.0980723685961742E-2</v>
      </c>
      <c r="BS21" s="175">
        <f>hGAST_vs_BeamDyn!AY22</f>
        <v>-8.3674159876636872E-2</v>
      </c>
      <c r="BT21" s="175">
        <f>hGAST_vs_BeamDyn!AZ22</f>
        <v>7.3176228077854125E-3</v>
      </c>
      <c r="BU21" s="175">
        <f>hGAST_vs_BeamDyn!BA22</f>
        <v>0.27658282108641358</v>
      </c>
      <c r="BV21" s="175">
        <f>hGAST_vs_BeamDyn!BB22</f>
        <v>-9756447.0757172909</v>
      </c>
      <c r="BW21" s="175">
        <f>hGAST_vs_BeamDyn!BC22</f>
        <v>145792800.15431419</v>
      </c>
      <c r="BX21" s="254">
        <f>hGAST_vs_BeamDyn!BD22</f>
        <v>28845801.840308782</v>
      </c>
      <c r="BY21" s="1"/>
      <c r="BZ21" s="277">
        <f t="shared" si="74"/>
        <v>0.87475432587021684</v>
      </c>
      <c r="CA21" s="175">
        <f t="shared" si="2"/>
        <v>2.069080055547147E-2</v>
      </c>
      <c r="CB21" s="175">
        <f t="shared" si="3"/>
        <v>0.72233923094749497</v>
      </c>
      <c r="CC21" s="175">
        <f t="shared" si="4"/>
        <v>4.0980723685961742E-2</v>
      </c>
      <c r="CD21" s="175">
        <f t="shared" si="5"/>
        <v>-8.3674159876636872E-2</v>
      </c>
      <c r="CE21" s="175">
        <f t="shared" si="6"/>
        <v>7.3176228077854125E-3</v>
      </c>
      <c r="CF21" s="254">
        <f t="shared" si="7"/>
        <v>0.27658282108641358</v>
      </c>
      <c r="CH21" s="291">
        <f t="shared" si="75"/>
        <v>0.87475432587021684</v>
      </c>
      <c r="CI21" s="1">
        <f t="shared" si="76"/>
        <v>0.72233923094749497</v>
      </c>
      <c r="CJ21" s="34">
        <f t="shared" si="77"/>
        <v>2.069080055547147E-2</v>
      </c>
      <c r="CK21" s="1">
        <f t="shared" si="78"/>
        <v>-8.3674159876636872E-2</v>
      </c>
      <c r="CL21" s="34">
        <f t="shared" si="79"/>
        <v>4.0980723685961742E-2</v>
      </c>
      <c r="CM21" s="1">
        <f t="shared" si="80"/>
        <v>0.27658282108641358</v>
      </c>
      <c r="CN21" s="34">
        <f t="shared" si="81"/>
        <v>7.3176228077854125E-3</v>
      </c>
      <c r="CP21" s="125">
        <f t="shared" si="14"/>
        <v>1.6936398033190778</v>
      </c>
      <c r="CQ21" s="125">
        <f t="shared" si="82"/>
        <v>2.9559590910747096E-2</v>
      </c>
      <c r="CR21" s="13">
        <f t="shared" si="83"/>
        <v>0.72141215242586121</v>
      </c>
      <c r="CS21" s="13">
        <f t="shared" si="84"/>
        <v>4.2030704559057247E-2</v>
      </c>
      <c r="CT21" s="13">
        <f t="shared" si="85"/>
        <v>-8.4848803602409484E-2</v>
      </c>
      <c r="CU21" s="13">
        <f t="shared" si="86"/>
        <v>3.8489807379693076E-2</v>
      </c>
      <c r="CV21" s="13">
        <f t="shared" si="87"/>
        <v>0.27624572064201186</v>
      </c>
      <c r="CW21" s="57">
        <f t="shared" si="88"/>
        <v>1.548891057019936E-2</v>
      </c>
      <c r="CX21" s="68"/>
      <c r="CY21" s="94"/>
      <c r="CZ21" s="296">
        <f t="shared" si="15"/>
        <v>220544333.37495339</v>
      </c>
      <c r="DA21" s="244">
        <f t="shared" si="16"/>
        <v>303218881.82122988</v>
      </c>
      <c r="DB21" s="244">
        <f t="shared" si="17"/>
        <v>116600478.4523859</v>
      </c>
      <c r="DC21" s="34">
        <f t="shared" si="18"/>
        <v>-1443459.8265431579</v>
      </c>
      <c r="DD21" s="244">
        <f t="shared" si="19"/>
        <v>66.515871947583975</v>
      </c>
      <c r="DE21" s="244">
        <f t="shared" si="20"/>
        <v>735.40792682389701</v>
      </c>
      <c r="DF21" s="34">
        <f t="shared" si="21"/>
        <v>13.644216263894039</v>
      </c>
      <c r="DG21" s="1">
        <f t="shared" si="22"/>
        <v>4893346064.3230906</v>
      </c>
      <c r="DH21" s="1">
        <f t="shared" si="23"/>
        <v>15586807919.093889</v>
      </c>
      <c r="DI21" s="34">
        <f t="shared" si="24"/>
        <v>28845801.840308782</v>
      </c>
      <c r="DJ21" s="1">
        <f t="shared" si="25"/>
        <v>145792800.15431419</v>
      </c>
      <c r="DK21" s="34">
        <f t="shared" si="26"/>
        <v>5510503208.4827318</v>
      </c>
      <c r="DL21" s="1">
        <f t="shared" si="27"/>
        <v>12426129.21228211</v>
      </c>
      <c r="DM21" s="186">
        <f t="shared" si="28"/>
        <v>-9756447.0757172909</v>
      </c>
      <c r="DO21" s="169">
        <f t="shared" si="89"/>
        <v>1.6936398033190778</v>
      </c>
      <c r="DP21" s="106">
        <f t="shared" si="102"/>
        <v>2.9559590910747096E-2</v>
      </c>
      <c r="DQ21" s="243">
        <v>16</v>
      </c>
      <c r="DR21" s="258">
        <f t="shared" si="103"/>
        <v>58.503888742729579</v>
      </c>
      <c r="DS21" s="258">
        <f t="shared" si="29"/>
        <v>58.499558381754021</v>
      </c>
      <c r="DT21" s="258">
        <f t="shared" si="30"/>
        <v>0</v>
      </c>
      <c r="DU21" s="262">
        <f t="shared" si="90"/>
        <v>-5.5578217943720996E-2</v>
      </c>
      <c r="DV21" s="189">
        <f t="shared" si="31"/>
        <v>377.73123303078398</v>
      </c>
      <c r="DW21" s="244">
        <f t="shared" si="32"/>
        <v>0.72141215242586121</v>
      </c>
      <c r="DX21" s="189">
        <f t="shared" si="33"/>
        <v>4.2030704559057247E-2</v>
      </c>
      <c r="DY21" s="1">
        <f t="shared" si="34"/>
        <v>67.906324268721349</v>
      </c>
      <c r="DZ21" s="1">
        <f t="shared" si="35"/>
        <v>734.01747450275957</v>
      </c>
      <c r="EA21" s="34">
        <f t="shared" si="36"/>
        <v>33.381039380038722</v>
      </c>
      <c r="EB21" s="244">
        <f t="shared" si="37"/>
        <v>19923519424.80574</v>
      </c>
      <c r="EC21" s="1">
        <f t="shared" si="91"/>
        <v>308593610.61444587</v>
      </c>
      <c r="ED21" s="34">
        <f t="shared" si="92"/>
        <v>5503786981.2305832</v>
      </c>
      <c r="EE21" s="1">
        <f t="shared" si="38"/>
        <v>4904391310.1521244</v>
      </c>
      <c r="EF21" s="1">
        <f t="shared" si="39"/>
        <v>15575762673.264858</v>
      </c>
      <c r="EG21" s="34">
        <f t="shared" si="40"/>
        <v>344705668.32837754</v>
      </c>
      <c r="EH21" s="34">
        <f t="shared" si="93"/>
        <v>220544333.37495339</v>
      </c>
      <c r="EI21" s="1">
        <f t="shared" si="41"/>
        <v>303141154.3184998</v>
      </c>
      <c r="EJ21" s="1">
        <f t="shared" si="42"/>
        <v>116678205.955116</v>
      </c>
      <c r="EK21" s="34">
        <f t="shared" si="43"/>
        <v>4072212.8092109086</v>
      </c>
      <c r="EL21" s="1">
        <f t="shared" si="94"/>
        <v>12132346.234288163</v>
      </c>
      <c r="EM21" s="34">
        <f t="shared" si="95"/>
        <v>-10119442.751108238</v>
      </c>
      <c r="EN21" s="107">
        <v>0</v>
      </c>
      <c r="EP21" s="227">
        <f t="shared" si="44"/>
        <v>308593610.61444592</v>
      </c>
      <c r="EQ21" s="93">
        <f t="shared" si="45"/>
        <v>5503786981.2305832</v>
      </c>
      <c r="ER21" s="93">
        <f t="shared" si="96"/>
        <v>11667844.638576871</v>
      </c>
      <c r="ES21" s="228">
        <f t="shared" si="97"/>
        <v>-9900006.1817671228</v>
      </c>
      <c r="ET21" s="320">
        <f t="shared" si="98"/>
        <v>9900006.1817671228</v>
      </c>
      <c r="EU21" s="142">
        <v>16</v>
      </c>
      <c r="EV21" s="264">
        <f t="shared" si="46"/>
        <v>58.499558381754021</v>
      </c>
      <c r="EW21" s="264">
        <f t="shared" si="47"/>
        <v>0</v>
      </c>
      <c r="EX21" s="264">
        <f t="shared" si="48"/>
        <v>-5.5578217943720996E-2</v>
      </c>
      <c r="EY21" s="143">
        <f t="shared" si="49"/>
        <v>377.73123303078398</v>
      </c>
      <c r="EZ21" s="143">
        <f t="shared" si="50"/>
        <v>0.72141215242586121</v>
      </c>
      <c r="FA21" s="143">
        <f t="shared" si="51"/>
        <v>4.2030704559057247E-2</v>
      </c>
      <c r="FB21" s="143">
        <f t="shared" si="52"/>
        <v>67.906324268721349</v>
      </c>
      <c r="FC21" s="143">
        <f t="shared" si="53"/>
        <v>734.01747450275957</v>
      </c>
      <c r="FD21" s="143">
        <f t="shared" si="54"/>
        <v>33.381039380038722</v>
      </c>
      <c r="FE21" s="144">
        <f t="shared" si="55"/>
        <v>303141154.3184998</v>
      </c>
      <c r="FF21" s="145">
        <v>0</v>
      </c>
      <c r="FG21" s="144">
        <f t="shared" si="56"/>
        <v>4072212.8092109086</v>
      </c>
      <c r="FH21" s="145">
        <v>0</v>
      </c>
      <c r="FI21" s="144">
        <f t="shared" si="57"/>
        <v>12132346.234288163</v>
      </c>
      <c r="FJ21" s="145">
        <v>0</v>
      </c>
      <c r="FK21" s="144">
        <f t="shared" si="58"/>
        <v>19923519424.80574</v>
      </c>
      <c r="FL21" s="145">
        <v>0</v>
      </c>
      <c r="FM21" s="144">
        <f t="shared" si="59"/>
        <v>-308593610.61444587</v>
      </c>
      <c r="FN21" s="145">
        <v>0</v>
      </c>
      <c r="FO21" s="144">
        <f t="shared" si="60"/>
        <v>5503786981.2305832</v>
      </c>
      <c r="FP21" s="144">
        <f t="shared" si="61"/>
        <v>116678205.955116</v>
      </c>
      <c r="FQ21" s="145">
        <v>0</v>
      </c>
      <c r="FR21" s="144">
        <f t="shared" si="62"/>
        <v>10119442.751108238</v>
      </c>
      <c r="FS21" s="145">
        <v>0</v>
      </c>
      <c r="FT21" s="144">
        <f t="shared" si="63"/>
        <v>4904391310.1521244</v>
      </c>
      <c r="FU21" s="145">
        <v>0</v>
      </c>
      <c r="FV21" s="144">
        <f t="shared" si="64"/>
        <v>-344705668.32837754</v>
      </c>
      <c r="FW21" s="144">
        <f t="shared" si="65"/>
        <v>220544333.37495339</v>
      </c>
      <c r="FX21" s="145">
        <v>0</v>
      </c>
      <c r="FY21" s="144">
        <f t="shared" si="66"/>
        <v>15575762673.264858</v>
      </c>
      <c r="FZ21" s="146">
        <v>0</v>
      </c>
      <c r="GB21" s="46">
        <f t="shared" si="99"/>
        <v>16</v>
      </c>
      <c r="GC21" s="39">
        <f t="shared" si="100"/>
        <v>17</v>
      </c>
      <c r="GE21" s="142">
        <v>16</v>
      </c>
      <c r="GF21" s="310">
        <v>58.5</v>
      </c>
      <c r="GG21" s="264">
        <f t="shared" si="101"/>
        <v>0</v>
      </c>
      <c r="GH21" s="264">
        <f t="shared" si="110"/>
        <v>-5.5591886171639494E-2</v>
      </c>
      <c r="GI21" s="143">
        <f t="shared" si="111"/>
        <v>377.72917613917218</v>
      </c>
      <c r="GJ21" s="143">
        <f t="shared" si="112"/>
        <v>0.72140890867586593</v>
      </c>
      <c r="GK21" s="143">
        <f t="shared" si="113"/>
        <v>4.2030256746177719E-2</v>
      </c>
      <c r="GL21" s="143">
        <f t="shared" si="114"/>
        <v>67.904898389174193</v>
      </c>
      <c r="GM21" s="143">
        <f t="shared" si="115"/>
        <v>734.00678952709904</v>
      </c>
      <c r="GN21" s="143">
        <f t="shared" si="116"/>
        <v>33.380171525642581</v>
      </c>
      <c r="GO21" s="144">
        <f t="shared" si="117"/>
        <v>303140379.55982184</v>
      </c>
      <c r="GP21" s="145">
        <f t="shared" si="118"/>
        <v>0</v>
      </c>
      <c r="GQ21" s="144">
        <f t="shared" si="119"/>
        <v>4072107.3499316378</v>
      </c>
      <c r="GR21" s="145">
        <f t="shared" si="120"/>
        <v>0</v>
      </c>
      <c r="GS21" s="144">
        <f t="shared" si="121"/>
        <v>12132294.329572855</v>
      </c>
      <c r="GT21" s="145">
        <f t="shared" si="122"/>
        <v>0</v>
      </c>
      <c r="GU21" s="144">
        <f t="shared" si="123"/>
        <v>19923444054.969639</v>
      </c>
      <c r="GV21" s="145">
        <f t="shared" si="124"/>
        <v>0</v>
      </c>
      <c r="GW21" s="144">
        <f t="shared" si="125"/>
        <v>-308593605.67439806</v>
      </c>
      <c r="GX21" s="145">
        <f t="shared" si="126"/>
        <v>0</v>
      </c>
      <c r="GY21" s="144">
        <f t="shared" si="127"/>
        <v>5503744034.5875549</v>
      </c>
      <c r="GZ21" s="144">
        <f t="shared" si="128"/>
        <v>116676754.7065707</v>
      </c>
      <c r="HA21" s="145">
        <f t="shared" si="129"/>
        <v>0</v>
      </c>
      <c r="HB21" s="144">
        <f t="shared" si="130"/>
        <v>10119272.711990943</v>
      </c>
      <c r="HC21" s="145">
        <f t="shared" si="131"/>
        <v>0</v>
      </c>
      <c r="HD21" s="144">
        <f t="shared" si="132"/>
        <v>4904293511.7304029</v>
      </c>
      <c r="HE21" s="145">
        <f t="shared" si="104"/>
        <v>0</v>
      </c>
      <c r="HF21" s="144">
        <f t="shared" si="105"/>
        <v>-344695912.95620352</v>
      </c>
      <c r="HG21" s="144">
        <f t="shared" si="106"/>
        <v>220540369.56211963</v>
      </c>
      <c r="HH21" s="145">
        <f t="shared" si="107"/>
        <v>0</v>
      </c>
      <c r="HI21" s="144">
        <f t="shared" si="108"/>
        <v>15575548220.857138</v>
      </c>
      <c r="HJ21" s="146">
        <f t="shared" si="109"/>
        <v>0</v>
      </c>
    </row>
    <row r="22" spans="1:218" x14ac:dyDescent="0.3">
      <c r="A22" s="2">
        <v>0.34693877551020408</v>
      </c>
      <c r="B22">
        <v>5.0194213273102024</v>
      </c>
      <c r="C22">
        <v>7.4989704289552053E-2</v>
      </c>
      <c r="D22">
        <f t="shared" si="1"/>
        <v>4.2965935627254179</v>
      </c>
      <c r="E22">
        <v>0.30660540311123108</v>
      </c>
      <c r="F22">
        <v>40.591836734693892</v>
      </c>
      <c r="G22">
        <v>-0.23242285078249261</v>
      </c>
      <c r="H22">
        <v>0</v>
      </c>
      <c r="I22" s="4">
        <v>18</v>
      </c>
      <c r="K22" s="46">
        <f t="shared" si="68"/>
        <v>27</v>
      </c>
      <c r="L22" s="39">
        <f t="shared" si="69"/>
        <v>28</v>
      </c>
      <c r="M22" s="287">
        <f t="shared" si="8"/>
        <v>0.23663624812545817</v>
      </c>
      <c r="N22" s="287">
        <f t="shared" si="9"/>
        <v>0</v>
      </c>
      <c r="O22" s="287">
        <f t="shared" si="10"/>
        <v>64.349514219929432</v>
      </c>
      <c r="P22" s="289">
        <f t="shared" si="11"/>
        <v>1.0763762681709319</v>
      </c>
      <c r="Q22" s="46">
        <f t="shared" si="70"/>
        <v>27</v>
      </c>
      <c r="R22" s="39">
        <f t="shared" si="71"/>
        <v>28</v>
      </c>
      <c r="S22" s="23">
        <f t="shared" si="12"/>
        <v>3.9043940619820541</v>
      </c>
      <c r="T22" s="39">
        <f t="shared" si="72"/>
        <v>27</v>
      </c>
      <c r="U22" s="39">
        <f t="shared" si="73"/>
        <v>28</v>
      </c>
      <c r="V22" s="51">
        <f t="shared" si="13"/>
        <v>0.28785078972668976</v>
      </c>
      <c r="X22" s="135">
        <f>hGAST_vs_BeamDyn!A23</f>
        <v>64.349514219929432</v>
      </c>
      <c r="Y22" s="1">
        <f>hGAST_vs_BeamDyn!D23</f>
        <v>350.48434003585851</v>
      </c>
      <c r="Z22" s="1">
        <f>hGAST_vs_BeamDyn!E23</f>
        <v>0</v>
      </c>
      <c r="AA22">
        <f>hGAST_vs_BeamDyn!F23</f>
        <v>0</v>
      </c>
      <c r="AB22">
        <f>hGAST_vs_BeamDyn!G23</f>
        <v>0</v>
      </c>
      <c r="AC22">
        <f>hGAST_vs_BeamDyn!H23</f>
        <v>0</v>
      </c>
      <c r="AD22" s="1">
        <f>hGAST_vs_BeamDyn!I23</f>
        <v>-237.97949220138429</v>
      </c>
      <c r="AE22" s="1">
        <f>hGAST_vs_BeamDyn!J23</f>
        <v>350.48434003585851</v>
      </c>
      <c r="AF22">
        <f>hGAST_vs_BeamDyn!K23</f>
        <v>0</v>
      </c>
      <c r="AG22">
        <f>hGAST_vs_BeamDyn!L23</f>
        <v>0</v>
      </c>
      <c r="AH22">
        <f>hGAST_vs_BeamDyn!M23</f>
        <v>0</v>
      </c>
      <c r="AI22" s="1">
        <f>hGAST_vs_BeamDyn!N23</f>
        <v>8.1829762093834848</v>
      </c>
      <c r="AJ22" s="1">
        <f>hGAST_vs_BeamDyn!O23</f>
        <v>350.48434003585851</v>
      </c>
      <c r="AK22" s="1">
        <f>hGAST_vs_BeamDyn!P23</f>
        <v>237.97949220138429</v>
      </c>
      <c r="AL22" s="1">
        <f>hGAST_vs_BeamDyn!Q23</f>
        <v>-8.1829762093834848</v>
      </c>
      <c r="AM22">
        <f>hGAST_vs_BeamDyn!R23</f>
        <v>0</v>
      </c>
      <c r="AN22" s="1">
        <f>hGAST_vs_BeamDyn!S23</f>
        <v>593.10780004180549</v>
      </c>
      <c r="AO22" s="1">
        <f>hGAST_vs_BeamDyn!T23</f>
        <v>-11.662250592755029</v>
      </c>
      <c r="AP22">
        <f>hGAST_vs_BeamDyn!U23</f>
        <v>0</v>
      </c>
      <c r="AQ22" s="1">
        <f>hGAST_vs_BeamDyn!V23</f>
        <v>48.3879168461972</v>
      </c>
      <c r="AR22">
        <f>hGAST_vs_BeamDyn!W23</f>
        <v>0</v>
      </c>
      <c r="AS22" s="186">
        <f>hGAST_vs_BeamDyn!X23</f>
        <v>641.4957168880029</v>
      </c>
      <c r="AT22" s="1">
        <f>hGAST_vs_BeamDyn!Y23</f>
        <v>97422515.983343348</v>
      </c>
      <c r="AU22" s="1">
        <f>hGAST_vs_BeamDyn!Z23</f>
        <v>-997091.03811087587</v>
      </c>
      <c r="AV22">
        <f>hGAST_vs_BeamDyn!AA23</f>
        <v>0</v>
      </c>
      <c r="AW22">
        <f>hGAST_vs_BeamDyn!AB23</f>
        <v>0</v>
      </c>
      <c r="AX22">
        <f>hGAST_vs_BeamDyn!AC23</f>
        <v>0</v>
      </c>
      <c r="AY22" s="1">
        <f>hGAST_vs_BeamDyn!AD23</f>
        <v>7650615.7891201051</v>
      </c>
      <c r="AZ22" s="1">
        <f>hGAST_vs_BeamDyn!AE23</f>
        <v>292909738.469172</v>
      </c>
      <c r="BA22">
        <f>hGAST_vs_BeamDyn!AF23</f>
        <v>0</v>
      </c>
      <c r="BB22">
        <f>hGAST_vs_BeamDyn!AG23</f>
        <v>0</v>
      </c>
      <c r="BC22">
        <f>hGAST_vs_BeamDyn!AH23</f>
        <v>0</v>
      </c>
      <c r="BD22" s="1">
        <f>hGAST_vs_BeamDyn!AI23</f>
        <v>11590547.025402419</v>
      </c>
      <c r="BE22" s="1">
        <f>hGAST_vs_BeamDyn!AJ23</f>
        <v>18925122694.71336</v>
      </c>
      <c r="BF22" s="1">
        <f>hGAST_vs_BeamDyn!AK23</f>
        <v>4939813431.1542788</v>
      </c>
      <c r="BG22" s="1">
        <f>hGAST_vs_BeamDyn!AL23</f>
        <v>-215770838.70957419</v>
      </c>
      <c r="BH22">
        <f>hGAST_vs_BeamDyn!AM23</f>
        <v>0</v>
      </c>
      <c r="BI22" s="1">
        <f>hGAST_vs_BeamDyn!AN23</f>
        <v>12739863625.745159</v>
      </c>
      <c r="BJ22" s="1">
        <f>hGAST_vs_BeamDyn!AO23</f>
        <v>-43922352.519044489</v>
      </c>
      <c r="BK22">
        <f>hGAST_vs_BeamDyn!AP23</f>
        <v>0</v>
      </c>
      <c r="BL22" s="1">
        <f>hGAST_vs_BeamDyn!AQ23</f>
        <v>3604017503.6991739</v>
      </c>
      <c r="BM22">
        <f>hGAST_vs_BeamDyn!AR23</f>
        <v>0</v>
      </c>
      <c r="BN22" s="186">
        <f>hGAST_vs_BeamDyn!AS23</f>
        <v>168037150.44173869</v>
      </c>
      <c r="BO22" s="175">
        <f>hGAST_vs_BeamDyn!AU23</f>
        <v>11.662250592755029</v>
      </c>
      <c r="BP22" s="175">
        <f>hGAST_vs_BeamDyn!AV23</f>
        <v>2.3347622916750785E-2</v>
      </c>
      <c r="BQ22" s="175">
        <f>hGAST_vs_BeamDyn!AW23</f>
        <v>0.67900178415114443</v>
      </c>
      <c r="BR22" s="175">
        <f>hGAST_vs_BeamDyn!AX23</f>
        <v>3.9570371015924054E-2</v>
      </c>
      <c r="BS22" s="175">
        <f>hGAST_vs_BeamDyn!AY23</f>
        <v>-7.8530262864779182E-2</v>
      </c>
      <c r="BT22" s="175">
        <f>hGAST_vs_BeamDyn!AZ23</f>
        <v>1.140129140456504E-2</v>
      </c>
      <c r="BU22" s="175">
        <f>hGAST_vs_BeamDyn!BA23</f>
        <v>0.2610188325243562</v>
      </c>
      <c r="BV22" s="175">
        <f>hGAST_vs_BeamDyn!BB23</f>
        <v>-7650615.7891201051</v>
      </c>
      <c r="BW22" s="175">
        <f>hGAST_vs_BeamDyn!BC23</f>
        <v>215770838.70957419</v>
      </c>
      <c r="BX22" s="254">
        <f>hGAST_vs_BeamDyn!BD23</f>
        <v>43922352.519044489</v>
      </c>
      <c r="BY22" s="1"/>
      <c r="BZ22" s="277">
        <f t="shared" si="74"/>
        <v>0.82831411684529477</v>
      </c>
      <c r="CA22" s="175">
        <f t="shared" si="2"/>
        <v>2.3347622916750785E-2</v>
      </c>
      <c r="CB22" s="175">
        <f t="shared" si="3"/>
        <v>0.67900178415114443</v>
      </c>
      <c r="CC22" s="175">
        <f t="shared" si="4"/>
        <v>3.9570371015924054E-2</v>
      </c>
      <c r="CD22" s="175">
        <f t="shared" si="5"/>
        <v>-7.8530262864779182E-2</v>
      </c>
      <c r="CE22" s="175">
        <f t="shared" si="6"/>
        <v>1.140129140456504E-2</v>
      </c>
      <c r="CF22" s="254">
        <f t="shared" si="7"/>
        <v>0.2610188325243562</v>
      </c>
      <c r="CH22" s="291">
        <f t="shared" si="75"/>
        <v>0.82831411684529477</v>
      </c>
      <c r="CI22" s="1">
        <f t="shared" si="76"/>
        <v>0.67900178415114443</v>
      </c>
      <c r="CJ22" s="34">
        <f t="shared" si="77"/>
        <v>2.3347622916750785E-2</v>
      </c>
      <c r="CK22" s="1">
        <f t="shared" si="78"/>
        <v>-7.8530262864779182E-2</v>
      </c>
      <c r="CL22" s="34">
        <f t="shared" si="79"/>
        <v>3.9570371015924054E-2</v>
      </c>
      <c r="CM22" s="1">
        <f t="shared" si="80"/>
        <v>0.2610188325243562</v>
      </c>
      <c r="CN22" s="34">
        <f t="shared" si="81"/>
        <v>1.140129140456504E-2</v>
      </c>
      <c r="CP22" s="125">
        <f t="shared" si="14"/>
        <v>1.0763762681709319</v>
      </c>
      <c r="CQ22" s="125">
        <f t="shared" si="82"/>
        <v>1.8786309869912206E-2</v>
      </c>
      <c r="CR22" s="13">
        <f t="shared" si="83"/>
        <v>0.67844337929427945</v>
      </c>
      <c r="CS22" s="13">
        <f t="shared" si="84"/>
        <v>3.6098690669587881E-2</v>
      </c>
      <c r="CT22" s="13">
        <f t="shared" si="85"/>
        <v>-7.9259743134590027E-2</v>
      </c>
      <c r="CU22" s="13">
        <f t="shared" si="86"/>
        <v>3.8088181450261042E-2</v>
      </c>
      <c r="CV22" s="13">
        <f t="shared" si="87"/>
        <v>0.26075859819130009</v>
      </c>
      <c r="CW22" s="57">
        <f t="shared" si="88"/>
        <v>1.6302571802566244E-2</v>
      </c>
      <c r="CX22" s="68"/>
      <c r="CY22" s="94"/>
      <c r="CZ22" s="296">
        <f t="shared" si="15"/>
        <v>168037150.44173869</v>
      </c>
      <c r="DA22" s="244">
        <f t="shared" si="16"/>
        <v>292909738.469172</v>
      </c>
      <c r="DB22" s="244">
        <f t="shared" si="17"/>
        <v>97422515.983343348</v>
      </c>
      <c r="DC22" s="34">
        <f t="shared" si="18"/>
        <v>-997091.03811087587</v>
      </c>
      <c r="DD22" s="244">
        <f t="shared" si="19"/>
        <v>48.3879168461972</v>
      </c>
      <c r="DE22" s="244">
        <f t="shared" si="20"/>
        <v>593.10780004180549</v>
      </c>
      <c r="DF22" s="34">
        <f t="shared" si="21"/>
        <v>11.662250592755029</v>
      </c>
      <c r="DG22" s="1">
        <f t="shared" si="22"/>
        <v>3604017503.6991739</v>
      </c>
      <c r="DH22" s="1">
        <f t="shared" si="23"/>
        <v>12739863625.745159</v>
      </c>
      <c r="DI22" s="34">
        <f t="shared" si="24"/>
        <v>43922352.519044489</v>
      </c>
      <c r="DJ22" s="1">
        <f t="shared" si="25"/>
        <v>215770838.70957419</v>
      </c>
      <c r="DK22" s="34">
        <f t="shared" si="26"/>
        <v>4939813431.1542788</v>
      </c>
      <c r="DL22" s="1">
        <f t="shared" si="27"/>
        <v>11590547.025402419</v>
      </c>
      <c r="DM22" s="186">
        <f t="shared" si="28"/>
        <v>-7650615.7891201051</v>
      </c>
      <c r="DO22" s="169">
        <f t="shared" si="89"/>
        <v>1.0763762681709319</v>
      </c>
      <c r="DP22" s="106">
        <f t="shared" si="102"/>
        <v>1.8786309869912206E-2</v>
      </c>
      <c r="DQ22" s="243">
        <v>17</v>
      </c>
      <c r="DR22" s="258">
        <f t="shared" si="103"/>
        <v>64.356645812598089</v>
      </c>
      <c r="DS22" s="258">
        <f t="shared" si="29"/>
        <v>64.349514219929432</v>
      </c>
      <c r="DT22" s="258">
        <f t="shared" si="30"/>
        <v>0</v>
      </c>
      <c r="DU22" s="262">
        <f t="shared" si="90"/>
        <v>-0.23663624812545817</v>
      </c>
      <c r="DV22" s="189">
        <f t="shared" si="31"/>
        <v>350.48434003585851</v>
      </c>
      <c r="DW22" s="244">
        <f t="shared" si="32"/>
        <v>0.67844337929427945</v>
      </c>
      <c r="DX22" s="189">
        <f t="shared" si="33"/>
        <v>3.6098690669587881E-2</v>
      </c>
      <c r="DY22" s="1">
        <f t="shared" si="34"/>
        <v>49.01821795202617</v>
      </c>
      <c r="DZ22" s="1">
        <f t="shared" si="35"/>
        <v>592.47749893597654</v>
      </c>
      <c r="EA22" s="34">
        <f t="shared" si="36"/>
        <v>21.884888716862001</v>
      </c>
      <c r="EB22" s="244">
        <f t="shared" si="37"/>
        <v>18925122694.71336</v>
      </c>
      <c r="EC22" s="1">
        <f t="shared" si="91"/>
        <v>308528171.6029405</v>
      </c>
      <c r="ED22" s="34">
        <f t="shared" si="92"/>
        <v>4934888464.4718151</v>
      </c>
      <c r="EE22" s="1">
        <f t="shared" si="38"/>
        <v>3608891286.5000377</v>
      </c>
      <c r="EF22" s="1">
        <f t="shared" si="39"/>
        <v>12734989842.944294</v>
      </c>
      <c r="EG22" s="34">
        <f t="shared" si="40"/>
        <v>215479811.10300815</v>
      </c>
      <c r="EH22" s="34">
        <f t="shared" si="93"/>
        <v>168037150.44173869</v>
      </c>
      <c r="EI22" s="1">
        <f t="shared" si="41"/>
        <v>292878208.67999697</v>
      </c>
      <c r="EJ22" s="1">
        <f t="shared" si="42"/>
        <v>97454045.772518396</v>
      </c>
      <c r="EK22" s="34">
        <f t="shared" si="43"/>
        <v>2675232.199654866</v>
      </c>
      <c r="EL22" s="1">
        <f t="shared" si="94"/>
        <v>11444783.40119274</v>
      </c>
      <c r="EM22" s="34">
        <f t="shared" si="95"/>
        <v>-7866996.5806896007</v>
      </c>
      <c r="EN22" s="107">
        <v>0</v>
      </c>
      <c r="EP22" s="227">
        <f t="shared" si="44"/>
        <v>308528171.6029405</v>
      </c>
      <c r="EQ22" s="93">
        <f t="shared" si="45"/>
        <v>4934888464.4718151</v>
      </c>
      <c r="ER22" s="93">
        <f t="shared" si="96"/>
        <v>11155198.355031144</v>
      </c>
      <c r="ES22" s="228">
        <f t="shared" si="97"/>
        <v>-7724182.6353563871</v>
      </c>
      <c r="ET22" s="320">
        <f t="shared" si="98"/>
        <v>7724182.6353563871</v>
      </c>
      <c r="EU22" s="142">
        <v>17</v>
      </c>
      <c r="EV22" s="264">
        <f t="shared" si="46"/>
        <v>64.349514219929432</v>
      </c>
      <c r="EW22" s="264">
        <f t="shared" si="47"/>
        <v>0</v>
      </c>
      <c r="EX22" s="264">
        <f t="shared" si="48"/>
        <v>-0.23663624812545817</v>
      </c>
      <c r="EY22" s="143">
        <f t="shared" si="49"/>
        <v>350.48434003585851</v>
      </c>
      <c r="EZ22" s="143">
        <f t="shared" si="50"/>
        <v>0.67844337929427945</v>
      </c>
      <c r="FA22" s="143">
        <f t="shared" si="51"/>
        <v>3.6098690669587881E-2</v>
      </c>
      <c r="FB22" s="143">
        <f t="shared" si="52"/>
        <v>49.01821795202617</v>
      </c>
      <c r="FC22" s="143">
        <f t="shared" si="53"/>
        <v>592.47749893597654</v>
      </c>
      <c r="FD22" s="143">
        <f t="shared" si="54"/>
        <v>21.884888716862001</v>
      </c>
      <c r="FE22" s="144">
        <f t="shared" si="55"/>
        <v>292878208.67999697</v>
      </c>
      <c r="FF22" s="145">
        <v>0</v>
      </c>
      <c r="FG22" s="144">
        <f t="shared" si="56"/>
        <v>2675232.199654866</v>
      </c>
      <c r="FH22" s="145">
        <v>0</v>
      </c>
      <c r="FI22" s="144">
        <f t="shared" si="57"/>
        <v>11444783.40119274</v>
      </c>
      <c r="FJ22" s="145">
        <v>0</v>
      </c>
      <c r="FK22" s="144">
        <f t="shared" si="58"/>
        <v>18925122694.71336</v>
      </c>
      <c r="FL22" s="145">
        <v>0</v>
      </c>
      <c r="FM22" s="144">
        <f t="shared" si="59"/>
        <v>-308528171.6029405</v>
      </c>
      <c r="FN22" s="145">
        <v>0</v>
      </c>
      <c r="FO22" s="144">
        <f t="shared" si="60"/>
        <v>4934888464.4718151</v>
      </c>
      <c r="FP22" s="144">
        <f t="shared" si="61"/>
        <v>97454045.772518396</v>
      </c>
      <c r="FQ22" s="145">
        <v>0</v>
      </c>
      <c r="FR22" s="144">
        <f t="shared" si="62"/>
        <v>7866996.5806896007</v>
      </c>
      <c r="FS22" s="145">
        <v>0</v>
      </c>
      <c r="FT22" s="144">
        <f t="shared" si="63"/>
        <v>3608891286.5000377</v>
      </c>
      <c r="FU22" s="145">
        <v>0</v>
      </c>
      <c r="FV22" s="144">
        <f t="shared" si="64"/>
        <v>-215479811.10300815</v>
      </c>
      <c r="FW22" s="144">
        <f t="shared" si="65"/>
        <v>168037150.44173869</v>
      </c>
      <c r="FX22" s="145">
        <v>0</v>
      </c>
      <c r="FY22" s="144">
        <f t="shared" si="66"/>
        <v>12734989842.944294</v>
      </c>
      <c r="FZ22" s="146">
        <v>0</v>
      </c>
      <c r="GB22" s="46">
        <f t="shared" si="99"/>
        <v>17</v>
      </c>
      <c r="GC22" s="39">
        <f t="shared" si="100"/>
        <v>18</v>
      </c>
      <c r="GE22" s="142">
        <v>17</v>
      </c>
      <c r="GF22" s="310">
        <v>64.349999999999994</v>
      </c>
      <c r="GG22" s="264">
        <f t="shared" si="101"/>
        <v>0</v>
      </c>
      <c r="GH22" s="264">
        <f t="shared" si="110"/>
        <v>-0.23665773260893433</v>
      </c>
      <c r="GI22" s="143">
        <f t="shared" si="111"/>
        <v>350.48075798158982</v>
      </c>
      <c r="GJ22" s="143">
        <f t="shared" si="112"/>
        <v>0.67843152532812678</v>
      </c>
      <c r="GK22" s="143">
        <f t="shared" si="113"/>
        <v>3.6098273846408714E-2</v>
      </c>
      <c r="GL22" s="143">
        <f t="shared" si="114"/>
        <v>49.017087751616906</v>
      </c>
      <c r="GM22" s="143">
        <f t="shared" si="115"/>
        <v>592.46059585819933</v>
      </c>
      <c r="GN22" s="143">
        <f t="shared" si="116"/>
        <v>21.884007614996122</v>
      </c>
      <c r="GO22" s="144">
        <f t="shared" si="117"/>
        <v>292878821.83621842</v>
      </c>
      <c r="GP22" s="145">
        <f t="shared" si="118"/>
        <v>0</v>
      </c>
      <c r="GQ22" s="144">
        <f t="shared" si="119"/>
        <v>2675196.8835163126</v>
      </c>
      <c r="GR22" s="145">
        <f t="shared" si="120"/>
        <v>0</v>
      </c>
      <c r="GS22" s="144">
        <f t="shared" si="121"/>
        <v>11444887.989277588</v>
      </c>
      <c r="GT22" s="145">
        <f t="shared" si="122"/>
        <v>0</v>
      </c>
      <c r="GU22" s="144">
        <f t="shared" si="123"/>
        <v>18925007645.601643</v>
      </c>
      <c r="GV22" s="145">
        <f t="shared" si="124"/>
        <v>0</v>
      </c>
      <c r="GW22" s="144">
        <f t="shared" si="125"/>
        <v>-308530152.89381689</v>
      </c>
      <c r="GX22" s="145">
        <f t="shared" si="126"/>
        <v>0</v>
      </c>
      <c r="GY22" s="144">
        <f t="shared" si="127"/>
        <v>4934755800.4311666</v>
      </c>
      <c r="GZ22" s="144">
        <f t="shared" si="128"/>
        <v>97452711.099546522</v>
      </c>
      <c r="HA22" s="145">
        <f t="shared" si="129"/>
        <v>0</v>
      </c>
      <c r="HB22" s="144">
        <f t="shared" si="130"/>
        <v>7866993.7547380887</v>
      </c>
      <c r="HC22" s="145">
        <f t="shared" si="131"/>
        <v>0</v>
      </c>
      <c r="HD22" s="144">
        <f t="shared" si="132"/>
        <v>3608812186.373601</v>
      </c>
      <c r="HE22" s="145">
        <f t="shared" si="104"/>
        <v>0</v>
      </c>
      <c r="HF22" s="144">
        <f t="shared" si="105"/>
        <v>-215469006.74724758</v>
      </c>
      <c r="HG22" s="144">
        <f t="shared" si="106"/>
        <v>168033844.59526175</v>
      </c>
      <c r="HH22" s="145">
        <f t="shared" si="107"/>
        <v>0</v>
      </c>
      <c r="HI22" s="144">
        <f t="shared" si="108"/>
        <v>12734628096.087114</v>
      </c>
      <c r="HJ22" s="146">
        <f t="shared" si="109"/>
        <v>0</v>
      </c>
    </row>
    <row r="23" spans="1:218" x14ac:dyDescent="0.3">
      <c r="A23" s="2">
        <v>0.36734693877551022</v>
      </c>
      <c r="B23">
        <v>4.885807888739599</v>
      </c>
      <c r="C23">
        <v>6.7142034323983871E-2</v>
      </c>
      <c r="D23">
        <f t="shared" si="1"/>
        <v>3.8469551946867853</v>
      </c>
      <c r="E23">
        <v>0.30436133352313133</v>
      </c>
      <c r="F23">
        <v>42.979591836734677</v>
      </c>
      <c r="G23">
        <v>-0.22531163517427791</v>
      </c>
      <c r="H23">
        <v>0</v>
      </c>
      <c r="I23" s="4">
        <v>19</v>
      </c>
      <c r="K23" s="46">
        <f t="shared" si="68"/>
        <v>30</v>
      </c>
      <c r="L23" s="39">
        <f t="shared" si="69"/>
        <v>31</v>
      </c>
      <c r="M23" s="287">
        <f t="shared" si="8"/>
        <v>0.49536089978945863</v>
      </c>
      <c r="N23" s="287">
        <f t="shared" si="9"/>
        <v>0</v>
      </c>
      <c r="O23" s="287">
        <f t="shared" si="10"/>
        <v>70.199470058104822</v>
      </c>
      <c r="P23" s="289">
        <f t="shared" si="11"/>
        <v>0.55679435727014126</v>
      </c>
      <c r="Q23" s="46">
        <f t="shared" si="70"/>
        <v>30</v>
      </c>
      <c r="R23" s="39">
        <f t="shared" si="71"/>
        <v>31</v>
      </c>
      <c r="S23" s="23">
        <f t="shared" si="12"/>
        <v>3.6724988490734249</v>
      </c>
      <c r="T23" s="39">
        <f t="shared" si="72"/>
        <v>30</v>
      </c>
      <c r="U23" s="39">
        <f t="shared" si="73"/>
        <v>31</v>
      </c>
      <c r="V23" s="51">
        <f t="shared" si="13"/>
        <v>0.28894409597417681</v>
      </c>
      <c r="X23" s="135">
        <f>hGAST_vs_BeamDyn!A24</f>
        <v>70.199470058104822</v>
      </c>
      <c r="Y23" s="1">
        <f>hGAST_vs_BeamDyn!D24</f>
        <v>307.34782507438518</v>
      </c>
      <c r="Z23" s="1">
        <f>hGAST_vs_BeamDyn!E24</f>
        <v>0</v>
      </c>
      <c r="AA23">
        <f>hGAST_vs_BeamDyn!F24</f>
        <v>0</v>
      </c>
      <c r="AB23">
        <f>hGAST_vs_BeamDyn!G24</f>
        <v>0</v>
      </c>
      <c r="AC23">
        <f>hGAST_vs_BeamDyn!H24</f>
        <v>0</v>
      </c>
      <c r="AD23" s="1">
        <f>hGAST_vs_BeamDyn!I24</f>
        <v>-164.7291992520334</v>
      </c>
      <c r="AE23" s="1">
        <f>hGAST_vs_BeamDyn!J24</f>
        <v>307.34782507438518</v>
      </c>
      <c r="AF23">
        <f>hGAST_vs_BeamDyn!K24</f>
        <v>0</v>
      </c>
      <c r="AG23">
        <f>hGAST_vs_BeamDyn!L24</f>
        <v>0</v>
      </c>
      <c r="AH23">
        <f>hGAST_vs_BeamDyn!M24</f>
        <v>0</v>
      </c>
      <c r="AI23" s="1">
        <f>hGAST_vs_BeamDyn!N24</f>
        <v>7.9516860273884902</v>
      </c>
      <c r="AJ23" s="1">
        <f>hGAST_vs_BeamDyn!O24</f>
        <v>307.34782507438518</v>
      </c>
      <c r="AK23" s="1">
        <f>hGAST_vs_BeamDyn!P24</f>
        <v>164.7291992520334</v>
      </c>
      <c r="AL23" s="1">
        <f>hGAST_vs_BeamDyn!Q24</f>
        <v>-7.9516860273884902</v>
      </c>
      <c r="AM23">
        <f>hGAST_vs_BeamDyn!R24</f>
        <v>0</v>
      </c>
      <c r="AN23" s="1">
        <f>hGAST_vs_BeamDyn!S24</f>
        <v>389.10967484563162</v>
      </c>
      <c r="AO23" s="1">
        <f>hGAST_vs_BeamDyn!T24</f>
        <v>-7.8369665202962926</v>
      </c>
      <c r="AP23">
        <f>hGAST_vs_BeamDyn!U24</f>
        <v>0</v>
      </c>
      <c r="AQ23" s="1">
        <f>hGAST_vs_BeamDyn!V24</f>
        <v>35.222170156455341</v>
      </c>
      <c r="AR23">
        <f>hGAST_vs_BeamDyn!W24</f>
        <v>0</v>
      </c>
      <c r="AS23" s="186">
        <f>hGAST_vs_BeamDyn!X24</f>
        <v>424.33184500208648</v>
      </c>
      <c r="AT23" s="1">
        <f>hGAST_vs_BeamDyn!Y24</f>
        <v>81358328.958519563</v>
      </c>
      <c r="AU23" s="1">
        <f>hGAST_vs_BeamDyn!Z24</f>
        <v>122590.7089071907</v>
      </c>
      <c r="AV23">
        <f>hGAST_vs_BeamDyn!AA24</f>
        <v>0</v>
      </c>
      <c r="AW23">
        <f>hGAST_vs_BeamDyn!AB24</f>
        <v>0</v>
      </c>
      <c r="AX23">
        <f>hGAST_vs_BeamDyn!AC24</f>
        <v>0</v>
      </c>
      <c r="AY23" s="1">
        <f>hGAST_vs_BeamDyn!AD24</f>
        <v>7709138.6346272863</v>
      </c>
      <c r="AZ23" s="1">
        <f>hGAST_vs_BeamDyn!AE24</f>
        <v>300285135.27303702</v>
      </c>
      <c r="BA23">
        <f>hGAST_vs_BeamDyn!AF24</f>
        <v>0</v>
      </c>
      <c r="BB23">
        <f>hGAST_vs_BeamDyn!AG24</f>
        <v>0</v>
      </c>
      <c r="BC23">
        <f>hGAST_vs_BeamDyn!AH24</f>
        <v>0</v>
      </c>
      <c r="BD23" s="1">
        <f>hGAST_vs_BeamDyn!AI24</f>
        <v>12779793.365596211</v>
      </c>
      <c r="BE23" s="1">
        <f>hGAST_vs_BeamDyn!AJ24</f>
        <v>17539655765.23526</v>
      </c>
      <c r="BF23" s="1">
        <f>hGAST_vs_BeamDyn!AK24</f>
        <v>3340368066.1970091</v>
      </c>
      <c r="BG23" s="1">
        <f>hGAST_vs_BeamDyn!AL24</f>
        <v>-299940988.57415402</v>
      </c>
      <c r="BH23">
        <f>hGAST_vs_BeamDyn!AM24</f>
        <v>0</v>
      </c>
      <c r="BI23" s="1">
        <f>hGAST_vs_BeamDyn!AN24</f>
        <v>8379809772.7362871</v>
      </c>
      <c r="BJ23" s="1">
        <f>hGAST_vs_BeamDyn!AO24</f>
        <v>-29747619.287767649</v>
      </c>
      <c r="BK23">
        <f>hGAST_vs_BeamDyn!AP24</f>
        <v>0</v>
      </c>
      <c r="BL23" s="1">
        <f>hGAST_vs_BeamDyn!AQ24</f>
        <v>2655217532.0577302</v>
      </c>
      <c r="BM23">
        <f>hGAST_vs_BeamDyn!AR24</f>
        <v>0</v>
      </c>
      <c r="BN23" s="186">
        <f>hGAST_vs_BeamDyn!AS24</f>
        <v>128226839.00696009</v>
      </c>
      <c r="BO23" s="175">
        <f>hGAST_vs_BeamDyn!AU24</f>
        <v>7.8369665202962926</v>
      </c>
      <c r="BP23" s="175">
        <f>hGAST_vs_BeamDyn!AV24</f>
        <v>2.5871945003886072E-2</v>
      </c>
      <c r="BQ23" s="175">
        <f>hGAST_vs_BeamDyn!AW24</f>
        <v>0.53596995264946212</v>
      </c>
      <c r="BR23" s="175">
        <f>hGAST_vs_BeamDyn!AX24</f>
        <v>4.2558861110377863E-2</v>
      </c>
      <c r="BS23" s="175">
        <f>hGAST_vs_BeamDyn!AY24</f>
        <v>-9.4755370879824496E-2</v>
      </c>
      <c r="BT23" s="175">
        <f>hGAST_vs_BeamDyn!AZ24</f>
        <v>1.7100734050246105E-2</v>
      </c>
      <c r="BU23" s="175">
        <f>hGAST_vs_BeamDyn!BA24</f>
        <v>0.19044661485420006</v>
      </c>
      <c r="BV23" s="175">
        <f>hGAST_vs_BeamDyn!BB24</f>
        <v>-7709138.6346272863</v>
      </c>
      <c r="BW23" s="175">
        <f>hGAST_vs_BeamDyn!BC24</f>
        <v>299940988.57415402</v>
      </c>
      <c r="BX23" s="254">
        <f>hGAST_vs_BeamDyn!BD24</f>
        <v>29747619.287767649</v>
      </c>
      <c r="BY23" s="1"/>
      <c r="BZ23" s="277">
        <f t="shared" si="74"/>
        <v>0.77510256462498694</v>
      </c>
      <c r="CA23" s="175">
        <f t="shared" si="2"/>
        <v>2.5871945003886072E-2</v>
      </c>
      <c r="CB23" s="175">
        <f t="shared" si="3"/>
        <v>0.53596995264946212</v>
      </c>
      <c r="CC23" s="175">
        <f t="shared" si="4"/>
        <v>4.2558861110377863E-2</v>
      </c>
      <c r="CD23" s="175">
        <f t="shared" si="5"/>
        <v>-9.4755370879824496E-2</v>
      </c>
      <c r="CE23" s="175">
        <f t="shared" si="6"/>
        <v>1.7100734050246105E-2</v>
      </c>
      <c r="CF23" s="254">
        <f t="shared" si="7"/>
        <v>0.19044661485420006</v>
      </c>
      <c r="CH23" s="291">
        <f t="shared" si="75"/>
        <v>0.77510256462498694</v>
      </c>
      <c r="CI23" s="1">
        <f t="shared" si="76"/>
        <v>0.53596995264946212</v>
      </c>
      <c r="CJ23" s="34">
        <f t="shared" si="77"/>
        <v>2.5871945003886072E-2</v>
      </c>
      <c r="CK23" s="1">
        <f t="shared" si="78"/>
        <v>-9.4755370879824496E-2</v>
      </c>
      <c r="CL23" s="34">
        <f t="shared" si="79"/>
        <v>4.2558861110377863E-2</v>
      </c>
      <c r="CM23" s="1">
        <f t="shared" si="80"/>
        <v>0.19044661485420006</v>
      </c>
      <c r="CN23" s="34">
        <f t="shared" si="81"/>
        <v>1.7100734050246105E-2</v>
      </c>
      <c r="CP23" s="125">
        <f t="shared" si="14"/>
        <v>0.55679435727014126</v>
      </c>
      <c r="CQ23" s="125">
        <f t="shared" si="82"/>
        <v>9.7178947908895912E-3</v>
      </c>
      <c r="CR23" s="13">
        <f t="shared" si="83"/>
        <v>0.53569322814066633</v>
      </c>
      <c r="CS23" s="13">
        <f t="shared" si="84"/>
        <v>3.1079141004583505E-2</v>
      </c>
      <c r="CT23" s="13">
        <f t="shared" si="85"/>
        <v>-9.5164472710960055E-2</v>
      </c>
      <c r="CU23" s="13">
        <f t="shared" si="86"/>
        <v>4.163604331862554E-2</v>
      </c>
      <c r="CV23" s="13">
        <f t="shared" si="87"/>
        <v>0.19027144175715185</v>
      </c>
      <c r="CW23" s="57">
        <f t="shared" si="88"/>
        <v>1.8950637618192025E-2</v>
      </c>
      <c r="CX23" s="68"/>
      <c r="CY23" s="94"/>
      <c r="CZ23" s="296">
        <f t="shared" si="15"/>
        <v>128226839.00696009</v>
      </c>
      <c r="DA23" s="244">
        <f t="shared" si="16"/>
        <v>300285135.27303702</v>
      </c>
      <c r="DB23" s="244">
        <f t="shared" si="17"/>
        <v>81358328.958519563</v>
      </c>
      <c r="DC23" s="34">
        <f t="shared" si="18"/>
        <v>122590.7089071907</v>
      </c>
      <c r="DD23" s="244">
        <f t="shared" si="19"/>
        <v>35.222170156455341</v>
      </c>
      <c r="DE23" s="244">
        <f t="shared" si="20"/>
        <v>389.10967484563162</v>
      </c>
      <c r="DF23" s="34">
        <f t="shared" si="21"/>
        <v>7.8369665202962926</v>
      </c>
      <c r="DG23" s="1">
        <f t="shared" si="22"/>
        <v>2655217532.0577302</v>
      </c>
      <c r="DH23" s="1">
        <f t="shared" si="23"/>
        <v>8379809772.7362871</v>
      </c>
      <c r="DI23" s="34">
        <f t="shared" si="24"/>
        <v>29747619.287767649</v>
      </c>
      <c r="DJ23" s="1">
        <f t="shared" si="25"/>
        <v>299940988.57415402</v>
      </c>
      <c r="DK23" s="34">
        <f t="shared" si="26"/>
        <v>3340368066.1970091</v>
      </c>
      <c r="DL23" s="1">
        <f t="shared" si="27"/>
        <v>12779793.365596211</v>
      </c>
      <c r="DM23" s="186">
        <f t="shared" si="28"/>
        <v>-7709138.6346272863</v>
      </c>
      <c r="DO23" s="169">
        <f t="shared" si="89"/>
        <v>0.55679435727014126</v>
      </c>
      <c r="DP23" s="106">
        <f t="shared" si="102"/>
        <v>9.7178947908895912E-3</v>
      </c>
      <c r="DQ23" s="243">
        <v>18</v>
      </c>
      <c r="DR23" s="258">
        <f t="shared" si="103"/>
        <v>70.212320133629021</v>
      </c>
      <c r="DS23" s="258">
        <f t="shared" si="29"/>
        <v>70.199470058104822</v>
      </c>
      <c r="DT23" s="258">
        <f t="shared" si="30"/>
        <v>0</v>
      </c>
      <c r="DU23" s="262">
        <f t="shared" si="90"/>
        <v>-0.49536089978945863</v>
      </c>
      <c r="DV23" s="189">
        <f t="shared" si="31"/>
        <v>307.34782507438518</v>
      </c>
      <c r="DW23" s="244">
        <f t="shared" si="32"/>
        <v>0.53569322814066633</v>
      </c>
      <c r="DX23" s="189">
        <f t="shared" si="33"/>
        <v>3.1079141004583505E-2</v>
      </c>
      <c r="DY23" s="1">
        <f t="shared" si="34"/>
        <v>35.407897391045751</v>
      </c>
      <c r="DZ23" s="1">
        <f t="shared" si="35"/>
        <v>388.92394761104117</v>
      </c>
      <c r="EA23" s="34">
        <f t="shared" si="36"/>
        <v>11.274311386359907</v>
      </c>
      <c r="EB23" s="244">
        <f t="shared" si="37"/>
        <v>17539655765.23526</v>
      </c>
      <c r="EC23" s="1">
        <f t="shared" si="91"/>
        <v>332387660.35480595</v>
      </c>
      <c r="ED23" s="34">
        <f t="shared" si="92"/>
        <v>3337295590.375453</v>
      </c>
      <c r="EE23" s="1">
        <f t="shared" si="38"/>
        <v>2656336263.1694813</v>
      </c>
      <c r="EF23" s="1">
        <f t="shared" si="39"/>
        <v>8378691041.6245365</v>
      </c>
      <c r="EG23" s="34">
        <f t="shared" si="40"/>
        <v>85369483.632756889</v>
      </c>
      <c r="EH23" s="34">
        <f t="shared" si="93"/>
        <v>128226839.00696009</v>
      </c>
      <c r="EI23" s="1">
        <f t="shared" si="41"/>
        <v>300262078.53092843</v>
      </c>
      <c r="EJ23" s="1">
        <f t="shared" si="42"/>
        <v>81381385.700628176</v>
      </c>
      <c r="EK23" s="34">
        <f t="shared" si="43"/>
        <v>2249941.2842132654</v>
      </c>
      <c r="EL23" s="1">
        <f t="shared" si="94"/>
        <v>12704274.505580848</v>
      </c>
      <c r="EM23" s="34">
        <f t="shared" si="95"/>
        <v>-7832965.3543270864</v>
      </c>
      <c r="EN23" s="107">
        <v>0</v>
      </c>
      <c r="EP23" s="227">
        <f t="shared" si="44"/>
        <v>332387660.35480595</v>
      </c>
      <c r="EQ23" s="93">
        <f t="shared" si="45"/>
        <v>3337295590.3754535</v>
      </c>
      <c r="ER23" s="93">
        <f t="shared" si="96"/>
        <v>12501724.90865428</v>
      </c>
      <c r="ES23" s="228">
        <f t="shared" si="97"/>
        <v>-7744616.658687545</v>
      </c>
      <c r="ET23" s="320">
        <f t="shared" si="98"/>
        <v>7744616.658687545</v>
      </c>
      <c r="EU23" s="142">
        <v>18</v>
      </c>
      <c r="EV23" s="264">
        <f t="shared" si="46"/>
        <v>70.199470058104822</v>
      </c>
      <c r="EW23" s="264">
        <f t="shared" si="47"/>
        <v>0</v>
      </c>
      <c r="EX23" s="264">
        <f t="shared" si="48"/>
        <v>-0.49536089978945863</v>
      </c>
      <c r="EY23" s="143">
        <f t="shared" si="49"/>
        <v>307.34782507438518</v>
      </c>
      <c r="EZ23" s="143">
        <f t="shared" si="50"/>
        <v>0.53569322814066633</v>
      </c>
      <c r="FA23" s="143">
        <f t="shared" si="51"/>
        <v>3.1079141004583505E-2</v>
      </c>
      <c r="FB23" s="143">
        <f t="shared" si="52"/>
        <v>35.407897391045751</v>
      </c>
      <c r="FC23" s="143">
        <f t="shared" si="53"/>
        <v>388.92394761104117</v>
      </c>
      <c r="FD23" s="143">
        <f t="shared" si="54"/>
        <v>11.274311386359907</v>
      </c>
      <c r="FE23" s="144">
        <f t="shared" si="55"/>
        <v>300262078.53092843</v>
      </c>
      <c r="FF23" s="145">
        <v>0</v>
      </c>
      <c r="FG23" s="144">
        <f t="shared" si="56"/>
        <v>2249941.2842132654</v>
      </c>
      <c r="FH23" s="145">
        <v>0</v>
      </c>
      <c r="FI23" s="144">
        <f t="shared" si="57"/>
        <v>12704274.505580848</v>
      </c>
      <c r="FJ23" s="145">
        <v>0</v>
      </c>
      <c r="FK23" s="144">
        <f t="shared" si="58"/>
        <v>17539655765.23526</v>
      </c>
      <c r="FL23" s="145">
        <v>0</v>
      </c>
      <c r="FM23" s="144">
        <f t="shared" si="59"/>
        <v>-332387660.35480595</v>
      </c>
      <c r="FN23" s="145">
        <v>0</v>
      </c>
      <c r="FO23" s="144">
        <f t="shared" si="60"/>
        <v>3337295590.375453</v>
      </c>
      <c r="FP23" s="144">
        <f t="shared" si="61"/>
        <v>81381385.700628176</v>
      </c>
      <c r="FQ23" s="145">
        <v>0</v>
      </c>
      <c r="FR23" s="144">
        <f t="shared" si="62"/>
        <v>7832965.3543270864</v>
      </c>
      <c r="FS23" s="145">
        <v>0</v>
      </c>
      <c r="FT23" s="144">
        <f t="shared" si="63"/>
        <v>2656336263.1694813</v>
      </c>
      <c r="FU23" s="145">
        <v>0</v>
      </c>
      <c r="FV23" s="144">
        <f t="shared" si="64"/>
        <v>-85369483.632756889</v>
      </c>
      <c r="FW23" s="144">
        <f t="shared" si="65"/>
        <v>128226839.00696009</v>
      </c>
      <c r="FX23" s="145">
        <v>0</v>
      </c>
      <c r="FY23" s="144">
        <f t="shared" si="66"/>
        <v>8378691041.6245365</v>
      </c>
      <c r="FZ23" s="146">
        <v>0</v>
      </c>
      <c r="GB23" s="46">
        <f t="shared" si="99"/>
        <v>18</v>
      </c>
      <c r="GC23" s="39">
        <f t="shared" si="100"/>
        <v>19</v>
      </c>
      <c r="GE23" s="142">
        <v>18</v>
      </c>
      <c r="GF23" s="310">
        <v>70.2</v>
      </c>
      <c r="GG23" s="264">
        <f t="shared" si="101"/>
        <v>0</v>
      </c>
      <c r="GH23" s="264">
        <f t="shared" si="110"/>
        <v>-0.49538957503989528</v>
      </c>
      <c r="GI23" s="143">
        <f t="shared" si="111"/>
        <v>307.34355991677165</v>
      </c>
      <c r="GJ23" s="143">
        <f t="shared" si="112"/>
        <v>0.53567721835769333</v>
      </c>
      <c r="GK23" s="143">
        <f t="shared" si="113"/>
        <v>3.107890346209365E-2</v>
      </c>
      <c r="GL23" s="143">
        <f t="shared" si="114"/>
        <v>35.406975022002143</v>
      </c>
      <c r="GM23" s="143">
        <f t="shared" si="115"/>
        <v>388.90823358067405</v>
      </c>
      <c r="GN23" s="143">
        <f t="shared" si="116"/>
        <v>11.273689341028961</v>
      </c>
      <c r="GO23" s="144">
        <f t="shared" si="117"/>
        <v>300265189.31669003</v>
      </c>
      <c r="GP23" s="145">
        <f t="shared" si="118"/>
        <v>0</v>
      </c>
      <c r="GQ23" s="144">
        <f t="shared" si="119"/>
        <v>2249871.1376708378</v>
      </c>
      <c r="GR23" s="145">
        <f t="shared" si="120"/>
        <v>0</v>
      </c>
      <c r="GS23" s="144">
        <f t="shared" si="121"/>
        <v>12704512.017434703</v>
      </c>
      <c r="GT23" s="145">
        <f t="shared" si="122"/>
        <v>0</v>
      </c>
      <c r="GU23" s="144">
        <f t="shared" si="123"/>
        <v>17539502990.641098</v>
      </c>
      <c r="GV23" s="145">
        <f t="shared" si="124"/>
        <v>0</v>
      </c>
      <c r="GW23" s="144">
        <f t="shared" si="125"/>
        <v>-332390207.96699685</v>
      </c>
      <c r="GX23" s="145">
        <f t="shared" si="126"/>
        <v>0</v>
      </c>
      <c r="GY23" s="144">
        <f t="shared" si="127"/>
        <v>3337153755.6835651</v>
      </c>
      <c r="GZ23" s="144">
        <f t="shared" si="128"/>
        <v>81380090.455630779</v>
      </c>
      <c r="HA23" s="145">
        <f t="shared" si="129"/>
        <v>0</v>
      </c>
      <c r="HB23" s="144">
        <f t="shared" si="130"/>
        <v>7833014.3251078399</v>
      </c>
      <c r="HC23" s="145">
        <f t="shared" si="131"/>
        <v>0</v>
      </c>
      <c r="HD23" s="144">
        <f t="shared" si="132"/>
        <v>2656269376.2048945</v>
      </c>
      <c r="HE23" s="145">
        <f t="shared" si="104"/>
        <v>0</v>
      </c>
      <c r="HF23" s="144">
        <f t="shared" si="105"/>
        <v>-85362269.457801223</v>
      </c>
      <c r="HG23" s="144">
        <f t="shared" si="106"/>
        <v>128223863.25581481</v>
      </c>
      <c r="HH23" s="145">
        <f t="shared" si="107"/>
        <v>0</v>
      </c>
      <c r="HI23" s="144">
        <f t="shared" si="108"/>
        <v>8378352086.4726276</v>
      </c>
      <c r="HJ23" s="146">
        <f t="shared" si="109"/>
        <v>0</v>
      </c>
    </row>
    <row r="24" spans="1:218" x14ac:dyDescent="0.3">
      <c r="A24" s="2">
        <v>0.38775510204081631</v>
      </c>
      <c r="B24">
        <v>4.7679596751217952</v>
      </c>
      <c r="C24">
        <v>6.0132562748554143E-2</v>
      </c>
      <c r="D24">
        <f t="shared" si="1"/>
        <v>3.4453420567977457</v>
      </c>
      <c r="E24">
        <v>0.30187566240238778</v>
      </c>
      <c r="F24">
        <v>45.367346938775512</v>
      </c>
      <c r="G24">
        <v>-0.21101345488822221</v>
      </c>
      <c r="H24">
        <v>0</v>
      </c>
      <c r="I24" s="4">
        <v>20</v>
      </c>
      <c r="K24" s="46">
        <f t="shared" si="68"/>
        <v>32</v>
      </c>
      <c r="L24" s="39">
        <f t="shared" si="69"/>
        <v>33</v>
      </c>
      <c r="M24" s="287">
        <f t="shared" si="8"/>
        <v>0.81190305323812229</v>
      </c>
      <c r="N24" s="287">
        <f t="shared" si="9"/>
        <v>0</v>
      </c>
      <c r="O24" s="287">
        <f t="shared" si="10"/>
        <v>76.049425896280226</v>
      </c>
      <c r="P24" s="289">
        <f t="shared" si="11"/>
        <v>6.9722636222213502E-2</v>
      </c>
      <c r="Q24" s="46">
        <f t="shared" si="70"/>
        <v>32</v>
      </c>
      <c r="R24" s="39">
        <f t="shared" si="71"/>
        <v>33</v>
      </c>
      <c r="S24" s="23">
        <f t="shared" si="12"/>
        <v>3.447837520220058</v>
      </c>
      <c r="T24" s="39">
        <f t="shared" si="72"/>
        <v>32</v>
      </c>
      <c r="U24" s="39">
        <f t="shared" si="73"/>
        <v>33</v>
      </c>
      <c r="V24" s="51">
        <f t="shared" si="13"/>
        <v>0.29272799095086494</v>
      </c>
      <c r="X24" s="135">
        <f>hGAST_vs_BeamDyn!A25</f>
        <v>76.049425896280226</v>
      </c>
      <c r="Y24" s="1">
        <f>hGAST_vs_BeamDyn!D25</f>
        <v>260.26533563727912</v>
      </c>
      <c r="Z24" s="1">
        <f>hGAST_vs_BeamDyn!E25</f>
        <v>0</v>
      </c>
      <c r="AA24">
        <f>hGAST_vs_BeamDyn!F25</f>
        <v>0</v>
      </c>
      <c r="AB24">
        <f>hGAST_vs_BeamDyn!G25</f>
        <v>0</v>
      </c>
      <c r="AC24">
        <f>hGAST_vs_BeamDyn!H25</f>
        <v>0</v>
      </c>
      <c r="AD24" s="1">
        <f>hGAST_vs_BeamDyn!I25</f>
        <v>-93.434681520032939</v>
      </c>
      <c r="AE24" s="1">
        <f>hGAST_vs_BeamDyn!J25</f>
        <v>260.26533563727912</v>
      </c>
      <c r="AF24">
        <f>hGAST_vs_BeamDyn!K25</f>
        <v>0</v>
      </c>
      <c r="AG24">
        <f>hGAST_vs_BeamDyn!L25</f>
        <v>0</v>
      </c>
      <c r="AH24">
        <f>hGAST_vs_BeamDyn!M25</f>
        <v>0</v>
      </c>
      <c r="AI24" s="1">
        <f>hGAST_vs_BeamDyn!N25</f>
        <v>7.292661316519065</v>
      </c>
      <c r="AJ24" s="1">
        <f>hGAST_vs_BeamDyn!O25</f>
        <v>260.26533563727912</v>
      </c>
      <c r="AK24" s="1">
        <f>hGAST_vs_BeamDyn!P25</f>
        <v>93.434681520032939</v>
      </c>
      <c r="AL24" s="1">
        <f>hGAST_vs_BeamDyn!Q25</f>
        <v>-7.292661316519065</v>
      </c>
      <c r="AM24">
        <f>hGAST_vs_BeamDyn!R25</f>
        <v>0</v>
      </c>
      <c r="AN24" s="1">
        <f>hGAST_vs_BeamDyn!S25</f>
        <v>215.46936888932271</v>
      </c>
      <c r="AO24" s="1">
        <f>hGAST_vs_BeamDyn!T25</f>
        <v>-4.1761330690847638</v>
      </c>
      <c r="AP24">
        <f>hGAST_vs_BeamDyn!U25</f>
        <v>0</v>
      </c>
      <c r="AQ24" s="1">
        <f>hGAST_vs_BeamDyn!V25</f>
        <v>25.215546621059769</v>
      </c>
      <c r="AR24">
        <f>hGAST_vs_BeamDyn!W25</f>
        <v>0</v>
      </c>
      <c r="AS24" s="186">
        <f>hGAST_vs_BeamDyn!X25</f>
        <v>240.68491551038221</v>
      </c>
      <c r="AT24" s="1">
        <f>hGAST_vs_BeamDyn!Y25</f>
        <v>67080158.824242547</v>
      </c>
      <c r="AU24" s="1">
        <f>hGAST_vs_BeamDyn!Z25</f>
        <v>1150059.0011940899</v>
      </c>
      <c r="AV24">
        <f>hGAST_vs_BeamDyn!AA25</f>
        <v>0</v>
      </c>
      <c r="AW24">
        <f>hGAST_vs_BeamDyn!AB25</f>
        <v>0</v>
      </c>
      <c r="AX24">
        <f>hGAST_vs_BeamDyn!AC25</f>
        <v>0</v>
      </c>
      <c r="AY24" s="1">
        <f>hGAST_vs_BeamDyn!AD25</f>
        <v>8354890.6717454437</v>
      </c>
      <c r="AZ24" s="1">
        <f>hGAST_vs_BeamDyn!AE25</f>
        <v>334604810.69196558</v>
      </c>
      <c r="BA24">
        <f>hGAST_vs_BeamDyn!AF25</f>
        <v>0</v>
      </c>
      <c r="BB24">
        <f>hGAST_vs_BeamDyn!AG25</f>
        <v>0</v>
      </c>
      <c r="BC24">
        <f>hGAST_vs_BeamDyn!AH25</f>
        <v>0</v>
      </c>
      <c r="BD24" s="1">
        <f>hGAST_vs_BeamDyn!AI25</f>
        <v>15336313.590033069</v>
      </c>
      <c r="BE24" s="1">
        <f>hGAST_vs_BeamDyn!AJ25</f>
        <v>15853197990.94626</v>
      </c>
      <c r="BF24" s="1">
        <f>hGAST_vs_BeamDyn!AK25</f>
        <v>1772039285.1552999</v>
      </c>
      <c r="BG24" s="1">
        <f>hGAST_vs_BeamDyn!AL25</f>
        <v>-358354291.37690002</v>
      </c>
      <c r="BH24">
        <f>hGAST_vs_BeamDyn!AM25</f>
        <v>0</v>
      </c>
      <c r="BI24" s="1">
        <f>hGAST_vs_BeamDyn!AN25</f>
        <v>4637021573.4687881</v>
      </c>
      <c r="BJ24" s="1">
        <f>hGAST_vs_BeamDyn!AO25</f>
        <v>-2424421.897696069</v>
      </c>
      <c r="BK24">
        <f>hGAST_vs_BeamDyn!AP25</f>
        <v>0</v>
      </c>
      <c r="BL24" s="1">
        <f>hGAST_vs_BeamDyn!AQ25</f>
        <v>1917970315.4393301</v>
      </c>
      <c r="BM24">
        <f>hGAST_vs_BeamDyn!AR25</f>
        <v>0</v>
      </c>
      <c r="BN24" s="186">
        <f>hGAST_vs_BeamDyn!AS25</f>
        <v>95377930.582010359</v>
      </c>
      <c r="BO24" s="175">
        <f>hGAST_vs_BeamDyn!AU25</f>
        <v>4.1761330690847638</v>
      </c>
      <c r="BP24" s="175">
        <f>hGAST_vs_BeamDyn!AV25</f>
        <v>2.8020102249354254E-2</v>
      </c>
      <c r="BQ24" s="175">
        <f>hGAST_vs_BeamDyn!AW25</f>
        <v>0.35899779465925086</v>
      </c>
      <c r="BR24" s="175">
        <f>hGAST_vs_BeamDyn!AX25</f>
        <v>4.5834109671996179E-2</v>
      </c>
      <c r="BS24" s="175">
        <f>hGAST_vs_BeamDyn!AY25</f>
        <v>-0.12455084809259595</v>
      </c>
      <c r="BT24" s="175">
        <f>hGAST_vs_BeamDyn!AZ25</f>
        <v>2.2604542728953216E-2</v>
      </c>
      <c r="BU24" s="175">
        <f>hGAST_vs_BeamDyn!BA25</f>
        <v>0.11177803280873103</v>
      </c>
      <c r="BV24" s="175">
        <f>hGAST_vs_BeamDyn!BB25</f>
        <v>-8354890.6717454437</v>
      </c>
      <c r="BW24" s="175">
        <f>hGAST_vs_BeamDyn!BC25</f>
        <v>358354291.37690002</v>
      </c>
      <c r="BX24" s="254">
        <f>hGAST_vs_BeamDyn!BD25</f>
        <v>2424421.897696069</v>
      </c>
      <c r="BY24" s="1"/>
      <c r="BZ24" s="277">
        <f t="shared" si="74"/>
        <v>0.71464020969099917</v>
      </c>
      <c r="CA24" s="175">
        <f t="shared" si="2"/>
        <v>2.8020102249354254E-2</v>
      </c>
      <c r="CB24" s="175">
        <f t="shared" si="3"/>
        <v>0.35899779465925086</v>
      </c>
      <c r="CC24" s="175">
        <f t="shared" si="4"/>
        <v>4.5834109671996179E-2</v>
      </c>
      <c r="CD24" s="175">
        <f t="shared" si="5"/>
        <v>-0.12455084809259595</v>
      </c>
      <c r="CE24" s="175">
        <f t="shared" si="6"/>
        <v>2.2604542728953216E-2</v>
      </c>
      <c r="CF24" s="254">
        <f t="shared" si="7"/>
        <v>0.11177803280873103</v>
      </c>
      <c r="CH24" s="291">
        <f t="shared" si="75"/>
        <v>0.71464020969099917</v>
      </c>
      <c r="CI24" s="1">
        <f t="shared" si="76"/>
        <v>0.35899779465925086</v>
      </c>
      <c r="CJ24" s="34">
        <f t="shared" si="77"/>
        <v>2.8020102249354254E-2</v>
      </c>
      <c r="CK24" s="1">
        <f t="shared" si="78"/>
        <v>-0.12455084809259595</v>
      </c>
      <c r="CL24" s="34">
        <f t="shared" si="79"/>
        <v>4.5834109671996179E-2</v>
      </c>
      <c r="CM24" s="1">
        <f t="shared" si="80"/>
        <v>0.11177803280873103</v>
      </c>
      <c r="CN24" s="34">
        <f t="shared" si="81"/>
        <v>2.2604542728953216E-2</v>
      </c>
      <c r="CP24" s="125">
        <f t="shared" si="14"/>
        <v>6.9722636222213502E-2</v>
      </c>
      <c r="CQ24" s="125">
        <f t="shared" si="82"/>
        <v>1.2168895652478863E-3</v>
      </c>
      <c r="CR24" s="13">
        <f t="shared" si="83"/>
        <v>0.358963431492059</v>
      </c>
      <c r="CS24" s="13">
        <f t="shared" si="84"/>
        <v>2.8456942065439077E-2</v>
      </c>
      <c r="CT24" s="13">
        <f t="shared" si="85"/>
        <v>-0.12460653090992738</v>
      </c>
      <c r="CU24" s="13">
        <f t="shared" si="86"/>
        <v>4.5682511145982325E-2</v>
      </c>
      <c r="CV24" s="13">
        <f t="shared" si="87"/>
        <v>0.11175044282177081</v>
      </c>
      <c r="CW24" s="57">
        <f t="shared" si="88"/>
        <v>2.2740547480501694E-2</v>
      </c>
      <c r="CX24" s="68"/>
      <c r="CY24" s="94"/>
      <c r="CZ24" s="296">
        <f t="shared" si="15"/>
        <v>95377930.582010359</v>
      </c>
      <c r="DA24" s="244">
        <f t="shared" si="16"/>
        <v>334604810.69196558</v>
      </c>
      <c r="DB24" s="244">
        <f t="shared" si="17"/>
        <v>67080158.824242547</v>
      </c>
      <c r="DC24" s="34">
        <f t="shared" si="18"/>
        <v>1150059.0011940899</v>
      </c>
      <c r="DD24" s="244">
        <f t="shared" si="19"/>
        <v>25.215546621059769</v>
      </c>
      <c r="DE24" s="244">
        <f t="shared" si="20"/>
        <v>215.46936888932271</v>
      </c>
      <c r="DF24" s="34">
        <f t="shared" si="21"/>
        <v>4.1761330690847638</v>
      </c>
      <c r="DG24" s="1">
        <f t="shared" si="22"/>
        <v>1917970315.4393301</v>
      </c>
      <c r="DH24" s="1">
        <f t="shared" si="23"/>
        <v>4637021573.4687881</v>
      </c>
      <c r="DI24" s="34">
        <f t="shared" si="24"/>
        <v>2424421.897696069</v>
      </c>
      <c r="DJ24" s="1">
        <f t="shared" si="25"/>
        <v>358354291.37690002</v>
      </c>
      <c r="DK24" s="34">
        <f t="shared" si="26"/>
        <v>1772039285.1552999</v>
      </c>
      <c r="DL24" s="1">
        <f t="shared" si="27"/>
        <v>15336313.590033069</v>
      </c>
      <c r="DM24" s="186">
        <f t="shared" si="28"/>
        <v>-8354890.6717454437</v>
      </c>
      <c r="DO24" s="169">
        <f t="shared" si="89"/>
        <v>6.9722636222213502E-2</v>
      </c>
      <c r="DP24" s="106">
        <f t="shared" si="102"/>
        <v>1.2168895652478863E-3</v>
      </c>
      <c r="DQ24" s="243">
        <v>19</v>
      </c>
      <c r="DR24" s="258">
        <f t="shared" si="103"/>
        <v>76.070833788431955</v>
      </c>
      <c r="DS24" s="258">
        <f t="shared" si="29"/>
        <v>76.049425896280226</v>
      </c>
      <c r="DT24" s="258">
        <f t="shared" si="30"/>
        <v>0</v>
      </c>
      <c r="DU24" s="262">
        <f t="shared" si="90"/>
        <v>-0.81190305323812229</v>
      </c>
      <c r="DV24" s="189">
        <f t="shared" si="31"/>
        <v>260.26533563727912</v>
      </c>
      <c r="DW24" s="244">
        <f t="shared" si="32"/>
        <v>0.358963431492059</v>
      </c>
      <c r="DX24" s="189">
        <f t="shared" si="33"/>
        <v>2.8456942065439077E-2</v>
      </c>
      <c r="DY24" s="1">
        <f t="shared" si="34"/>
        <v>25.225992128102391</v>
      </c>
      <c r="DZ24" s="1">
        <f t="shared" si="35"/>
        <v>215.45892338228006</v>
      </c>
      <c r="EA24" s="34">
        <f t="shared" si="36"/>
        <v>4.4076383633955993</v>
      </c>
      <c r="EB24" s="244">
        <f t="shared" si="37"/>
        <v>15853197990.94626</v>
      </c>
      <c r="EC24" s="1">
        <f t="shared" si="91"/>
        <v>360510401.63090748</v>
      </c>
      <c r="ED24" s="34">
        <f t="shared" si="92"/>
        <v>1771601895.6294522</v>
      </c>
      <c r="EE24" s="1">
        <f t="shared" si="38"/>
        <v>1917980242.3650017</v>
      </c>
      <c r="EF24" s="1">
        <f t="shared" si="39"/>
        <v>4637011646.5431175</v>
      </c>
      <c r="EG24" s="34">
        <f t="shared" si="40"/>
        <v>5733196.5542276166</v>
      </c>
      <c r="EH24" s="34">
        <f t="shared" si="93"/>
        <v>95377930.582010359</v>
      </c>
      <c r="EI24" s="1">
        <f t="shared" si="41"/>
        <v>334601615.54941618</v>
      </c>
      <c r="EJ24" s="1">
        <f t="shared" si="42"/>
        <v>67083353.966791965</v>
      </c>
      <c r="EK24" s="34">
        <f t="shared" si="43"/>
        <v>1475603.2310537088</v>
      </c>
      <c r="EL24" s="1">
        <f t="shared" si="94"/>
        <v>15326135.258104896</v>
      </c>
      <c r="EM24" s="34">
        <f t="shared" si="95"/>
        <v>-8373547.0810717987</v>
      </c>
      <c r="EN24" s="107">
        <v>0</v>
      </c>
      <c r="EP24" s="227">
        <f t="shared" si="44"/>
        <v>360510401.63090748</v>
      </c>
      <c r="EQ24" s="93">
        <f t="shared" si="45"/>
        <v>1771601895.629452</v>
      </c>
      <c r="ER24" s="93">
        <f t="shared" si="96"/>
        <v>15285442.031799898</v>
      </c>
      <c r="ES24" s="228">
        <f t="shared" si="97"/>
        <v>-8359024.0196046624</v>
      </c>
      <c r="ET24" s="320">
        <f t="shared" si="98"/>
        <v>8359024.0196046624</v>
      </c>
      <c r="EU24" s="142">
        <v>19</v>
      </c>
      <c r="EV24" s="264">
        <f t="shared" si="46"/>
        <v>76.049425896280226</v>
      </c>
      <c r="EW24" s="264">
        <f t="shared" si="47"/>
        <v>0</v>
      </c>
      <c r="EX24" s="264">
        <f t="shared" si="48"/>
        <v>-0.81190305323812229</v>
      </c>
      <c r="EY24" s="143">
        <f t="shared" si="49"/>
        <v>260.26533563727912</v>
      </c>
      <c r="EZ24" s="143">
        <f t="shared" si="50"/>
        <v>0.358963431492059</v>
      </c>
      <c r="FA24" s="143">
        <f t="shared" si="51"/>
        <v>2.8456942065439077E-2</v>
      </c>
      <c r="FB24" s="143">
        <f t="shared" si="52"/>
        <v>25.225992128102391</v>
      </c>
      <c r="FC24" s="143">
        <f t="shared" si="53"/>
        <v>215.45892338228006</v>
      </c>
      <c r="FD24" s="143">
        <f t="shared" si="54"/>
        <v>4.4076383633955993</v>
      </c>
      <c r="FE24" s="144">
        <f t="shared" si="55"/>
        <v>334601615.54941618</v>
      </c>
      <c r="FF24" s="145">
        <v>0</v>
      </c>
      <c r="FG24" s="144">
        <f t="shared" si="56"/>
        <v>1475603.2310537088</v>
      </c>
      <c r="FH24" s="145">
        <v>0</v>
      </c>
      <c r="FI24" s="144">
        <f t="shared" si="57"/>
        <v>15326135.258104896</v>
      </c>
      <c r="FJ24" s="145">
        <v>0</v>
      </c>
      <c r="FK24" s="144">
        <f t="shared" si="58"/>
        <v>15853197990.94626</v>
      </c>
      <c r="FL24" s="145">
        <v>0</v>
      </c>
      <c r="FM24" s="144">
        <f t="shared" si="59"/>
        <v>-360510401.63090748</v>
      </c>
      <c r="FN24" s="145">
        <v>0</v>
      </c>
      <c r="FO24" s="144">
        <f t="shared" si="60"/>
        <v>1771601895.6294522</v>
      </c>
      <c r="FP24" s="144">
        <f t="shared" si="61"/>
        <v>67083353.966791965</v>
      </c>
      <c r="FQ24" s="145">
        <v>0</v>
      </c>
      <c r="FR24" s="144">
        <f t="shared" si="62"/>
        <v>8373547.0810717987</v>
      </c>
      <c r="FS24" s="145">
        <v>0</v>
      </c>
      <c r="FT24" s="144">
        <f t="shared" si="63"/>
        <v>1917980242.3650017</v>
      </c>
      <c r="FU24" s="145">
        <v>0</v>
      </c>
      <c r="FV24" s="144">
        <f t="shared" si="64"/>
        <v>-5733196.5542276166</v>
      </c>
      <c r="FW24" s="144">
        <f t="shared" si="65"/>
        <v>95377930.582010359</v>
      </c>
      <c r="FX24" s="145">
        <v>0</v>
      </c>
      <c r="FY24" s="144">
        <f t="shared" si="66"/>
        <v>4637011646.5431175</v>
      </c>
      <c r="FZ24" s="146">
        <v>0</v>
      </c>
      <c r="GB24" s="46">
        <f t="shared" si="99"/>
        <v>19</v>
      </c>
      <c r="GC24" s="39">
        <f t="shared" si="100"/>
        <v>20</v>
      </c>
      <c r="GE24" s="142">
        <v>19</v>
      </c>
      <c r="GF24" s="310">
        <v>76.05</v>
      </c>
      <c r="GG24" s="264">
        <f t="shared" si="101"/>
        <v>0</v>
      </c>
      <c r="GH24" s="264">
        <f t="shared" si="110"/>
        <v>-0.81193651516189802</v>
      </c>
      <c r="GI24" s="143">
        <f t="shared" si="111"/>
        <v>260.26177098823462</v>
      </c>
      <c r="GJ24" s="143">
        <f t="shared" si="112"/>
        <v>0.35895361840178935</v>
      </c>
      <c r="GK24" s="143">
        <f t="shared" si="113"/>
        <v>2.8457097900842412E-2</v>
      </c>
      <c r="GL24" s="143">
        <f t="shared" si="114"/>
        <v>25.225254378462648</v>
      </c>
      <c r="GM24" s="143">
        <f t="shared" si="115"/>
        <v>215.4507025885155</v>
      </c>
      <c r="GN24" s="143">
        <f t="shared" si="116"/>
        <v>4.4073696561864191</v>
      </c>
      <c r="GO24" s="144">
        <f t="shared" si="117"/>
        <v>334605704.57970953</v>
      </c>
      <c r="GP24" s="145">
        <f t="shared" si="118"/>
        <v>0</v>
      </c>
      <c r="GQ24" s="144">
        <f t="shared" si="119"/>
        <v>1475380.3131783954</v>
      </c>
      <c r="GR24" s="145">
        <f t="shared" si="120"/>
        <v>0</v>
      </c>
      <c r="GS24" s="144">
        <f t="shared" si="121"/>
        <v>15326408.494255003</v>
      </c>
      <c r="GT24" s="145">
        <f t="shared" si="122"/>
        <v>0</v>
      </c>
      <c r="GU24" s="144">
        <f t="shared" si="123"/>
        <v>15853022130.547781</v>
      </c>
      <c r="GV24" s="145">
        <f t="shared" si="124"/>
        <v>0</v>
      </c>
      <c r="GW24" s="144">
        <f t="shared" si="125"/>
        <v>-360514568.55272001</v>
      </c>
      <c r="GX24" s="145">
        <f t="shared" si="126"/>
        <v>0</v>
      </c>
      <c r="GY24" s="144">
        <f t="shared" si="127"/>
        <v>1771527835.2327738</v>
      </c>
      <c r="GZ24" s="144">
        <f t="shared" si="128"/>
        <v>67082221.463547952</v>
      </c>
      <c r="HA24" s="145">
        <f t="shared" si="129"/>
        <v>0</v>
      </c>
      <c r="HB24" s="144">
        <f t="shared" si="130"/>
        <v>8373507.4780501099</v>
      </c>
      <c r="HC24" s="145">
        <f t="shared" si="131"/>
        <v>0</v>
      </c>
      <c r="HD24" s="144">
        <f t="shared" si="132"/>
        <v>1917924683.7802935</v>
      </c>
      <c r="HE24" s="145">
        <f t="shared" si="104"/>
        <v>0</v>
      </c>
      <c r="HF24" s="144">
        <f t="shared" si="105"/>
        <v>-5732549.3892645966</v>
      </c>
      <c r="HG24" s="144">
        <f t="shared" si="106"/>
        <v>95375582.964772269</v>
      </c>
      <c r="HH24" s="145">
        <f t="shared" si="107"/>
        <v>0</v>
      </c>
      <c r="HI24" s="144">
        <f t="shared" si="108"/>
        <v>4636840117.7028666</v>
      </c>
      <c r="HJ24" s="146">
        <f t="shared" si="109"/>
        <v>0</v>
      </c>
    </row>
    <row r="25" spans="1:218" x14ac:dyDescent="0.3">
      <c r="A25" s="2">
        <v>0.4081632653061224</v>
      </c>
      <c r="B25">
        <v>4.6545660796254378</v>
      </c>
      <c r="C25">
        <v>5.3702278525950928E-2</v>
      </c>
      <c r="D25">
        <f t="shared" si="1"/>
        <v>3.0769139097730203</v>
      </c>
      <c r="E25">
        <v>0.29920176561319112</v>
      </c>
      <c r="F25">
        <v>47.755102040816318</v>
      </c>
      <c r="G25">
        <v>-0.1862311914711772</v>
      </c>
      <c r="H25">
        <v>0</v>
      </c>
      <c r="I25" s="4">
        <v>21</v>
      </c>
      <c r="K25" s="46">
        <f t="shared" si="68"/>
        <v>35</v>
      </c>
      <c r="L25" s="39">
        <f t="shared" si="69"/>
        <v>36</v>
      </c>
      <c r="M25" s="287">
        <f t="shared" si="8"/>
        <v>1.1528706686832724</v>
      </c>
      <c r="N25" s="287">
        <f t="shared" si="9"/>
        <v>0</v>
      </c>
      <c r="O25" s="287">
        <f t="shared" si="10"/>
        <v>81.899381734455631</v>
      </c>
      <c r="P25" s="289">
        <f t="shared" si="11"/>
        <v>-0.48900120187547447</v>
      </c>
      <c r="Q25" s="46">
        <f t="shared" si="70"/>
        <v>35</v>
      </c>
      <c r="R25" s="39">
        <f t="shared" si="71"/>
        <v>36</v>
      </c>
      <c r="S25" s="23">
        <f t="shared" si="12"/>
        <v>3.2209317864018137</v>
      </c>
      <c r="T25" s="39">
        <f t="shared" si="72"/>
        <v>35</v>
      </c>
      <c r="U25" s="39">
        <f t="shared" si="73"/>
        <v>36</v>
      </c>
      <c r="V25" s="51">
        <f t="shared" si="13"/>
        <v>0.29861776370580928</v>
      </c>
      <c r="X25" s="135">
        <f>hGAST_vs_BeamDyn!A26</f>
        <v>81.899381734455631</v>
      </c>
      <c r="Y25" s="1">
        <f>hGAST_vs_BeamDyn!D26</f>
        <v>223.94256194555771</v>
      </c>
      <c r="Z25" s="1">
        <f>hGAST_vs_BeamDyn!E26</f>
        <v>0</v>
      </c>
      <c r="AA25">
        <f>hGAST_vs_BeamDyn!F26</f>
        <v>0</v>
      </c>
      <c r="AB25">
        <f>hGAST_vs_BeamDyn!G26</f>
        <v>0</v>
      </c>
      <c r="AC25">
        <f>hGAST_vs_BeamDyn!H26</f>
        <v>0</v>
      </c>
      <c r="AD25" s="1">
        <f>hGAST_vs_BeamDyn!I26</f>
        <v>-57.935047674030983</v>
      </c>
      <c r="AE25" s="1">
        <f>hGAST_vs_BeamDyn!J26</f>
        <v>223.94256194555771</v>
      </c>
      <c r="AF25">
        <f>hGAST_vs_BeamDyn!K26</f>
        <v>0</v>
      </c>
      <c r="AG25">
        <f>hGAST_vs_BeamDyn!L26</f>
        <v>0</v>
      </c>
      <c r="AH25">
        <f>hGAST_vs_BeamDyn!M26</f>
        <v>0</v>
      </c>
      <c r="AI25" s="1">
        <f>hGAST_vs_BeamDyn!N26</f>
        <v>7.2230373824449474</v>
      </c>
      <c r="AJ25" s="1">
        <f>hGAST_vs_BeamDyn!O26</f>
        <v>223.94256194555771</v>
      </c>
      <c r="AK25" s="1">
        <f>hGAST_vs_BeamDyn!P26</f>
        <v>57.935047674030983</v>
      </c>
      <c r="AL25" s="1">
        <f>hGAST_vs_BeamDyn!Q26</f>
        <v>-7.2230373824449474</v>
      </c>
      <c r="AM25">
        <f>hGAST_vs_BeamDyn!R26</f>
        <v>0</v>
      </c>
      <c r="AN25" s="1">
        <f>hGAST_vs_BeamDyn!S26</f>
        <v>131.6545414850965</v>
      </c>
      <c r="AO25" s="1">
        <f>hGAST_vs_BeamDyn!T26</f>
        <v>-2.6421037604616719</v>
      </c>
      <c r="AP25">
        <f>hGAST_vs_BeamDyn!U26</f>
        <v>0</v>
      </c>
      <c r="AQ25" s="1">
        <f>hGAST_vs_BeamDyn!V26</f>
        <v>17.74533007795668</v>
      </c>
      <c r="AR25">
        <f>hGAST_vs_BeamDyn!W26</f>
        <v>0</v>
      </c>
      <c r="AS25" s="186">
        <f>hGAST_vs_BeamDyn!X26</f>
        <v>149.39987156305429</v>
      </c>
      <c r="AT25" s="1">
        <f>hGAST_vs_BeamDyn!Y26</f>
        <v>55553240.583667353</v>
      </c>
      <c r="AU25" s="1">
        <f>hGAST_vs_BeamDyn!Z26</f>
        <v>1941394.5823109569</v>
      </c>
      <c r="AV25">
        <f>hGAST_vs_BeamDyn!AA26</f>
        <v>0</v>
      </c>
      <c r="AW25">
        <f>hGAST_vs_BeamDyn!AB26</f>
        <v>0</v>
      </c>
      <c r="AX25">
        <f>hGAST_vs_BeamDyn!AC26</f>
        <v>0</v>
      </c>
      <c r="AY25" s="1">
        <f>hGAST_vs_BeamDyn!AD26</f>
        <v>8124277.187599225</v>
      </c>
      <c r="AZ25" s="1">
        <f>hGAST_vs_BeamDyn!AE26</f>
        <v>376257910.10373849</v>
      </c>
      <c r="BA25">
        <f>hGAST_vs_BeamDyn!AF26</f>
        <v>0</v>
      </c>
      <c r="BB25">
        <f>hGAST_vs_BeamDyn!AG26</f>
        <v>0</v>
      </c>
      <c r="BC25">
        <f>hGAST_vs_BeamDyn!AH26</f>
        <v>0</v>
      </c>
      <c r="BD25" s="1">
        <f>hGAST_vs_BeamDyn!AI26</f>
        <v>18041654.77816448</v>
      </c>
      <c r="BE25" s="1">
        <f>hGAST_vs_BeamDyn!AJ26</f>
        <v>14061229868.52557</v>
      </c>
      <c r="BF25" s="1">
        <f>hGAST_vs_BeamDyn!AK26</f>
        <v>1013471013.85025</v>
      </c>
      <c r="BG25" s="1">
        <f>hGAST_vs_BeamDyn!AL26</f>
        <v>-411634704.48295808</v>
      </c>
      <c r="BH25">
        <f>hGAST_vs_BeamDyn!AM26</f>
        <v>0</v>
      </c>
      <c r="BI25" s="1">
        <f>hGAST_vs_BeamDyn!AN26</f>
        <v>2889083609.8505788</v>
      </c>
      <c r="BJ25" s="1">
        <f>hGAST_vs_BeamDyn!AO26</f>
        <v>-12258851.34757519</v>
      </c>
      <c r="BK25">
        <f>hGAST_vs_BeamDyn!AP26</f>
        <v>0</v>
      </c>
      <c r="BL25" s="1">
        <f>hGAST_vs_BeamDyn!AQ26</f>
        <v>1351951128.692934</v>
      </c>
      <c r="BM25">
        <f>hGAST_vs_BeamDyn!AR26</f>
        <v>0</v>
      </c>
      <c r="BN25" s="186">
        <f>hGAST_vs_BeamDyn!AS26</f>
        <v>71456369.556008875</v>
      </c>
      <c r="BO25" s="175">
        <f>hGAST_vs_BeamDyn!AU26</f>
        <v>2.6421037604616719</v>
      </c>
      <c r="BP25" s="175">
        <f>hGAST_vs_BeamDyn!AV26</f>
        <v>3.2253973160318347E-2</v>
      </c>
      <c r="BQ25" s="175">
        <f>hGAST_vs_BeamDyn!AW26</f>
        <v>0.25870494277954842</v>
      </c>
      <c r="BR25" s="175">
        <f>hGAST_vs_BeamDyn!AX26</f>
        <v>4.7950233852067578E-2</v>
      </c>
      <c r="BS25" s="175">
        <f>hGAST_vs_BeamDyn!AY26</f>
        <v>-0.14624308325206437</v>
      </c>
      <c r="BT25" s="175">
        <f>hGAST_vs_BeamDyn!AZ26</f>
        <v>2.9274445289053597E-2</v>
      </c>
      <c r="BU25" s="175">
        <f>hGAST_vs_BeamDyn!BA26</f>
        <v>7.2075559771537998E-2</v>
      </c>
      <c r="BV25" s="175">
        <f>hGAST_vs_BeamDyn!BB26</f>
        <v>-8124277.187599225</v>
      </c>
      <c r="BW25" s="175">
        <f>hGAST_vs_BeamDyn!BC26</f>
        <v>411634704.48295808</v>
      </c>
      <c r="BX25" s="254">
        <f>hGAST_vs_BeamDyn!BD26</f>
        <v>12258851.34757519</v>
      </c>
      <c r="BY25" s="1"/>
      <c r="BZ25" s="277">
        <f t="shared" si="74"/>
        <v>0.6486384460966399</v>
      </c>
      <c r="CA25" s="175">
        <f t="shared" si="2"/>
        <v>3.2253973160318347E-2</v>
      </c>
      <c r="CB25" s="175">
        <f t="shared" si="3"/>
        <v>0.25870494277954842</v>
      </c>
      <c r="CC25" s="175">
        <f t="shared" si="4"/>
        <v>4.7950233852067578E-2</v>
      </c>
      <c r="CD25" s="175">
        <f t="shared" si="5"/>
        <v>-0.14624308325206437</v>
      </c>
      <c r="CE25" s="175">
        <f t="shared" si="6"/>
        <v>2.9274445289053597E-2</v>
      </c>
      <c r="CF25" s="254">
        <f t="shared" si="7"/>
        <v>7.2075559771537998E-2</v>
      </c>
      <c r="CH25" s="291">
        <f t="shared" si="75"/>
        <v>0.6486384460966399</v>
      </c>
      <c r="CI25" s="1">
        <f t="shared" si="76"/>
        <v>0.25870494277954842</v>
      </c>
      <c r="CJ25" s="34">
        <f t="shared" si="77"/>
        <v>3.2253973160318347E-2</v>
      </c>
      <c r="CK25" s="1">
        <f t="shared" si="78"/>
        <v>-0.14624308325206437</v>
      </c>
      <c r="CL25" s="34">
        <f t="shared" si="79"/>
        <v>4.7950233852067578E-2</v>
      </c>
      <c r="CM25" s="1">
        <f t="shared" si="80"/>
        <v>7.2075559771537998E-2</v>
      </c>
      <c r="CN25" s="34">
        <f t="shared" si="81"/>
        <v>2.9274445289053597E-2</v>
      </c>
      <c r="CP25" s="125">
        <f t="shared" si="14"/>
        <v>-0.48900120187547447</v>
      </c>
      <c r="CQ25" s="125">
        <f t="shared" si="82"/>
        <v>-8.5346810189365005E-3</v>
      </c>
      <c r="CR25" s="13">
        <f t="shared" si="83"/>
        <v>0.25897079473244372</v>
      </c>
      <c r="CS25" s="13">
        <f t="shared" si="84"/>
        <v>3.0044861105394505E-2</v>
      </c>
      <c r="CT25" s="13">
        <f t="shared" si="85"/>
        <v>-0.14582852207175837</v>
      </c>
      <c r="CU25" s="13">
        <f t="shared" si="86"/>
        <v>4.9196610410727266E-2</v>
      </c>
      <c r="CV25" s="13">
        <f t="shared" si="87"/>
        <v>7.2322779786843816E-2</v>
      </c>
      <c r="CW25" s="57">
        <f t="shared" si="88"/>
        <v>2.8658244664773777E-2</v>
      </c>
      <c r="CX25" s="68"/>
      <c r="CY25" s="94"/>
      <c r="CZ25" s="296">
        <f t="shared" si="15"/>
        <v>71456369.556008875</v>
      </c>
      <c r="DA25" s="244">
        <f t="shared" si="16"/>
        <v>376257910.10373849</v>
      </c>
      <c r="DB25" s="244">
        <f t="shared" si="17"/>
        <v>55553240.583667353</v>
      </c>
      <c r="DC25" s="34">
        <f t="shared" si="18"/>
        <v>1941394.5823109569</v>
      </c>
      <c r="DD25" s="244">
        <f t="shared" si="19"/>
        <v>17.74533007795668</v>
      </c>
      <c r="DE25" s="244">
        <f t="shared" si="20"/>
        <v>131.6545414850965</v>
      </c>
      <c r="DF25" s="34">
        <f t="shared" si="21"/>
        <v>2.6421037604616719</v>
      </c>
      <c r="DG25" s="1">
        <f t="shared" si="22"/>
        <v>1351951128.692934</v>
      </c>
      <c r="DH25" s="1">
        <f t="shared" si="23"/>
        <v>2889083609.8505788</v>
      </c>
      <c r="DI25" s="34">
        <f t="shared" si="24"/>
        <v>12258851.34757519</v>
      </c>
      <c r="DJ25" s="1">
        <f t="shared" si="25"/>
        <v>411634704.48295808</v>
      </c>
      <c r="DK25" s="34">
        <f t="shared" si="26"/>
        <v>1013471013.85025</v>
      </c>
      <c r="DL25" s="1">
        <f t="shared" si="27"/>
        <v>18041654.77816448</v>
      </c>
      <c r="DM25" s="186">
        <f t="shared" si="28"/>
        <v>-8124277.187599225</v>
      </c>
      <c r="DO25" s="169">
        <f t="shared" si="89"/>
        <v>-0.48900120187547447</v>
      </c>
      <c r="DP25" s="106">
        <f t="shared" si="102"/>
        <v>-8.5346810189365005E-3</v>
      </c>
      <c r="DQ25" s="243">
        <v>20</v>
      </c>
      <c r="DR25" s="258">
        <f t="shared" si="103"/>
        <v>81.930717936039727</v>
      </c>
      <c r="DS25" s="258">
        <f t="shared" si="29"/>
        <v>81.899381734455631</v>
      </c>
      <c r="DT25" s="258">
        <f t="shared" si="30"/>
        <v>0</v>
      </c>
      <c r="DU25" s="262">
        <f t="shared" si="90"/>
        <v>-1.1528706686832724</v>
      </c>
      <c r="DV25" s="189">
        <f t="shared" si="31"/>
        <v>223.94256194555771</v>
      </c>
      <c r="DW25" s="244">
        <f t="shared" si="32"/>
        <v>0.25897079473244372</v>
      </c>
      <c r="DX25" s="189">
        <f t="shared" si="33"/>
        <v>3.0044861105394505E-2</v>
      </c>
      <c r="DY25" s="1">
        <f t="shared" si="34"/>
        <v>17.708530276689785</v>
      </c>
      <c r="DZ25" s="1">
        <f t="shared" si="35"/>
        <v>131.69134128636338</v>
      </c>
      <c r="EA25" s="34">
        <f t="shared" si="36"/>
        <v>1.6695872883502627</v>
      </c>
      <c r="EB25" s="244">
        <f t="shared" si="37"/>
        <v>14061229868.52557</v>
      </c>
      <c r="EC25" s="1">
        <f t="shared" si="91"/>
        <v>402970165.85983056</v>
      </c>
      <c r="ED25" s="34">
        <f t="shared" si="92"/>
        <v>1016947231.3135655</v>
      </c>
      <c r="EE25" s="1">
        <f t="shared" si="38"/>
        <v>1351853851.2927935</v>
      </c>
      <c r="EF25" s="1">
        <f t="shared" si="39"/>
        <v>2889180887.2507195</v>
      </c>
      <c r="EG25" s="34">
        <f t="shared" si="40"/>
        <v>-861232.85513530858</v>
      </c>
      <c r="EH25" s="34">
        <f t="shared" si="93"/>
        <v>71456369.556008875</v>
      </c>
      <c r="EI25" s="1">
        <f t="shared" si="41"/>
        <v>376267687.050412</v>
      </c>
      <c r="EJ25" s="1">
        <f t="shared" si="42"/>
        <v>55543463.636993811</v>
      </c>
      <c r="EK25" s="34">
        <f t="shared" si="43"/>
        <v>-795867.37820241391</v>
      </c>
      <c r="EL25" s="1">
        <f t="shared" si="94"/>
        <v>18110334.970583815</v>
      </c>
      <c r="EM25" s="34">
        <f t="shared" si="95"/>
        <v>-7970003.4007934583</v>
      </c>
      <c r="EN25" s="107">
        <v>0</v>
      </c>
      <c r="EP25" s="227">
        <f t="shared" si="44"/>
        <v>402970165.85983062</v>
      </c>
      <c r="EQ25" s="93">
        <f t="shared" si="45"/>
        <v>1016947231.3135656</v>
      </c>
      <c r="ER25" s="93">
        <f t="shared" si="96"/>
        <v>18511094.809964567</v>
      </c>
      <c r="ES25" s="228">
        <f t="shared" si="97"/>
        <v>-8099821.21292926</v>
      </c>
      <c r="ET25" s="320">
        <f t="shared" si="98"/>
        <v>8099821.21292926</v>
      </c>
      <c r="EU25" s="142">
        <v>20</v>
      </c>
      <c r="EV25" s="264">
        <f t="shared" si="46"/>
        <v>81.899381734455631</v>
      </c>
      <c r="EW25" s="264">
        <f t="shared" si="47"/>
        <v>0</v>
      </c>
      <c r="EX25" s="264">
        <f t="shared" si="48"/>
        <v>-1.1528706686832724</v>
      </c>
      <c r="EY25" s="143">
        <f t="shared" si="49"/>
        <v>223.94256194555771</v>
      </c>
      <c r="EZ25" s="143">
        <f t="shared" si="50"/>
        <v>0.25897079473244372</v>
      </c>
      <c r="FA25" s="143">
        <f t="shared" si="51"/>
        <v>3.0044861105394505E-2</v>
      </c>
      <c r="FB25" s="143">
        <f t="shared" si="52"/>
        <v>17.708530276689785</v>
      </c>
      <c r="FC25" s="143">
        <f t="shared" si="53"/>
        <v>131.69134128636338</v>
      </c>
      <c r="FD25" s="143">
        <f t="shared" si="54"/>
        <v>1.6695872883502627</v>
      </c>
      <c r="FE25" s="144">
        <f t="shared" si="55"/>
        <v>376267687.050412</v>
      </c>
      <c r="FF25" s="145">
        <v>0</v>
      </c>
      <c r="FG25" s="144">
        <f t="shared" si="56"/>
        <v>-795867.37820241391</v>
      </c>
      <c r="FH25" s="145">
        <v>0</v>
      </c>
      <c r="FI25" s="144">
        <f t="shared" si="57"/>
        <v>18110334.970583815</v>
      </c>
      <c r="FJ25" s="145">
        <v>0</v>
      </c>
      <c r="FK25" s="144">
        <f t="shared" si="58"/>
        <v>14061229868.52557</v>
      </c>
      <c r="FL25" s="145">
        <v>0</v>
      </c>
      <c r="FM25" s="144">
        <f t="shared" si="59"/>
        <v>-402970165.85983056</v>
      </c>
      <c r="FN25" s="145">
        <v>0</v>
      </c>
      <c r="FO25" s="144">
        <f t="shared" si="60"/>
        <v>1016947231.3135655</v>
      </c>
      <c r="FP25" s="144">
        <f t="shared" si="61"/>
        <v>55543463.636993811</v>
      </c>
      <c r="FQ25" s="145">
        <v>0</v>
      </c>
      <c r="FR25" s="144">
        <f t="shared" si="62"/>
        <v>7970003.4007934583</v>
      </c>
      <c r="FS25" s="145">
        <v>0</v>
      </c>
      <c r="FT25" s="144">
        <f t="shared" si="63"/>
        <v>1351853851.2927935</v>
      </c>
      <c r="FU25" s="145">
        <v>0</v>
      </c>
      <c r="FV25" s="144">
        <f t="shared" si="64"/>
        <v>861232.85513530858</v>
      </c>
      <c r="FW25" s="144">
        <f t="shared" si="65"/>
        <v>71456369.556008875</v>
      </c>
      <c r="FX25" s="145">
        <v>0</v>
      </c>
      <c r="FY25" s="144">
        <f t="shared" si="66"/>
        <v>2889180887.2507195</v>
      </c>
      <c r="FZ25" s="146">
        <v>0</v>
      </c>
      <c r="GB25" s="46">
        <f t="shared" si="99"/>
        <v>20</v>
      </c>
      <c r="GC25" s="39">
        <f t="shared" si="100"/>
        <v>21</v>
      </c>
      <c r="GE25" s="142">
        <v>20</v>
      </c>
      <c r="GF25" s="310">
        <v>81.900000000000006</v>
      </c>
      <c r="GG25" s="264">
        <f t="shared" si="101"/>
        <v>0</v>
      </c>
      <c r="GH25" s="264">
        <f t="shared" si="110"/>
        <v>-1.1529107929771727</v>
      </c>
      <c r="GI25" s="143">
        <f t="shared" si="111"/>
        <v>223.93787382012334</v>
      </c>
      <c r="GJ25" s="143">
        <f t="shared" si="112"/>
        <v>0.25896589755410737</v>
      </c>
      <c r="GK25" s="143">
        <f t="shared" si="113"/>
        <v>3.0045068076405931E-2</v>
      </c>
      <c r="GL25" s="143">
        <f t="shared" si="114"/>
        <v>17.707845334430566</v>
      </c>
      <c r="GM25" s="143">
        <f t="shared" si="115"/>
        <v>131.68637417618771</v>
      </c>
      <c r="GN25" s="143">
        <f t="shared" si="116"/>
        <v>1.6694330493248462</v>
      </c>
      <c r="GO25" s="144">
        <f t="shared" si="117"/>
        <v>376269755.92380232</v>
      </c>
      <c r="GP25" s="145">
        <f t="shared" si="118"/>
        <v>0</v>
      </c>
      <c r="GQ25" s="144">
        <f t="shared" si="119"/>
        <v>-796355.49870260537</v>
      </c>
      <c r="GR25" s="145">
        <f t="shared" si="120"/>
        <v>0</v>
      </c>
      <c r="GS25" s="144">
        <f t="shared" si="121"/>
        <v>18110500.427342907</v>
      </c>
      <c r="GT25" s="145">
        <f t="shared" si="122"/>
        <v>0</v>
      </c>
      <c r="GU25" s="144">
        <f t="shared" si="123"/>
        <v>14060906655.271845</v>
      </c>
      <c r="GV25" s="145">
        <f t="shared" si="124"/>
        <v>0</v>
      </c>
      <c r="GW25" s="144">
        <f t="shared" si="125"/>
        <v>-402966995.44198108</v>
      </c>
      <c r="GX25" s="145">
        <f t="shared" si="126"/>
        <v>0</v>
      </c>
      <c r="GY25" s="144">
        <f t="shared" si="127"/>
        <v>1016906700.2465363</v>
      </c>
      <c r="GZ25" s="144">
        <f t="shared" si="128"/>
        <v>55542356.132633351</v>
      </c>
      <c r="HA25" s="145">
        <f t="shared" si="129"/>
        <v>0</v>
      </c>
      <c r="HB25" s="144">
        <f t="shared" si="130"/>
        <v>7969862.5009182673</v>
      </c>
      <c r="HC25" s="145">
        <f t="shared" si="131"/>
        <v>0</v>
      </c>
      <c r="HD25" s="144">
        <f t="shared" si="132"/>
        <v>1351799534.4339514</v>
      </c>
      <c r="HE25" s="145">
        <f t="shared" si="104"/>
        <v>0</v>
      </c>
      <c r="HF25" s="144">
        <f t="shared" si="105"/>
        <v>861860.96900566481</v>
      </c>
      <c r="HG25" s="144">
        <f t="shared" si="106"/>
        <v>71454368.149978727</v>
      </c>
      <c r="HH25" s="145">
        <f t="shared" si="107"/>
        <v>0</v>
      </c>
      <c r="HI25" s="144">
        <f t="shared" si="108"/>
        <v>2889073961.7976818</v>
      </c>
      <c r="HJ25" s="146">
        <f t="shared" si="109"/>
        <v>0</v>
      </c>
    </row>
    <row r="26" spans="1:218" x14ac:dyDescent="0.3">
      <c r="A26" s="2">
        <v>0.42857142857142849</v>
      </c>
      <c r="B26">
        <v>4.5410310517119097</v>
      </c>
      <c r="C26">
        <v>4.7709665190988251E-2</v>
      </c>
      <c r="D26">
        <f t="shared" si="1"/>
        <v>2.7335624574258417</v>
      </c>
      <c r="E26">
        <v>0.29648581499532922</v>
      </c>
      <c r="F26">
        <v>50.142857142857153</v>
      </c>
      <c r="G26">
        <v>-0.1479307251853749</v>
      </c>
      <c r="H26">
        <v>0</v>
      </c>
      <c r="I26" s="4">
        <v>22</v>
      </c>
      <c r="K26" s="46">
        <f t="shared" si="68"/>
        <v>37</v>
      </c>
      <c r="L26" s="39">
        <f t="shared" si="69"/>
        <v>38</v>
      </c>
      <c r="M26" s="287">
        <f t="shared" si="8"/>
        <v>1.5325220167004527</v>
      </c>
      <c r="N26" s="287">
        <f t="shared" si="9"/>
        <v>0</v>
      </c>
      <c r="O26" s="287">
        <f t="shared" si="10"/>
        <v>87.749337572631035</v>
      </c>
      <c r="P26" s="289">
        <f t="shared" si="11"/>
        <v>-1.240128225962795</v>
      </c>
      <c r="Q26" s="46">
        <f t="shared" si="70"/>
        <v>37</v>
      </c>
      <c r="R26" s="39">
        <f t="shared" si="71"/>
        <v>38</v>
      </c>
      <c r="S26" s="23">
        <f t="shared" si="12"/>
        <v>2.9959148953121946</v>
      </c>
      <c r="T26" s="39">
        <f t="shared" si="72"/>
        <v>37</v>
      </c>
      <c r="U26" s="39">
        <f t="shared" si="73"/>
        <v>38</v>
      </c>
      <c r="V26" s="51">
        <f t="shared" si="13"/>
        <v>0.30592132475140416</v>
      </c>
      <c r="X26" s="135">
        <f>hGAST_vs_BeamDyn!A27</f>
        <v>87.749337572631035</v>
      </c>
      <c r="Y26" s="1">
        <f>hGAST_vs_BeamDyn!D27</f>
        <v>179.58407067190129</v>
      </c>
      <c r="Z26" s="1">
        <f>hGAST_vs_BeamDyn!E27</f>
        <v>0</v>
      </c>
      <c r="AA26">
        <f>hGAST_vs_BeamDyn!F27</f>
        <v>0</v>
      </c>
      <c r="AB26">
        <f>hGAST_vs_BeamDyn!G27</f>
        <v>0</v>
      </c>
      <c r="AC26">
        <f>hGAST_vs_BeamDyn!H27</f>
        <v>0</v>
      </c>
      <c r="AD26" s="1">
        <f>hGAST_vs_BeamDyn!I27</f>
        <v>-38.052397550438201</v>
      </c>
      <c r="AE26" s="1">
        <f>hGAST_vs_BeamDyn!J27</f>
        <v>179.58407067190129</v>
      </c>
      <c r="AF26">
        <f>hGAST_vs_BeamDyn!K27</f>
        <v>0</v>
      </c>
      <c r="AG26">
        <f>hGAST_vs_BeamDyn!L27</f>
        <v>0</v>
      </c>
      <c r="AH26">
        <f>hGAST_vs_BeamDyn!M27</f>
        <v>0</v>
      </c>
      <c r="AI26" s="1">
        <f>hGAST_vs_BeamDyn!N27</f>
        <v>6.5723577228530008</v>
      </c>
      <c r="AJ26" s="1">
        <f>hGAST_vs_BeamDyn!O27</f>
        <v>179.58407067190129</v>
      </c>
      <c r="AK26" s="1">
        <f>hGAST_vs_BeamDyn!P27</f>
        <v>38.052397550438201</v>
      </c>
      <c r="AL26" s="1">
        <f>hGAST_vs_BeamDyn!Q27</f>
        <v>-6.5723577228530008</v>
      </c>
      <c r="AM26">
        <f>hGAST_vs_BeamDyn!R27</f>
        <v>0</v>
      </c>
      <c r="AN26" s="1">
        <f>hGAST_vs_BeamDyn!S27</f>
        <v>84.649621499078862</v>
      </c>
      <c r="AO26" s="1">
        <f>hGAST_vs_BeamDyn!T27</f>
        <v>-1.799611877679552</v>
      </c>
      <c r="AP26">
        <f>hGAST_vs_BeamDyn!U27</f>
        <v>0</v>
      </c>
      <c r="AQ26" s="1">
        <f>hGAST_vs_BeamDyn!V27</f>
        <v>11.271194923324609</v>
      </c>
      <c r="AR26">
        <f>hGAST_vs_BeamDyn!W27</f>
        <v>0</v>
      </c>
      <c r="AS26" s="186">
        <f>hGAST_vs_BeamDyn!X27</f>
        <v>95.92081642240376</v>
      </c>
      <c r="AT26" s="1">
        <f>hGAST_vs_BeamDyn!Y27</f>
        <v>44994384.568667337</v>
      </c>
      <c r="AU26" s="1">
        <f>hGAST_vs_BeamDyn!Z27</f>
        <v>2180662.5761736599</v>
      </c>
      <c r="AV26">
        <f>hGAST_vs_BeamDyn!AA27</f>
        <v>0</v>
      </c>
      <c r="AW26">
        <f>hGAST_vs_BeamDyn!AB27</f>
        <v>0</v>
      </c>
      <c r="AX26">
        <f>hGAST_vs_BeamDyn!AC27</f>
        <v>0</v>
      </c>
      <c r="AY26" s="1">
        <f>hGAST_vs_BeamDyn!AD27</f>
        <v>7061108.3533852762</v>
      </c>
      <c r="AZ26" s="1">
        <f>hGAST_vs_BeamDyn!AE27</f>
        <v>395913126.76818848</v>
      </c>
      <c r="BA26">
        <f>hGAST_vs_BeamDyn!AF27</f>
        <v>0</v>
      </c>
      <c r="BB26">
        <f>hGAST_vs_BeamDyn!AG27</f>
        <v>0</v>
      </c>
      <c r="BC26">
        <f>hGAST_vs_BeamDyn!AH27</f>
        <v>0</v>
      </c>
      <c r="BD26" s="1">
        <f>hGAST_vs_BeamDyn!AI27</f>
        <v>19527620.33550413</v>
      </c>
      <c r="BE26" s="1">
        <f>hGAST_vs_BeamDyn!AJ27</f>
        <v>11003024089.79319</v>
      </c>
      <c r="BF26" s="1">
        <f>hGAST_vs_BeamDyn!AK27</f>
        <v>625226575.78189468</v>
      </c>
      <c r="BG26" s="1">
        <f>hGAST_vs_BeamDyn!AL27</f>
        <v>-386594144.72722411</v>
      </c>
      <c r="BH26">
        <f>hGAST_vs_BeamDyn!AM27</f>
        <v>0</v>
      </c>
      <c r="BI26" s="1">
        <f>hGAST_vs_BeamDyn!AN27</f>
        <v>1877272361.936434</v>
      </c>
      <c r="BJ26" s="1">
        <f>hGAST_vs_BeamDyn!AO27</f>
        <v>-15695344.26658326</v>
      </c>
      <c r="BK26">
        <f>hGAST_vs_BeamDyn!AP27</f>
        <v>0</v>
      </c>
      <c r="BL26" s="1">
        <f>hGAST_vs_BeamDyn!AQ27</f>
        <v>838106592.74152005</v>
      </c>
      <c r="BM26">
        <f>hGAST_vs_BeamDyn!AR27</f>
        <v>0</v>
      </c>
      <c r="BN26" s="186">
        <f>hGAST_vs_BeamDyn!AS27</f>
        <v>52519301.176315233</v>
      </c>
      <c r="BO26" s="175">
        <f>hGAST_vs_BeamDyn!AU27</f>
        <v>1.799611877679552</v>
      </c>
      <c r="BP26" s="175">
        <f>hGAST_vs_BeamDyn!AV27</f>
        <v>3.6597665362317393E-2</v>
      </c>
      <c r="BQ26" s="175">
        <f>hGAST_vs_BeamDyn!AW27</f>
        <v>0.2118918309851637</v>
      </c>
      <c r="BR26" s="175">
        <f>hGAST_vs_BeamDyn!AX27</f>
        <v>4.9322992887118305E-2</v>
      </c>
      <c r="BS26" s="175">
        <f>hGAST_vs_BeamDyn!AY27</f>
        <v>-0.15693310223210405</v>
      </c>
      <c r="BT26" s="175">
        <f>hGAST_vs_BeamDyn!AZ27</f>
        <v>3.513526295792109E-2</v>
      </c>
      <c r="BU26" s="175">
        <f>hGAST_vs_BeamDyn!BA27</f>
        <v>5.6823157949992847E-2</v>
      </c>
      <c r="BV26" s="175">
        <f>hGAST_vs_BeamDyn!BB27</f>
        <v>-7061108.3533852762</v>
      </c>
      <c r="BW26" s="175">
        <f>hGAST_vs_BeamDyn!BC27</f>
        <v>386594144.72722411</v>
      </c>
      <c r="BX26" s="254">
        <f>hGAST_vs_BeamDyn!BD27</f>
        <v>15695344.26658326</v>
      </c>
      <c r="BY26" s="1"/>
      <c r="BZ26" s="277">
        <f t="shared" si="74"/>
        <v>0.58144319403972644</v>
      </c>
      <c r="CA26" s="175">
        <f t="shared" si="2"/>
        <v>3.6597665362317393E-2</v>
      </c>
      <c r="CB26" s="175">
        <f t="shared" si="3"/>
        <v>0.2118918309851637</v>
      </c>
      <c r="CC26" s="175">
        <f t="shared" si="4"/>
        <v>4.9322992887118305E-2</v>
      </c>
      <c r="CD26" s="175">
        <f t="shared" si="5"/>
        <v>-0.15693310223210405</v>
      </c>
      <c r="CE26" s="175">
        <f t="shared" si="6"/>
        <v>3.513526295792109E-2</v>
      </c>
      <c r="CF26" s="254">
        <f t="shared" si="7"/>
        <v>5.6823157949992847E-2</v>
      </c>
      <c r="CH26" s="291">
        <f t="shared" si="75"/>
        <v>0.58144319403972644</v>
      </c>
      <c r="CI26" s="1">
        <f t="shared" si="76"/>
        <v>0.2118918309851637</v>
      </c>
      <c r="CJ26" s="34">
        <f t="shared" si="77"/>
        <v>3.6597665362317393E-2</v>
      </c>
      <c r="CK26" s="1">
        <f t="shared" si="78"/>
        <v>-0.15693310223210405</v>
      </c>
      <c r="CL26" s="34">
        <f t="shared" si="79"/>
        <v>4.9322992887118305E-2</v>
      </c>
      <c r="CM26" s="1">
        <f t="shared" si="80"/>
        <v>5.6823157949992847E-2</v>
      </c>
      <c r="CN26" s="34">
        <f t="shared" si="81"/>
        <v>3.513526295792109E-2</v>
      </c>
      <c r="CP26" s="125">
        <f t="shared" si="14"/>
        <v>-1.240128225962795</v>
      </c>
      <c r="CQ26" s="125">
        <f t="shared" si="82"/>
        <v>-2.1644320689966998E-2</v>
      </c>
      <c r="CR26" s="13">
        <f t="shared" si="83"/>
        <v>0.21263426949646985</v>
      </c>
      <c r="CS26" s="13">
        <f t="shared" si="84"/>
        <v>3.2003196464103115E-2</v>
      </c>
      <c r="CT26" s="13">
        <f t="shared" si="85"/>
        <v>-0.15582886459997028</v>
      </c>
      <c r="CU26" s="13">
        <f t="shared" si="86"/>
        <v>5.2707885188260716E-2</v>
      </c>
      <c r="CV26" s="13">
        <f t="shared" si="87"/>
        <v>5.7570267831790312E-2</v>
      </c>
      <c r="CW26" s="57">
        <f t="shared" si="88"/>
        <v>3.3897230628888067E-2</v>
      </c>
      <c r="CX26" s="68"/>
      <c r="CY26" s="94"/>
      <c r="CZ26" s="296">
        <f t="shared" si="15"/>
        <v>52519301.176315233</v>
      </c>
      <c r="DA26" s="244">
        <f t="shared" si="16"/>
        <v>395913126.76818848</v>
      </c>
      <c r="DB26" s="244">
        <f t="shared" si="17"/>
        <v>44994384.568667337</v>
      </c>
      <c r="DC26" s="34">
        <f t="shared" si="18"/>
        <v>2180662.5761736599</v>
      </c>
      <c r="DD26" s="244">
        <f t="shared" si="19"/>
        <v>11.271194923324609</v>
      </c>
      <c r="DE26" s="244">
        <f t="shared" si="20"/>
        <v>84.649621499078862</v>
      </c>
      <c r="DF26" s="34">
        <f t="shared" si="21"/>
        <v>1.799611877679552</v>
      </c>
      <c r="DG26" s="1">
        <f t="shared" si="22"/>
        <v>838106592.74152005</v>
      </c>
      <c r="DH26" s="1">
        <f t="shared" si="23"/>
        <v>1877272361.936434</v>
      </c>
      <c r="DI26" s="34">
        <f t="shared" si="24"/>
        <v>15695344.26658326</v>
      </c>
      <c r="DJ26" s="1">
        <f t="shared" si="25"/>
        <v>386594144.72722411</v>
      </c>
      <c r="DK26" s="34">
        <f t="shared" si="26"/>
        <v>625226575.78189468</v>
      </c>
      <c r="DL26" s="1">
        <f t="shared" si="27"/>
        <v>19527620.33550413</v>
      </c>
      <c r="DM26" s="186">
        <f t="shared" si="28"/>
        <v>-7061108.3533852762</v>
      </c>
      <c r="DO26" s="169">
        <f t="shared" si="89"/>
        <v>-1.240128225962795</v>
      </c>
      <c r="DP26" s="106">
        <f t="shared" si="102"/>
        <v>-2.1644320689966998E-2</v>
      </c>
      <c r="DQ26" s="243">
        <v>21</v>
      </c>
      <c r="DR26" s="258">
        <f t="shared" si="103"/>
        <v>87.792980166156511</v>
      </c>
      <c r="DS26" s="258">
        <f t="shared" si="29"/>
        <v>87.749337572631035</v>
      </c>
      <c r="DT26" s="258">
        <f t="shared" si="30"/>
        <v>0</v>
      </c>
      <c r="DU26" s="262">
        <f t="shared" si="90"/>
        <v>-1.5325220167004527</v>
      </c>
      <c r="DV26" s="189">
        <f t="shared" si="31"/>
        <v>179.58407067190129</v>
      </c>
      <c r="DW26" s="244">
        <f t="shared" si="32"/>
        <v>0.21263426949646985</v>
      </c>
      <c r="DX26" s="189">
        <f t="shared" si="33"/>
        <v>3.2003196464103115E-2</v>
      </c>
      <c r="DY26" s="1">
        <f t="shared" si="34"/>
        <v>11.227687207593139</v>
      </c>
      <c r="DZ26" s="1">
        <f t="shared" si="35"/>
        <v>84.693129214810341</v>
      </c>
      <c r="EA26" s="34">
        <f t="shared" si="36"/>
        <v>0.21019577701828696</v>
      </c>
      <c r="EB26" s="244">
        <f t="shared" si="37"/>
        <v>11003024089.79319</v>
      </c>
      <c r="EC26" s="1">
        <f t="shared" si="91"/>
        <v>372972045.18693095</v>
      </c>
      <c r="ED26" s="34">
        <f t="shared" si="92"/>
        <v>633447043.80903482</v>
      </c>
      <c r="EE26" s="1">
        <f t="shared" si="38"/>
        <v>837914123.63838971</v>
      </c>
      <c r="EF26" s="1">
        <f t="shared" si="39"/>
        <v>1877464831.0395644</v>
      </c>
      <c r="EG26" s="34">
        <f t="shared" si="40"/>
        <v>-6804372.3950276077</v>
      </c>
      <c r="EH26" s="34">
        <f t="shared" si="93"/>
        <v>52519301.176315233</v>
      </c>
      <c r="EI26" s="1">
        <f t="shared" si="41"/>
        <v>395843123.65393347</v>
      </c>
      <c r="EJ26" s="1">
        <f t="shared" si="42"/>
        <v>45064387.682922333</v>
      </c>
      <c r="EK26" s="34">
        <f t="shared" si="43"/>
        <v>-5414406.1206679568</v>
      </c>
      <c r="EL26" s="1">
        <f t="shared" si="94"/>
        <v>19675867.358106717</v>
      </c>
      <c r="EM26" s="34">
        <f t="shared" si="95"/>
        <v>-6636825.3594645914</v>
      </c>
      <c r="EN26" s="107">
        <v>0</v>
      </c>
      <c r="EP26" s="227">
        <f t="shared" si="44"/>
        <v>372972045.18693095</v>
      </c>
      <c r="EQ26" s="93">
        <f t="shared" si="45"/>
        <v>633447043.80903471</v>
      </c>
      <c r="ER26" s="93">
        <f t="shared" si="96"/>
        <v>20864053.914114013</v>
      </c>
      <c r="ES26" s="228">
        <f t="shared" si="97"/>
        <v>-7022332.3665226726</v>
      </c>
      <c r="ET26" s="320">
        <f t="shared" si="98"/>
        <v>7022332.3665226726</v>
      </c>
      <c r="EU26" s="142">
        <v>21</v>
      </c>
      <c r="EV26" s="264">
        <f t="shared" si="46"/>
        <v>87.749337572631035</v>
      </c>
      <c r="EW26" s="264">
        <f t="shared" si="47"/>
        <v>0</v>
      </c>
      <c r="EX26" s="264">
        <f t="shared" si="48"/>
        <v>-1.5325220167004527</v>
      </c>
      <c r="EY26" s="143">
        <f t="shared" si="49"/>
        <v>179.58407067190129</v>
      </c>
      <c r="EZ26" s="143">
        <f t="shared" si="50"/>
        <v>0.21263426949646985</v>
      </c>
      <c r="FA26" s="143">
        <f t="shared" si="51"/>
        <v>3.2003196464103115E-2</v>
      </c>
      <c r="FB26" s="143">
        <f t="shared" si="52"/>
        <v>11.227687207593139</v>
      </c>
      <c r="FC26" s="143">
        <f t="shared" si="53"/>
        <v>84.693129214810341</v>
      </c>
      <c r="FD26" s="143">
        <f t="shared" si="54"/>
        <v>0.21019577701828696</v>
      </c>
      <c r="FE26" s="144">
        <f t="shared" si="55"/>
        <v>395843123.65393347</v>
      </c>
      <c r="FF26" s="145">
        <v>0</v>
      </c>
      <c r="FG26" s="144">
        <f t="shared" si="56"/>
        <v>-5414406.1206679568</v>
      </c>
      <c r="FH26" s="145">
        <v>0</v>
      </c>
      <c r="FI26" s="144">
        <f t="shared" si="57"/>
        <v>19675867.358106717</v>
      </c>
      <c r="FJ26" s="145">
        <v>0</v>
      </c>
      <c r="FK26" s="144">
        <f t="shared" si="58"/>
        <v>11003024089.79319</v>
      </c>
      <c r="FL26" s="145">
        <v>0</v>
      </c>
      <c r="FM26" s="144">
        <f t="shared" si="59"/>
        <v>-372972045.18693095</v>
      </c>
      <c r="FN26" s="145">
        <v>0</v>
      </c>
      <c r="FO26" s="144">
        <f t="shared" si="60"/>
        <v>633447043.80903482</v>
      </c>
      <c r="FP26" s="144">
        <f t="shared" si="61"/>
        <v>45064387.682922333</v>
      </c>
      <c r="FQ26" s="145">
        <v>0</v>
      </c>
      <c r="FR26" s="144">
        <f t="shared" si="62"/>
        <v>6636825.3594645914</v>
      </c>
      <c r="FS26" s="145">
        <v>0</v>
      </c>
      <c r="FT26" s="144">
        <f t="shared" si="63"/>
        <v>837914123.63838971</v>
      </c>
      <c r="FU26" s="145">
        <v>0</v>
      </c>
      <c r="FV26" s="144">
        <f t="shared" si="64"/>
        <v>6804372.3950276077</v>
      </c>
      <c r="FW26" s="144">
        <f t="shared" si="65"/>
        <v>52519301.176315233</v>
      </c>
      <c r="FX26" s="145">
        <v>0</v>
      </c>
      <c r="FY26" s="144">
        <f t="shared" si="66"/>
        <v>1877464831.0395644</v>
      </c>
      <c r="FZ26" s="146">
        <v>0</v>
      </c>
      <c r="GB26" s="46">
        <f t="shared" si="99"/>
        <v>21</v>
      </c>
      <c r="GC26" s="39">
        <f t="shared" si="100"/>
        <v>22</v>
      </c>
      <c r="GE26" s="142">
        <v>21</v>
      </c>
      <c r="GF26" s="310">
        <v>87.75</v>
      </c>
      <c r="GG26" s="264">
        <f t="shared" si="101"/>
        <v>0</v>
      </c>
      <c r="GH26" s="264">
        <f t="shared" si="110"/>
        <v>-1.5325699163454911</v>
      </c>
      <c r="GI26" s="143">
        <f t="shared" si="111"/>
        <v>179.57837759617428</v>
      </c>
      <c r="GJ26" s="143">
        <f t="shared" si="112"/>
        <v>0.21263065816077084</v>
      </c>
      <c r="GK26" s="143">
        <f t="shared" si="113"/>
        <v>3.200301971792812E-2</v>
      </c>
      <c r="GL26" s="143">
        <f t="shared" si="114"/>
        <v>11.227170571477545</v>
      </c>
      <c r="GM26" s="143">
        <f t="shared" si="115"/>
        <v>84.689367621091066</v>
      </c>
      <c r="GN26" s="143">
        <f t="shared" si="116"/>
        <v>0.21011936443917287</v>
      </c>
      <c r="GO26" s="144">
        <f t="shared" si="117"/>
        <v>395840760.40021098</v>
      </c>
      <c r="GP26" s="145">
        <f t="shared" si="118"/>
        <v>0</v>
      </c>
      <c r="GQ26" s="144">
        <f t="shared" si="119"/>
        <v>-5414837.2892187443</v>
      </c>
      <c r="GR26" s="145">
        <f t="shared" si="120"/>
        <v>0</v>
      </c>
      <c r="GS26" s="144">
        <f t="shared" si="121"/>
        <v>19675679.931030836</v>
      </c>
      <c r="GT26" s="145">
        <f t="shared" si="122"/>
        <v>0</v>
      </c>
      <c r="GU26" s="144">
        <f t="shared" si="123"/>
        <v>11002605934.923698</v>
      </c>
      <c r="GV26" s="145">
        <f t="shared" si="124"/>
        <v>0</v>
      </c>
      <c r="GW26" s="144">
        <f t="shared" si="125"/>
        <v>-372958037.27990484</v>
      </c>
      <c r="GX26" s="145">
        <f t="shared" si="126"/>
        <v>0</v>
      </c>
      <c r="GY26" s="144">
        <f t="shared" si="127"/>
        <v>633416391.70765865</v>
      </c>
      <c r="GZ26" s="144">
        <f t="shared" si="128"/>
        <v>45063445.910308033</v>
      </c>
      <c r="HA26" s="145">
        <f t="shared" si="129"/>
        <v>0</v>
      </c>
      <c r="HB26" s="144">
        <f t="shared" si="130"/>
        <v>6636699.1388709815</v>
      </c>
      <c r="HC26" s="145">
        <f t="shared" si="131"/>
        <v>0</v>
      </c>
      <c r="HD26" s="144">
        <f t="shared" si="132"/>
        <v>837872067.62702012</v>
      </c>
      <c r="HE26" s="145">
        <f t="shared" si="104"/>
        <v>0</v>
      </c>
      <c r="HF26" s="144">
        <f t="shared" si="105"/>
        <v>6805278.8113451833</v>
      </c>
      <c r="HG26" s="144">
        <f t="shared" si="106"/>
        <v>52517669.122021131</v>
      </c>
      <c r="HH26" s="145">
        <f t="shared" si="107"/>
        <v>0</v>
      </c>
      <c r="HI26" s="144">
        <f t="shared" si="108"/>
        <v>1877376728.3147337</v>
      </c>
      <c r="HJ26" s="146">
        <f t="shared" si="109"/>
        <v>0</v>
      </c>
    </row>
    <row r="27" spans="1:218" x14ac:dyDescent="0.3">
      <c r="A27" s="2">
        <v>0.44897959183673458</v>
      </c>
      <c r="B27">
        <v>4.4281755776247298</v>
      </c>
      <c r="C27">
        <v>4.2101437399787063E-2</v>
      </c>
      <c r="D27">
        <f t="shared" si="1"/>
        <v>2.4122346744420375</v>
      </c>
      <c r="E27">
        <v>0.29397119399704469</v>
      </c>
      <c r="F27">
        <v>52.530612244897952</v>
      </c>
      <c r="G27">
        <v>-9.8471314575693164E-2</v>
      </c>
      <c r="H27">
        <v>0</v>
      </c>
      <c r="I27" s="4">
        <v>23</v>
      </c>
      <c r="K27" s="46">
        <f t="shared" si="68"/>
        <v>40</v>
      </c>
      <c r="L27" s="39">
        <f t="shared" si="69"/>
        <v>41</v>
      </c>
      <c r="M27" s="287">
        <f t="shared" si="8"/>
        <v>1.9555281019960979</v>
      </c>
      <c r="N27" s="287">
        <f t="shared" si="9"/>
        <v>0</v>
      </c>
      <c r="O27" s="287">
        <f t="shared" si="10"/>
        <v>93.599293410806439</v>
      </c>
      <c r="P27" s="289">
        <f t="shared" si="11"/>
        <v>-1.9246808003109106</v>
      </c>
      <c r="Q27" s="46">
        <f t="shared" si="70"/>
        <v>40</v>
      </c>
      <c r="R27" s="39">
        <f t="shared" si="71"/>
        <v>41</v>
      </c>
      <c r="S27" s="23">
        <f t="shared" si="12"/>
        <v>2.7678100793662095</v>
      </c>
      <c r="T27" s="39">
        <f t="shared" si="72"/>
        <v>40</v>
      </c>
      <c r="U27" s="39">
        <f t="shared" si="73"/>
        <v>41</v>
      </c>
      <c r="V27" s="51">
        <f t="shared" si="13"/>
        <v>0.31368566618196336</v>
      </c>
      <c r="X27" s="135">
        <f>hGAST_vs_BeamDyn!A28</f>
        <v>93.599293410806439</v>
      </c>
      <c r="Y27" s="1">
        <f>hGAST_vs_BeamDyn!D28</f>
        <v>129.30800548094689</v>
      </c>
      <c r="Z27" s="1">
        <f>hGAST_vs_BeamDyn!E28</f>
        <v>0</v>
      </c>
      <c r="AA27">
        <f>hGAST_vs_BeamDyn!F28</f>
        <v>0</v>
      </c>
      <c r="AB27">
        <f>hGAST_vs_BeamDyn!G28</f>
        <v>0</v>
      </c>
      <c r="AC27">
        <f>hGAST_vs_BeamDyn!H28</f>
        <v>0</v>
      </c>
      <c r="AD27" s="1">
        <f>hGAST_vs_BeamDyn!I28</f>
        <v>-23.226025130813621</v>
      </c>
      <c r="AE27" s="1">
        <f>hGAST_vs_BeamDyn!J28</f>
        <v>129.30800548094689</v>
      </c>
      <c r="AF27">
        <f>hGAST_vs_BeamDyn!K28</f>
        <v>0</v>
      </c>
      <c r="AG27">
        <f>hGAST_vs_BeamDyn!L28</f>
        <v>0</v>
      </c>
      <c r="AH27">
        <f>hGAST_vs_BeamDyn!M28</f>
        <v>0</v>
      </c>
      <c r="AI27" s="1">
        <f>hGAST_vs_BeamDyn!N28</f>
        <v>4.7191622897940597</v>
      </c>
      <c r="AJ27" s="1">
        <f>hGAST_vs_BeamDyn!O28</f>
        <v>129.30800548094689</v>
      </c>
      <c r="AK27" s="1">
        <f>hGAST_vs_BeamDyn!P28</f>
        <v>23.226025130813621</v>
      </c>
      <c r="AL27" s="1">
        <f>hGAST_vs_BeamDyn!Q28</f>
        <v>-4.7191622897940597</v>
      </c>
      <c r="AM27">
        <f>hGAST_vs_BeamDyn!R28</f>
        <v>0</v>
      </c>
      <c r="AN27" s="1">
        <f>hGAST_vs_BeamDyn!S28</f>
        <v>51.45480233093064</v>
      </c>
      <c r="AO27" s="1">
        <f>hGAST_vs_BeamDyn!T28</f>
        <v>-1.0405277605856149</v>
      </c>
      <c r="AP27">
        <f>hGAST_vs_BeamDyn!U28</f>
        <v>0</v>
      </c>
      <c r="AQ27" s="1">
        <f>hGAST_vs_BeamDyn!V28</f>
        <v>6.6845805757635572</v>
      </c>
      <c r="AR27">
        <f>hGAST_vs_BeamDyn!W28</f>
        <v>0</v>
      </c>
      <c r="AS27" s="186">
        <f>hGAST_vs_BeamDyn!X28</f>
        <v>58.139382906694387</v>
      </c>
      <c r="AT27" s="1">
        <f>hGAST_vs_BeamDyn!Y28</f>
        <v>36509915.383292601</v>
      </c>
      <c r="AU27" s="1">
        <f>hGAST_vs_BeamDyn!Z28</f>
        <v>2151842.3143516462</v>
      </c>
      <c r="AV27">
        <f>hGAST_vs_BeamDyn!AA28</f>
        <v>0</v>
      </c>
      <c r="AW27">
        <f>hGAST_vs_BeamDyn!AB28</f>
        <v>0</v>
      </c>
      <c r="AX27">
        <f>hGAST_vs_BeamDyn!AC28</f>
        <v>0</v>
      </c>
      <c r="AY27" s="1">
        <f>hGAST_vs_BeamDyn!AD28</f>
        <v>6124281.7512025582</v>
      </c>
      <c r="AZ27" s="1">
        <f>hGAST_vs_BeamDyn!AE28</f>
        <v>375210610.3003366</v>
      </c>
      <c r="BA27">
        <f>hGAST_vs_BeamDyn!AF28</f>
        <v>0</v>
      </c>
      <c r="BB27">
        <f>hGAST_vs_BeamDyn!AG28</f>
        <v>0</v>
      </c>
      <c r="BC27">
        <f>hGAST_vs_BeamDyn!AH28</f>
        <v>0</v>
      </c>
      <c r="BD27" s="1">
        <f>hGAST_vs_BeamDyn!AI28</f>
        <v>17825049.817421898</v>
      </c>
      <c r="BE27" s="1">
        <f>hGAST_vs_BeamDyn!AJ28</f>
        <v>7310260724.8634148</v>
      </c>
      <c r="BF27" s="1">
        <f>hGAST_vs_BeamDyn!AK28</f>
        <v>354179115.28881317</v>
      </c>
      <c r="BG27" s="1">
        <f>hGAST_vs_BeamDyn!AL28</f>
        <v>-261309728.47357741</v>
      </c>
      <c r="BH27">
        <f>hGAST_vs_BeamDyn!AM28</f>
        <v>0</v>
      </c>
      <c r="BI27" s="1">
        <f>hGAST_vs_BeamDyn!AN28</f>
        <v>1099701983.6863489</v>
      </c>
      <c r="BJ27" s="1">
        <f>hGAST_vs_BeamDyn!AO28</f>
        <v>-6469059.3111610645</v>
      </c>
      <c r="BK27">
        <f>hGAST_vs_BeamDyn!AP28</f>
        <v>0</v>
      </c>
      <c r="BL27" s="1">
        <f>hGAST_vs_BeamDyn!AQ28</f>
        <v>466233432.88131791</v>
      </c>
      <c r="BM27">
        <f>hGAST_vs_BeamDyn!AR28</f>
        <v>0</v>
      </c>
      <c r="BN27" s="186">
        <f>hGAST_vs_BeamDyn!AS28</f>
        <v>38106482.513744779</v>
      </c>
      <c r="BO27" s="175">
        <f>hGAST_vs_BeamDyn!AU28</f>
        <v>1.0405277605856149</v>
      </c>
      <c r="BP27" s="175">
        <f>hGAST_vs_BeamDyn!AV28</f>
        <v>3.6495515279519275E-2</v>
      </c>
      <c r="BQ27" s="175">
        <f>hGAST_vs_BeamDyn!AW28</f>
        <v>0.17961784380191295</v>
      </c>
      <c r="BR27" s="175">
        <f>hGAST_vs_BeamDyn!AX28</f>
        <v>4.7506785064403888E-2</v>
      </c>
      <c r="BS27" s="175">
        <f>hGAST_vs_BeamDyn!AY28</f>
        <v>-0.1677429730227506</v>
      </c>
      <c r="BT27" s="175">
        <f>hGAST_vs_BeamDyn!AZ28</f>
        <v>3.5745609945869575E-2</v>
      </c>
      <c r="BU27" s="175">
        <f>hGAST_vs_BeamDyn!BA28</f>
        <v>4.8449587315564681E-2</v>
      </c>
      <c r="BV27" s="175">
        <f>hGAST_vs_BeamDyn!BB28</f>
        <v>-6124281.7512025582</v>
      </c>
      <c r="BW27" s="175">
        <f>hGAST_vs_BeamDyn!BC28</f>
        <v>261309728.47357741</v>
      </c>
      <c r="BX27" s="254">
        <f>hGAST_vs_BeamDyn!BD28</f>
        <v>6469059.3111610645</v>
      </c>
      <c r="BY27" s="1"/>
      <c r="BZ27" s="277">
        <f t="shared" si="74"/>
        <v>0.51568269107196241</v>
      </c>
      <c r="CA27" s="175">
        <f t="shared" si="2"/>
        <v>3.6495515279519275E-2</v>
      </c>
      <c r="CB27" s="175">
        <f t="shared" si="3"/>
        <v>0.17961784380191295</v>
      </c>
      <c r="CC27" s="175">
        <f t="shared" si="4"/>
        <v>4.7506785064403888E-2</v>
      </c>
      <c r="CD27" s="175">
        <f t="shared" si="5"/>
        <v>-0.1677429730227506</v>
      </c>
      <c r="CE27" s="175">
        <f t="shared" si="6"/>
        <v>3.5745609945869575E-2</v>
      </c>
      <c r="CF27" s="254">
        <f t="shared" si="7"/>
        <v>4.8449587315564681E-2</v>
      </c>
      <c r="CH27" s="291">
        <f t="shared" si="75"/>
        <v>0.51568269107196241</v>
      </c>
      <c r="CI27" s="1">
        <f t="shared" si="76"/>
        <v>0.17961784380191295</v>
      </c>
      <c r="CJ27" s="34">
        <f t="shared" si="77"/>
        <v>3.6495515279519275E-2</v>
      </c>
      <c r="CK27" s="1">
        <f t="shared" si="78"/>
        <v>-0.1677429730227506</v>
      </c>
      <c r="CL27" s="34">
        <f t="shared" si="79"/>
        <v>4.7506785064403888E-2</v>
      </c>
      <c r="CM27" s="1">
        <f t="shared" si="80"/>
        <v>4.8449587315564681E-2</v>
      </c>
      <c r="CN27" s="34">
        <f t="shared" si="81"/>
        <v>3.5745609945869575E-2</v>
      </c>
      <c r="CP27" s="125">
        <f t="shared" si="14"/>
        <v>-1.9246808003109106</v>
      </c>
      <c r="CQ27" s="125">
        <f t="shared" si="82"/>
        <v>-3.3592017015344894E-2</v>
      </c>
      <c r="CR27" s="13">
        <f t="shared" si="83"/>
        <v>0.18074223824033048</v>
      </c>
      <c r="CS27" s="13">
        <f t="shared" si="84"/>
        <v>3.0442335052384483E-2</v>
      </c>
      <c r="CT27" s="13">
        <f t="shared" si="85"/>
        <v>-0.16605279073988027</v>
      </c>
      <c r="CU27" s="13">
        <f t="shared" si="86"/>
        <v>5.3113748814824099E-2</v>
      </c>
      <c r="CV27" s="13">
        <f t="shared" si="87"/>
        <v>4.9622795378228175E-2</v>
      </c>
      <c r="CW27" s="57">
        <f t="shared" si="88"/>
        <v>3.4098230457037984E-2</v>
      </c>
      <c r="CX27" s="68"/>
      <c r="CY27" s="94"/>
      <c r="CZ27" s="296">
        <f t="shared" si="15"/>
        <v>38106482.513744779</v>
      </c>
      <c r="DA27" s="244">
        <f t="shared" si="16"/>
        <v>375210610.3003366</v>
      </c>
      <c r="DB27" s="244">
        <f t="shared" si="17"/>
        <v>36509915.383292601</v>
      </c>
      <c r="DC27" s="34">
        <f t="shared" si="18"/>
        <v>2151842.3143516462</v>
      </c>
      <c r="DD27" s="244">
        <f t="shared" si="19"/>
        <v>6.6845805757635572</v>
      </c>
      <c r="DE27" s="244">
        <f t="shared" si="20"/>
        <v>51.45480233093064</v>
      </c>
      <c r="DF27" s="34">
        <f t="shared" si="21"/>
        <v>1.0405277605856149</v>
      </c>
      <c r="DG27" s="1">
        <f t="shared" si="22"/>
        <v>466233432.88131791</v>
      </c>
      <c r="DH27" s="1">
        <f t="shared" si="23"/>
        <v>1099701983.6863489</v>
      </c>
      <c r="DI27" s="34">
        <f t="shared" si="24"/>
        <v>6469059.3111610645</v>
      </c>
      <c r="DJ27" s="1">
        <f t="shared" si="25"/>
        <v>261309728.47357741</v>
      </c>
      <c r="DK27" s="34">
        <f t="shared" si="26"/>
        <v>354179115.28881317</v>
      </c>
      <c r="DL27" s="1">
        <f t="shared" si="27"/>
        <v>17825049.817421898</v>
      </c>
      <c r="DM27" s="186">
        <f t="shared" si="28"/>
        <v>-6124281.7512025582</v>
      </c>
      <c r="DO27" s="169">
        <f t="shared" si="89"/>
        <v>-1.9246808003109106</v>
      </c>
      <c r="DP27" s="106">
        <f t="shared" si="102"/>
        <v>-3.3592017015344894E-2</v>
      </c>
      <c r="DQ27" s="243">
        <v>22</v>
      </c>
      <c r="DR27" s="258">
        <f t="shared" si="103"/>
        <v>93.658209697624116</v>
      </c>
      <c r="DS27" s="258">
        <f t="shared" si="29"/>
        <v>93.599293410806439</v>
      </c>
      <c r="DT27" s="258">
        <f t="shared" si="30"/>
        <v>0</v>
      </c>
      <c r="DU27" s="262">
        <f t="shared" si="90"/>
        <v>-1.9555281019960979</v>
      </c>
      <c r="DV27" s="189">
        <f t="shared" si="31"/>
        <v>129.30800548094689</v>
      </c>
      <c r="DW27" s="244">
        <f t="shared" si="32"/>
        <v>0.18074223824033048</v>
      </c>
      <c r="DX27" s="189">
        <f t="shared" si="33"/>
        <v>3.0442335052384483E-2</v>
      </c>
      <c r="DY27" s="1">
        <f t="shared" si="34"/>
        <v>6.6652270765303232</v>
      </c>
      <c r="DZ27" s="1">
        <f t="shared" si="35"/>
        <v>51.474155830163873</v>
      </c>
      <c r="EA27" s="34">
        <f t="shared" si="36"/>
        <v>-0.46461060061784809</v>
      </c>
      <c r="EB27" s="244">
        <f t="shared" si="37"/>
        <v>7310260724.8634148</v>
      </c>
      <c r="EC27" s="1">
        <f t="shared" si="91"/>
        <v>249266954.89742622</v>
      </c>
      <c r="ED27" s="34">
        <f t="shared" si="92"/>
        <v>362755572.11139518</v>
      </c>
      <c r="EE27" s="1">
        <f t="shared" si="38"/>
        <v>466513694.29571956</v>
      </c>
      <c r="EF27" s="1">
        <f t="shared" si="39"/>
        <v>1099421722.2719474</v>
      </c>
      <c r="EG27" s="34">
        <f t="shared" si="40"/>
        <v>-14809016.643198553</v>
      </c>
      <c r="EH27" s="34">
        <f t="shared" si="93"/>
        <v>38106482.513744779</v>
      </c>
      <c r="EI27" s="1">
        <f t="shared" si="41"/>
        <v>374973016.8939324</v>
      </c>
      <c r="EJ27" s="1">
        <f t="shared" si="42"/>
        <v>36747508.78969682</v>
      </c>
      <c r="EK27" s="34">
        <f t="shared" si="43"/>
        <v>-9222094.4787979349</v>
      </c>
      <c r="EL27" s="1">
        <f t="shared" si="94"/>
        <v>18020681.947382595</v>
      </c>
      <c r="EM27" s="34">
        <f t="shared" si="95"/>
        <v>-5522159.9137442792</v>
      </c>
      <c r="EN27" s="107">
        <v>0</v>
      </c>
      <c r="EP27" s="227">
        <f t="shared" si="44"/>
        <v>249266954.89742625</v>
      </c>
      <c r="EQ27" s="93">
        <f t="shared" si="45"/>
        <v>362755572.11139518</v>
      </c>
      <c r="ER27" s="93">
        <f t="shared" si="96"/>
        <v>19916222.63164112</v>
      </c>
      <c r="ES27" s="228">
        <f t="shared" si="97"/>
        <v>-6102026.3872674368</v>
      </c>
      <c r="ET27" s="320">
        <f t="shared" si="98"/>
        <v>6102026.3872674368</v>
      </c>
      <c r="EU27" s="142">
        <v>22</v>
      </c>
      <c r="EV27" s="264">
        <f t="shared" si="46"/>
        <v>93.599293410806439</v>
      </c>
      <c r="EW27" s="264">
        <f t="shared" si="47"/>
        <v>0</v>
      </c>
      <c r="EX27" s="264">
        <f t="shared" si="48"/>
        <v>-1.9555281019960979</v>
      </c>
      <c r="EY27" s="143">
        <f t="shared" si="49"/>
        <v>129.30800548094689</v>
      </c>
      <c r="EZ27" s="143">
        <f t="shared" si="50"/>
        <v>0.18074223824033048</v>
      </c>
      <c r="FA27" s="143">
        <f t="shared" si="51"/>
        <v>3.0442335052384483E-2</v>
      </c>
      <c r="FB27" s="143">
        <f t="shared" si="52"/>
        <v>6.6652270765303232</v>
      </c>
      <c r="FC27" s="143">
        <f t="shared" si="53"/>
        <v>51.474155830163873</v>
      </c>
      <c r="FD27" s="143">
        <f t="shared" si="54"/>
        <v>-0.46461060061784809</v>
      </c>
      <c r="FE27" s="144">
        <f t="shared" si="55"/>
        <v>374973016.8939324</v>
      </c>
      <c r="FF27" s="145">
        <v>0</v>
      </c>
      <c r="FG27" s="144">
        <f t="shared" si="56"/>
        <v>-9222094.4787979349</v>
      </c>
      <c r="FH27" s="145">
        <v>0</v>
      </c>
      <c r="FI27" s="144">
        <f t="shared" si="57"/>
        <v>18020681.947382595</v>
      </c>
      <c r="FJ27" s="145">
        <v>0</v>
      </c>
      <c r="FK27" s="144">
        <f t="shared" si="58"/>
        <v>7310260724.8634148</v>
      </c>
      <c r="FL27" s="145">
        <v>0</v>
      </c>
      <c r="FM27" s="144">
        <f t="shared" si="59"/>
        <v>-249266954.89742622</v>
      </c>
      <c r="FN27" s="145">
        <v>0</v>
      </c>
      <c r="FO27" s="144">
        <f t="shared" si="60"/>
        <v>362755572.11139518</v>
      </c>
      <c r="FP27" s="144">
        <f t="shared" si="61"/>
        <v>36747508.78969682</v>
      </c>
      <c r="FQ27" s="145">
        <v>0</v>
      </c>
      <c r="FR27" s="144">
        <f t="shared" si="62"/>
        <v>5522159.9137442792</v>
      </c>
      <c r="FS27" s="145">
        <v>0</v>
      </c>
      <c r="FT27" s="144">
        <f t="shared" si="63"/>
        <v>466513694.29571956</v>
      </c>
      <c r="FU27" s="145">
        <v>0</v>
      </c>
      <c r="FV27" s="144">
        <f t="shared" si="64"/>
        <v>14809016.643198553</v>
      </c>
      <c r="FW27" s="144">
        <f t="shared" si="65"/>
        <v>38106482.513744779</v>
      </c>
      <c r="FX27" s="145">
        <v>0</v>
      </c>
      <c r="FY27" s="144">
        <f t="shared" si="66"/>
        <v>1099421722.2719474</v>
      </c>
      <c r="FZ27" s="146">
        <v>0</v>
      </c>
      <c r="GB27" s="46">
        <f t="shared" si="99"/>
        <v>22</v>
      </c>
      <c r="GC27" s="39">
        <f t="shared" si="100"/>
        <v>23</v>
      </c>
      <c r="GE27" s="142">
        <v>22</v>
      </c>
      <c r="GF27" s="310">
        <v>93.6</v>
      </c>
      <c r="GG27" s="264">
        <f t="shared" si="101"/>
        <v>0</v>
      </c>
      <c r="GH27" s="264">
        <f t="shared" si="110"/>
        <v>-1.9555828825104531</v>
      </c>
      <c r="GI27" s="143">
        <f t="shared" si="111"/>
        <v>129.30258798229016</v>
      </c>
      <c r="GJ27" s="143">
        <f t="shared" si="112"/>
        <v>0.1807439914313721</v>
      </c>
      <c r="GK27" s="143">
        <f t="shared" si="113"/>
        <v>3.0441801186916941E-2</v>
      </c>
      <c r="GL27" s="143">
        <f t="shared" si="114"/>
        <v>6.6648579519660336</v>
      </c>
      <c r="GM27" s="143">
        <f t="shared" si="115"/>
        <v>51.471745017915929</v>
      </c>
      <c r="GN27" s="143">
        <f t="shared" si="116"/>
        <v>-0.46460699209847622</v>
      </c>
      <c r="GO27" s="144">
        <f t="shared" si="117"/>
        <v>374956646.98424774</v>
      </c>
      <c r="GP27" s="145">
        <f t="shared" si="118"/>
        <v>0</v>
      </c>
      <c r="GQ27" s="144">
        <f t="shared" si="119"/>
        <v>-9221832.410531627</v>
      </c>
      <c r="GR27" s="145">
        <f t="shared" si="120"/>
        <v>0</v>
      </c>
      <c r="GS27" s="144">
        <f t="shared" si="121"/>
        <v>18019816.669525173</v>
      </c>
      <c r="GT27" s="145">
        <f t="shared" si="122"/>
        <v>0</v>
      </c>
      <c r="GU27" s="144">
        <f t="shared" si="123"/>
        <v>7309923857.9097662</v>
      </c>
      <c r="GV27" s="145">
        <f t="shared" si="124"/>
        <v>0</v>
      </c>
      <c r="GW27" s="144">
        <f t="shared" si="125"/>
        <v>-249253584.36393389</v>
      </c>
      <c r="GX27" s="145">
        <f t="shared" si="126"/>
        <v>0</v>
      </c>
      <c r="GY27" s="144">
        <f t="shared" si="127"/>
        <v>362744554.01552564</v>
      </c>
      <c r="GZ27" s="144">
        <f t="shared" si="128"/>
        <v>36746392.126052029</v>
      </c>
      <c r="HA27" s="145">
        <f t="shared" si="129"/>
        <v>0</v>
      </c>
      <c r="HB27" s="144">
        <f t="shared" si="130"/>
        <v>5521845.8308696812</v>
      </c>
      <c r="HC27" s="145">
        <f t="shared" si="131"/>
        <v>0</v>
      </c>
      <c r="HD27" s="144">
        <f t="shared" si="132"/>
        <v>466486737.25796705</v>
      </c>
      <c r="HE27" s="145">
        <f t="shared" si="104"/>
        <v>0</v>
      </c>
      <c r="HF27" s="144">
        <f t="shared" si="105"/>
        <v>14808659.558667583</v>
      </c>
      <c r="HG27" s="144">
        <f t="shared" si="106"/>
        <v>38104697.749739416</v>
      </c>
      <c r="HH27" s="145">
        <f t="shared" si="107"/>
        <v>0</v>
      </c>
      <c r="HI27" s="144">
        <f t="shared" si="108"/>
        <v>1099371461.5432436</v>
      </c>
      <c r="HJ27" s="146">
        <f t="shared" si="109"/>
        <v>0</v>
      </c>
    </row>
    <row r="28" spans="1:218" x14ac:dyDescent="0.3">
      <c r="A28" s="2">
        <v>0.46938775510204078</v>
      </c>
      <c r="B28">
        <v>4.316958876583997</v>
      </c>
      <c r="C28">
        <v>3.6855956758385107E-2</v>
      </c>
      <c r="D28">
        <f t="shared" si="1"/>
        <v>2.1116907721721296</v>
      </c>
      <c r="E28">
        <v>0.29185718732408311</v>
      </c>
      <c r="F28">
        <v>54.91836734693878</v>
      </c>
      <c r="G28">
        <v>-4.1115405471326652E-2</v>
      </c>
      <c r="H28">
        <v>0</v>
      </c>
      <c r="I28" s="4">
        <v>24</v>
      </c>
      <c r="K28" s="46">
        <f t="shared" si="68"/>
        <v>42</v>
      </c>
      <c r="L28" s="39">
        <f t="shared" si="69"/>
        <v>43</v>
      </c>
      <c r="M28" s="287">
        <f t="shared" si="8"/>
        <v>2.4090640358781208</v>
      </c>
      <c r="N28" s="287">
        <f t="shared" si="9"/>
        <v>0</v>
      </c>
      <c r="O28" s="287">
        <f t="shared" si="10"/>
        <v>99.449249248981829</v>
      </c>
      <c r="P28" s="289">
        <f t="shared" si="11"/>
        <v>-2.1716924049218598</v>
      </c>
      <c r="Q28" s="46">
        <f t="shared" si="70"/>
        <v>42</v>
      </c>
      <c r="R28" s="39">
        <f t="shared" si="71"/>
        <v>43</v>
      </c>
      <c r="S28" s="23">
        <f t="shared" si="12"/>
        <v>2.5252805878410682</v>
      </c>
      <c r="T28" s="39">
        <f t="shared" si="72"/>
        <v>42</v>
      </c>
      <c r="U28" s="39">
        <f t="shared" si="73"/>
        <v>43</v>
      </c>
      <c r="V28" s="51">
        <f t="shared" si="13"/>
        <v>0.32307752109551974</v>
      </c>
      <c r="X28" s="135">
        <f>hGAST_vs_BeamDyn!A29</f>
        <v>99.449249248981829</v>
      </c>
      <c r="Y28" s="1">
        <f>hGAST_vs_BeamDyn!D29</f>
        <v>84.455737452662021</v>
      </c>
      <c r="Z28" s="1">
        <f>hGAST_vs_BeamDyn!E29</f>
        <v>0</v>
      </c>
      <c r="AA28">
        <f>hGAST_vs_BeamDyn!F29</f>
        <v>0</v>
      </c>
      <c r="AB28">
        <f>hGAST_vs_BeamDyn!G29</f>
        <v>0</v>
      </c>
      <c r="AC28">
        <f>hGAST_vs_BeamDyn!H29</f>
        <v>0</v>
      </c>
      <c r="AD28" s="1">
        <f>hGAST_vs_BeamDyn!I29</f>
        <v>-16.395462258634751</v>
      </c>
      <c r="AE28" s="1">
        <f>hGAST_vs_BeamDyn!J29</f>
        <v>84.455737452662021</v>
      </c>
      <c r="AF28">
        <f>hGAST_vs_BeamDyn!K29</f>
        <v>0</v>
      </c>
      <c r="AG28">
        <f>hGAST_vs_BeamDyn!L29</f>
        <v>0</v>
      </c>
      <c r="AH28">
        <f>hGAST_vs_BeamDyn!M29</f>
        <v>0</v>
      </c>
      <c r="AI28" s="1">
        <f>hGAST_vs_BeamDyn!N29</f>
        <v>2.8210572700220209</v>
      </c>
      <c r="AJ28" s="1">
        <f>hGAST_vs_BeamDyn!O29</f>
        <v>84.455737452662021</v>
      </c>
      <c r="AK28" s="1">
        <f>hGAST_vs_BeamDyn!P29</f>
        <v>16.395462258634751</v>
      </c>
      <c r="AL28" s="1">
        <f>hGAST_vs_BeamDyn!Q29</f>
        <v>-2.8210572700220209</v>
      </c>
      <c r="AM28">
        <f>hGAST_vs_BeamDyn!R29</f>
        <v>0</v>
      </c>
      <c r="AN28" s="1">
        <f>hGAST_vs_BeamDyn!S29</f>
        <v>31.507539581364629</v>
      </c>
      <c r="AO28" s="1">
        <f>hGAST_vs_BeamDyn!T29</f>
        <v>-0.62320776624495089</v>
      </c>
      <c r="AP28">
        <f>hGAST_vs_BeamDyn!U29</f>
        <v>0</v>
      </c>
      <c r="AQ28" s="1">
        <f>hGAST_vs_BeamDyn!V29</f>
        <v>3.6163376640505831</v>
      </c>
      <c r="AR28">
        <f>hGAST_vs_BeamDyn!W29</f>
        <v>0</v>
      </c>
      <c r="AS28" s="186">
        <f>hGAST_vs_BeamDyn!X29</f>
        <v>35.123877245415102</v>
      </c>
      <c r="AT28" s="1">
        <f>hGAST_vs_BeamDyn!Y29</f>
        <v>27272722.33611301</v>
      </c>
      <c r="AU28" s="1">
        <f>hGAST_vs_BeamDyn!Z29</f>
        <v>993432.17181940586</v>
      </c>
      <c r="AV28">
        <f>hGAST_vs_BeamDyn!AA29</f>
        <v>0</v>
      </c>
      <c r="AW28">
        <f>hGAST_vs_BeamDyn!AB29</f>
        <v>0</v>
      </c>
      <c r="AX28">
        <f>hGAST_vs_BeamDyn!AC29</f>
        <v>0</v>
      </c>
      <c r="AY28" s="1">
        <f>hGAST_vs_BeamDyn!AD29</f>
        <v>3331136.3124493221</v>
      </c>
      <c r="AZ28" s="1">
        <f>hGAST_vs_BeamDyn!AE29</f>
        <v>239673891.33303761</v>
      </c>
      <c r="BA28">
        <f>hGAST_vs_BeamDyn!AF29</f>
        <v>0</v>
      </c>
      <c r="BB28">
        <f>hGAST_vs_BeamDyn!AG29</f>
        <v>0</v>
      </c>
      <c r="BC28">
        <f>hGAST_vs_BeamDyn!AH29</f>
        <v>0</v>
      </c>
      <c r="BD28" s="1">
        <f>hGAST_vs_BeamDyn!AI29</f>
        <v>10738401.632739769</v>
      </c>
      <c r="BE28" s="1">
        <f>hGAST_vs_BeamDyn!AJ29</f>
        <v>4521289678.9470091</v>
      </c>
      <c r="BF28" s="1">
        <f>hGAST_vs_BeamDyn!AK29</f>
        <v>266089109.4029744</v>
      </c>
      <c r="BG28" s="1">
        <f>hGAST_vs_BeamDyn!AL29</f>
        <v>-148760396.98544231</v>
      </c>
      <c r="BH28">
        <f>hGAST_vs_BeamDyn!AM29</f>
        <v>0</v>
      </c>
      <c r="BI28" s="1">
        <f>hGAST_vs_BeamDyn!AN29</f>
        <v>683571619.67711568</v>
      </c>
      <c r="BJ28" s="1">
        <f>hGAST_vs_BeamDyn!AO29</f>
        <v>-4841801.2366804481</v>
      </c>
      <c r="BK28">
        <f>hGAST_vs_BeamDyn!AP29</f>
        <v>0</v>
      </c>
      <c r="BL28" s="1">
        <f>hGAST_vs_BeamDyn!AQ29</f>
        <v>243066553.44047251</v>
      </c>
      <c r="BM28">
        <f>hGAST_vs_BeamDyn!AR29</f>
        <v>0</v>
      </c>
      <c r="BN28" s="186">
        <f>hGAST_vs_BeamDyn!AS29</f>
        <v>23330158.861795779</v>
      </c>
      <c r="BO28" s="175">
        <f>hGAST_vs_BeamDyn!AU29</f>
        <v>0.62320776624495089</v>
      </c>
      <c r="BP28" s="175">
        <f>hGAST_vs_BeamDyn!AV29</f>
        <v>3.340279008993606E-2</v>
      </c>
      <c r="BQ28" s="175">
        <f>hGAST_vs_BeamDyn!AW29</f>
        <v>0.19413082820837971</v>
      </c>
      <c r="BR28" s="175">
        <f>hGAST_vs_BeamDyn!AX29</f>
        <v>4.4804219487629873E-2</v>
      </c>
      <c r="BS28" s="175">
        <f>hGAST_vs_BeamDyn!AY29</f>
        <v>-0.12214168689857624</v>
      </c>
      <c r="BT28" s="175">
        <f>hGAST_vs_BeamDyn!AZ29</f>
        <v>3.2902204359550796E-2</v>
      </c>
      <c r="BU28" s="175">
        <f>hGAST_vs_BeamDyn!BA29</f>
        <v>5.8852479778501061E-2</v>
      </c>
      <c r="BV28" s="175">
        <f>hGAST_vs_BeamDyn!BB29</f>
        <v>-3331136.3124493221</v>
      </c>
      <c r="BW28" s="175">
        <f>hGAST_vs_BeamDyn!BC29</f>
        <v>148760396.98544231</v>
      </c>
      <c r="BX28" s="254">
        <f>hGAST_vs_BeamDyn!BD29</f>
        <v>4841801.2366804481</v>
      </c>
      <c r="BY28" s="1"/>
      <c r="BZ28" s="277">
        <f t="shared" si="74"/>
        <v>0.44677890153020494</v>
      </c>
      <c r="CA28" s="175">
        <f t="shared" si="2"/>
        <v>3.340279008993606E-2</v>
      </c>
      <c r="CB28" s="175">
        <f t="shared" si="3"/>
        <v>0.19413082820837971</v>
      </c>
      <c r="CC28" s="175">
        <f t="shared" si="4"/>
        <v>4.4804219487629873E-2</v>
      </c>
      <c r="CD28" s="175">
        <f t="shared" si="5"/>
        <v>-0.12214168689857624</v>
      </c>
      <c r="CE28" s="175">
        <f t="shared" si="6"/>
        <v>3.2902204359550796E-2</v>
      </c>
      <c r="CF28" s="254">
        <f t="shared" si="7"/>
        <v>5.8852479778501061E-2</v>
      </c>
      <c r="CH28" s="291">
        <f t="shared" si="75"/>
        <v>0.44677890153020494</v>
      </c>
      <c r="CI28" s="1">
        <f t="shared" si="76"/>
        <v>0.19413082820837971</v>
      </c>
      <c r="CJ28" s="34">
        <f t="shared" si="77"/>
        <v>3.340279008993606E-2</v>
      </c>
      <c r="CK28" s="1">
        <f t="shared" si="78"/>
        <v>-0.12214168689857624</v>
      </c>
      <c r="CL28" s="34">
        <f t="shared" si="79"/>
        <v>4.4804219487629873E-2</v>
      </c>
      <c r="CM28" s="1">
        <f t="shared" si="80"/>
        <v>5.8852479778501061E-2</v>
      </c>
      <c r="CN28" s="34">
        <f t="shared" si="81"/>
        <v>3.2902204359550796E-2</v>
      </c>
      <c r="CP28" s="125">
        <f t="shared" si="14"/>
        <v>-2.1716924049218598</v>
      </c>
      <c r="CQ28" s="125">
        <f t="shared" si="82"/>
        <v>-3.7903182806440359E-2</v>
      </c>
      <c r="CR28" s="13">
        <f t="shared" si="83"/>
        <v>0.19525716468255058</v>
      </c>
      <c r="CS28" s="13">
        <f t="shared" si="84"/>
        <v>2.6022384341083844E-2</v>
      </c>
      <c r="CT28" s="13">
        <f t="shared" si="85"/>
        <v>-0.1203561439721222</v>
      </c>
      <c r="CU28" s="13">
        <f t="shared" si="86"/>
        <v>4.9400489577405365E-2</v>
      </c>
      <c r="CV28" s="13">
        <f t="shared" si="87"/>
        <v>6.0057009275148086E-2</v>
      </c>
      <c r="CW28" s="57">
        <f t="shared" si="88"/>
        <v>3.064841047625956E-2</v>
      </c>
      <c r="CX28" s="68"/>
      <c r="CY28" s="94"/>
      <c r="CZ28" s="296">
        <f t="shared" si="15"/>
        <v>23330158.861795779</v>
      </c>
      <c r="DA28" s="244">
        <f t="shared" si="16"/>
        <v>239673891.33303761</v>
      </c>
      <c r="DB28" s="244">
        <f t="shared" si="17"/>
        <v>27272722.33611301</v>
      </c>
      <c r="DC28" s="34">
        <f t="shared" si="18"/>
        <v>993432.17181940586</v>
      </c>
      <c r="DD28" s="244">
        <f t="shared" si="19"/>
        <v>3.6163376640505831</v>
      </c>
      <c r="DE28" s="244">
        <f t="shared" si="20"/>
        <v>31.507539581364629</v>
      </c>
      <c r="DF28" s="34">
        <f t="shared" si="21"/>
        <v>0.62320776624495089</v>
      </c>
      <c r="DG28" s="1">
        <f t="shared" si="22"/>
        <v>243066553.44047251</v>
      </c>
      <c r="DH28" s="1">
        <f t="shared" si="23"/>
        <v>683571619.67711568</v>
      </c>
      <c r="DI28" s="34">
        <f t="shared" si="24"/>
        <v>4841801.2366804481</v>
      </c>
      <c r="DJ28" s="1">
        <f t="shared" si="25"/>
        <v>148760396.98544231</v>
      </c>
      <c r="DK28" s="34">
        <f t="shared" si="26"/>
        <v>266089109.4029744</v>
      </c>
      <c r="DL28" s="1">
        <f t="shared" si="27"/>
        <v>10738401.632739769</v>
      </c>
      <c r="DM28" s="186">
        <f t="shared" si="28"/>
        <v>-3331136.3124493221</v>
      </c>
      <c r="DO28" s="169">
        <f t="shared" si="89"/>
        <v>-2.1716924049218598</v>
      </c>
      <c r="DP28" s="106">
        <f t="shared" si="102"/>
        <v>-3.7903182806440359E-2</v>
      </c>
      <c r="DQ28" s="243">
        <v>23</v>
      </c>
      <c r="DR28" s="258">
        <f t="shared" si="103"/>
        <v>99.525720085507942</v>
      </c>
      <c r="DS28" s="258">
        <f t="shared" si="29"/>
        <v>99.449249248981829</v>
      </c>
      <c r="DT28" s="258">
        <f t="shared" si="30"/>
        <v>0</v>
      </c>
      <c r="DU28" s="262">
        <f t="shared" si="90"/>
        <v>-2.4090640358781208</v>
      </c>
      <c r="DV28" s="189">
        <f t="shared" si="31"/>
        <v>84.455737452662021</v>
      </c>
      <c r="DW28" s="244">
        <f t="shared" si="32"/>
        <v>0.19525716468255058</v>
      </c>
      <c r="DX28" s="189">
        <f t="shared" si="33"/>
        <v>2.6022384341083844E-2</v>
      </c>
      <c r="DY28" s="1">
        <f t="shared" si="34"/>
        <v>3.6091905285971291</v>
      </c>
      <c r="DZ28" s="1">
        <f t="shared" si="35"/>
        <v>31.514686716818087</v>
      </c>
      <c r="EA28" s="34">
        <f t="shared" si="36"/>
        <v>-0.43473513810141806</v>
      </c>
      <c r="EB28" s="244">
        <f t="shared" si="37"/>
        <v>4521289678.9470091</v>
      </c>
      <c r="EC28" s="1">
        <f t="shared" si="91"/>
        <v>138570341.96244374</v>
      </c>
      <c r="ED28" s="34">
        <f t="shared" si="92"/>
        <v>271535136.18415183</v>
      </c>
      <c r="EE28" s="1">
        <f t="shared" si="38"/>
        <v>243332414.67996871</v>
      </c>
      <c r="EF28" s="1">
        <f t="shared" si="39"/>
        <v>683305758.43761945</v>
      </c>
      <c r="EG28" s="34">
        <f t="shared" si="40"/>
        <v>-11852661.301618613</v>
      </c>
      <c r="EH28" s="34">
        <f t="shared" si="93"/>
        <v>23330158.861795779</v>
      </c>
      <c r="EI28" s="1">
        <f t="shared" si="41"/>
        <v>239444127.40131781</v>
      </c>
      <c r="EJ28" s="1">
        <f t="shared" si="42"/>
        <v>27502486.267832827</v>
      </c>
      <c r="EK28" s="34">
        <f t="shared" si="43"/>
        <v>-7052392.7646087166</v>
      </c>
      <c r="EL28" s="1">
        <f t="shared" si="94"/>
        <v>10856919.325712334</v>
      </c>
      <c r="EM28" s="34">
        <f t="shared" si="95"/>
        <v>-2921821.6087093116</v>
      </c>
      <c r="EN28" s="107">
        <v>0</v>
      </c>
      <c r="EP28" s="227">
        <f t="shared" si="44"/>
        <v>138570341.96244374</v>
      </c>
      <c r="EQ28" s="93">
        <f t="shared" si="45"/>
        <v>271535136.18415183</v>
      </c>
      <c r="ER28" s="93">
        <f t="shared" si="96"/>
        <v>11828657.120059723</v>
      </c>
      <c r="ES28" s="228">
        <f t="shared" si="97"/>
        <v>-3310093.1968426015</v>
      </c>
      <c r="ET28" s="320">
        <f t="shared" si="98"/>
        <v>3310093.1968426015</v>
      </c>
      <c r="EU28" s="142">
        <v>23</v>
      </c>
      <c r="EV28" s="264">
        <f t="shared" si="46"/>
        <v>99.449249248981829</v>
      </c>
      <c r="EW28" s="264">
        <f t="shared" si="47"/>
        <v>0</v>
      </c>
      <c r="EX28" s="264">
        <f t="shared" si="48"/>
        <v>-2.4090640358781208</v>
      </c>
      <c r="EY28" s="143">
        <f t="shared" si="49"/>
        <v>84.455737452662021</v>
      </c>
      <c r="EZ28" s="143">
        <f t="shared" si="50"/>
        <v>0.19525716468255058</v>
      </c>
      <c r="FA28" s="143">
        <f t="shared" si="51"/>
        <v>2.6022384341083844E-2</v>
      </c>
      <c r="FB28" s="143">
        <f t="shared" si="52"/>
        <v>3.6091905285971291</v>
      </c>
      <c r="FC28" s="143">
        <f t="shared" si="53"/>
        <v>31.514686716818087</v>
      </c>
      <c r="FD28" s="143">
        <f t="shared" si="54"/>
        <v>-0.43473513810141806</v>
      </c>
      <c r="FE28" s="144">
        <f t="shared" si="55"/>
        <v>239444127.40131781</v>
      </c>
      <c r="FF28" s="145">
        <v>0</v>
      </c>
      <c r="FG28" s="144">
        <f t="shared" si="56"/>
        <v>-7052392.7646087166</v>
      </c>
      <c r="FH28" s="145">
        <v>0</v>
      </c>
      <c r="FI28" s="144">
        <f t="shared" si="57"/>
        <v>10856919.325712334</v>
      </c>
      <c r="FJ28" s="145">
        <v>0</v>
      </c>
      <c r="FK28" s="144">
        <f t="shared" si="58"/>
        <v>4521289678.9470091</v>
      </c>
      <c r="FL28" s="145">
        <v>0</v>
      </c>
      <c r="FM28" s="144">
        <f t="shared" si="59"/>
        <v>-138570341.96244374</v>
      </c>
      <c r="FN28" s="145">
        <v>0</v>
      </c>
      <c r="FO28" s="144">
        <f t="shared" si="60"/>
        <v>271535136.18415183</v>
      </c>
      <c r="FP28" s="144">
        <f t="shared" si="61"/>
        <v>27502486.267832827</v>
      </c>
      <c r="FQ28" s="145">
        <v>0</v>
      </c>
      <c r="FR28" s="144">
        <f t="shared" si="62"/>
        <v>2921821.6087093116</v>
      </c>
      <c r="FS28" s="145">
        <v>0</v>
      </c>
      <c r="FT28" s="144">
        <f t="shared" si="63"/>
        <v>243332414.67996871</v>
      </c>
      <c r="FU28" s="145">
        <v>0</v>
      </c>
      <c r="FV28" s="144">
        <f t="shared" si="64"/>
        <v>11852661.301618613</v>
      </c>
      <c r="FW28" s="144">
        <f t="shared" si="65"/>
        <v>23330158.861795779</v>
      </c>
      <c r="FX28" s="145">
        <v>0</v>
      </c>
      <c r="FY28" s="144">
        <f t="shared" si="66"/>
        <v>683305758.43761945</v>
      </c>
      <c r="FZ28" s="146">
        <v>0</v>
      </c>
      <c r="GB28" s="46">
        <f t="shared" si="99"/>
        <v>23</v>
      </c>
      <c r="GC28" s="39">
        <f t="shared" si="100"/>
        <v>24</v>
      </c>
      <c r="GE28" s="142">
        <v>23</v>
      </c>
      <c r="GF28" s="310">
        <v>99.45</v>
      </c>
      <c r="GG28" s="264">
        <f t="shared" si="101"/>
        <v>0</v>
      </c>
      <c r="GH28" s="264">
        <f t="shared" si="110"/>
        <v>-2.409126960468122</v>
      </c>
      <c r="GI28" s="143">
        <f t="shared" si="111"/>
        <v>84.451919372746445</v>
      </c>
      <c r="GJ28" s="143">
        <f t="shared" si="112"/>
        <v>0.19525811321625552</v>
      </c>
      <c r="GK28" s="143">
        <f t="shared" si="113"/>
        <v>2.6021947865807527E-2</v>
      </c>
      <c r="GL28" s="143">
        <f t="shared" si="114"/>
        <v>3.6089557604274871</v>
      </c>
      <c r="GM28" s="143">
        <f t="shared" si="115"/>
        <v>31.513122147849792</v>
      </c>
      <c r="GN28" s="143">
        <f t="shared" si="116"/>
        <v>-0.434714380050017</v>
      </c>
      <c r="GO28" s="144">
        <f t="shared" si="117"/>
        <v>239431902.16365299</v>
      </c>
      <c r="GP28" s="145">
        <f t="shared" si="118"/>
        <v>0</v>
      </c>
      <c r="GQ28" s="144">
        <f t="shared" si="119"/>
        <v>-7052006.25142173</v>
      </c>
      <c r="GR28" s="145">
        <f t="shared" si="120"/>
        <v>0</v>
      </c>
      <c r="GS28" s="144">
        <f t="shared" si="121"/>
        <v>10856306.267624896</v>
      </c>
      <c r="GT28" s="145">
        <f t="shared" si="122"/>
        <v>0</v>
      </c>
      <c r="GU28" s="144">
        <f t="shared" si="123"/>
        <v>4521052815.3288507</v>
      </c>
      <c r="GV28" s="145">
        <f t="shared" si="124"/>
        <v>0</v>
      </c>
      <c r="GW28" s="144">
        <f t="shared" si="125"/>
        <v>-138561930.30291501</v>
      </c>
      <c r="GX28" s="145">
        <f t="shared" si="126"/>
        <v>0</v>
      </c>
      <c r="GY28" s="144">
        <f t="shared" si="127"/>
        <v>271524362.27098417</v>
      </c>
      <c r="GZ28" s="144">
        <f t="shared" si="128"/>
        <v>27501507.314535342</v>
      </c>
      <c r="HA28" s="145">
        <f t="shared" si="129"/>
        <v>0</v>
      </c>
      <c r="HB28" s="144">
        <f t="shared" si="130"/>
        <v>2921653.3744751462</v>
      </c>
      <c r="HC28" s="145">
        <f t="shared" si="131"/>
        <v>0</v>
      </c>
      <c r="HD28" s="144">
        <f t="shared" si="132"/>
        <v>243315735.02707091</v>
      </c>
      <c r="HE28" s="145">
        <f t="shared" si="104"/>
        <v>0</v>
      </c>
      <c r="HF28" s="144">
        <f t="shared" si="105"/>
        <v>11852051.352187444</v>
      </c>
      <c r="HG28" s="144">
        <f t="shared" si="106"/>
        <v>23328886.773969598</v>
      </c>
      <c r="HH28" s="145">
        <f t="shared" si="107"/>
        <v>0</v>
      </c>
      <c r="HI28" s="144">
        <f t="shared" si="108"/>
        <v>683271991.39435256</v>
      </c>
      <c r="HJ28" s="146">
        <f t="shared" si="109"/>
        <v>0</v>
      </c>
    </row>
    <row r="29" spans="1:218" x14ac:dyDescent="0.3">
      <c r="A29" s="2">
        <v>0.48979591836734693</v>
      </c>
      <c r="B29">
        <v>4.2078807357900487</v>
      </c>
      <c r="C29">
        <v>3.191153817565269E-2</v>
      </c>
      <c r="D29">
        <f t="shared" si="1"/>
        <v>1.8283964552355059</v>
      </c>
      <c r="E29">
        <v>0.29010989028862039</v>
      </c>
      <c r="F29">
        <v>57.306122448979593</v>
      </c>
      <c r="G29">
        <v>2.2339528942196749E-2</v>
      </c>
      <c r="H29">
        <v>0</v>
      </c>
      <c r="I29" s="4">
        <v>25</v>
      </c>
      <c r="K29" s="46">
        <f t="shared" si="68"/>
        <v>45</v>
      </c>
      <c r="L29" s="39">
        <f t="shared" si="69"/>
        <v>46</v>
      </c>
      <c r="M29" s="287">
        <f t="shared" si="8"/>
        <v>2.8993811499836712</v>
      </c>
      <c r="N29" s="287">
        <f t="shared" si="9"/>
        <v>0</v>
      </c>
      <c r="O29" s="287">
        <f t="shared" si="10"/>
        <v>105.29920508715723</v>
      </c>
      <c r="P29" s="289">
        <f t="shared" si="11"/>
        <v>-2.0944870450076287</v>
      </c>
      <c r="Q29" s="46">
        <f t="shared" si="70"/>
        <v>45</v>
      </c>
      <c r="R29" s="39">
        <f t="shared" si="71"/>
        <v>46</v>
      </c>
      <c r="S29" s="23">
        <f t="shared" si="12"/>
        <v>2.2649148803043477</v>
      </c>
      <c r="T29" s="39">
        <f t="shared" si="72"/>
        <v>45</v>
      </c>
      <c r="U29" s="39">
        <f t="shared" si="73"/>
        <v>46</v>
      </c>
      <c r="V29" s="51">
        <f t="shared" si="13"/>
        <v>0.33517983539020801</v>
      </c>
      <c r="X29" s="135">
        <f>hGAST_vs_BeamDyn!A30</f>
        <v>105.29920508715723</v>
      </c>
      <c r="Y29" s="1">
        <f>hGAST_vs_BeamDyn!D30</f>
        <v>54.70473032506861</v>
      </c>
      <c r="Z29" s="1">
        <f>hGAST_vs_BeamDyn!E30</f>
        <v>0</v>
      </c>
      <c r="AA29">
        <f>hGAST_vs_BeamDyn!F30</f>
        <v>0</v>
      </c>
      <c r="AB29">
        <f>hGAST_vs_BeamDyn!G30</f>
        <v>0</v>
      </c>
      <c r="AC29">
        <f>hGAST_vs_BeamDyn!H30</f>
        <v>0</v>
      </c>
      <c r="AD29" s="1">
        <f>hGAST_vs_BeamDyn!I30</f>
        <v>-11.033185396820331</v>
      </c>
      <c r="AE29" s="1">
        <f>hGAST_vs_BeamDyn!J30</f>
        <v>54.70473032506861</v>
      </c>
      <c r="AF29">
        <f>hGAST_vs_BeamDyn!K30</f>
        <v>0</v>
      </c>
      <c r="AG29">
        <f>hGAST_vs_BeamDyn!L30</f>
        <v>0</v>
      </c>
      <c r="AH29">
        <f>hGAST_vs_BeamDyn!M30</f>
        <v>0</v>
      </c>
      <c r="AI29" s="1">
        <f>hGAST_vs_BeamDyn!N30</f>
        <v>1.641825402841</v>
      </c>
      <c r="AJ29" s="1">
        <f>hGAST_vs_BeamDyn!O30</f>
        <v>54.70473032506861</v>
      </c>
      <c r="AK29" s="1">
        <f>hGAST_vs_BeamDyn!P30</f>
        <v>11.033185396820331</v>
      </c>
      <c r="AL29" s="1">
        <f>hGAST_vs_BeamDyn!Q30</f>
        <v>-1.641825402841</v>
      </c>
      <c r="AM29">
        <f>hGAST_vs_BeamDyn!R30</f>
        <v>0</v>
      </c>
      <c r="AN29" s="1">
        <f>hGAST_vs_BeamDyn!S30</f>
        <v>19.31985607950643</v>
      </c>
      <c r="AO29" s="1">
        <f>hGAST_vs_BeamDyn!T30</f>
        <v>-0.36848755076490369</v>
      </c>
      <c r="AP29">
        <f>hGAST_vs_BeamDyn!U30</f>
        <v>0</v>
      </c>
      <c r="AQ29" s="1">
        <f>hGAST_vs_BeamDyn!V30</f>
        <v>1.7833371573604699</v>
      </c>
      <c r="AR29">
        <f>hGAST_vs_BeamDyn!W30</f>
        <v>0</v>
      </c>
      <c r="AS29" s="186">
        <f>hGAST_vs_BeamDyn!X30</f>
        <v>21.103193236866911</v>
      </c>
      <c r="AT29" s="1">
        <f>hGAST_vs_BeamDyn!Y30</f>
        <v>19745236.354008209</v>
      </c>
      <c r="AU29" s="1">
        <f>hGAST_vs_BeamDyn!Z30</f>
        <v>510321.80041629571</v>
      </c>
      <c r="AV29">
        <f>hGAST_vs_BeamDyn!AA30</f>
        <v>0</v>
      </c>
      <c r="AW29">
        <f>hGAST_vs_BeamDyn!AB30</f>
        <v>0</v>
      </c>
      <c r="AX29">
        <f>hGAST_vs_BeamDyn!AC30</f>
        <v>0</v>
      </c>
      <c r="AY29" s="1">
        <f>hGAST_vs_BeamDyn!AD30</f>
        <v>1832045.899162858</v>
      </c>
      <c r="AZ29" s="1">
        <f>hGAST_vs_BeamDyn!AE30</f>
        <v>144312493.8658793</v>
      </c>
      <c r="BA29">
        <f>hGAST_vs_BeamDyn!AF30</f>
        <v>0</v>
      </c>
      <c r="BB29">
        <f>hGAST_vs_BeamDyn!AG30</f>
        <v>0</v>
      </c>
      <c r="BC29">
        <f>hGAST_vs_BeamDyn!AH30</f>
        <v>0</v>
      </c>
      <c r="BD29" s="1">
        <f>hGAST_vs_BeamDyn!AI30</f>
        <v>6016948.8977332599</v>
      </c>
      <c r="BE29" s="1">
        <f>hGAST_vs_BeamDyn!AJ30</f>
        <v>2675615584.1350899</v>
      </c>
      <c r="BF29" s="1">
        <f>hGAST_vs_BeamDyn!AK30</f>
        <v>184789087.68407989</v>
      </c>
      <c r="BG29" s="1">
        <f>hGAST_vs_BeamDyn!AL30</f>
        <v>-79832450.748255342</v>
      </c>
      <c r="BH29">
        <f>hGAST_vs_BeamDyn!AM30</f>
        <v>0</v>
      </c>
      <c r="BI29" s="1">
        <f>hGAST_vs_BeamDyn!AN30</f>
        <v>420297066.76729822</v>
      </c>
      <c r="BJ29" s="1">
        <f>hGAST_vs_BeamDyn!AO30</f>
        <v>-4125365.2248271429</v>
      </c>
      <c r="BK29">
        <f>hGAST_vs_BeamDyn!AP30</f>
        <v>0</v>
      </c>
      <c r="BL29" s="1">
        <f>hGAST_vs_BeamDyn!AQ30</f>
        <v>113253467.9700581</v>
      </c>
      <c r="BM29">
        <f>hGAST_vs_BeamDyn!AR30</f>
        <v>0</v>
      </c>
      <c r="BN29" s="186">
        <f>hGAST_vs_BeamDyn!AS30</f>
        <v>13417874.4621759</v>
      </c>
      <c r="BO29" s="175">
        <f>hGAST_vs_BeamDyn!AU30</f>
        <v>0.36848755076490369</v>
      </c>
      <c r="BP29" s="175">
        <f>hGAST_vs_BeamDyn!AV30</f>
        <v>3.0012494222800848E-2</v>
      </c>
      <c r="BQ29" s="175">
        <f>hGAST_vs_BeamDyn!AW30</f>
        <v>0.20168613082010459</v>
      </c>
      <c r="BR29" s="175">
        <f>hGAST_vs_BeamDyn!AX30</f>
        <v>4.1693887594550706E-2</v>
      </c>
      <c r="BS29" s="175">
        <f>hGAST_vs_BeamDyn!AY30</f>
        <v>-9.2784196973715108E-2</v>
      </c>
      <c r="BT29" s="175">
        <f>hGAST_vs_BeamDyn!AZ30</f>
        <v>2.983704057549123E-2</v>
      </c>
      <c r="BU29" s="175">
        <f>hGAST_vs_BeamDyn!BA30</f>
        <v>6.9064139400209903E-2</v>
      </c>
      <c r="BV29" s="175">
        <f>hGAST_vs_BeamDyn!BB30</f>
        <v>-1832045.899162858</v>
      </c>
      <c r="BW29" s="175">
        <f>hGAST_vs_BeamDyn!BC30</f>
        <v>79832450.748255342</v>
      </c>
      <c r="BX29" s="254">
        <f>hGAST_vs_BeamDyn!BD30</f>
        <v>4125365.2248271429</v>
      </c>
      <c r="BY29" s="1"/>
      <c r="BZ29" s="277">
        <f t="shared" si="74"/>
        <v>0.37330364339892985</v>
      </c>
      <c r="CA29" s="175">
        <f t="shared" si="2"/>
        <v>3.0012494222800848E-2</v>
      </c>
      <c r="CB29" s="175">
        <f t="shared" si="3"/>
        <v>0.20168613082010459</v>
      </c>
      <c r="CC29" s="175">
        <f t="shared" si="4"/>
        <v>4.1693887594550706E-2</v>
      </c>
      <c r="CD29" s="175">
        <f t="shared" si="5"/>
        <v>-9.2784196973715108E-2</v>
      </c>
      <c r="CE29" s="175">
        <f t="shared" si="6"/>
        <v>2.983704057549123E-2</v>
      </c>
      <c r="CF29" s="254">
        <f t="shared" si="7"/>
        <v>6.9064139400209903E-2</v>
      </c>
      <c r="CH29" s="291">
        <f t="shared" si="75"/>
        <v>0.37330364339892985</v>
      </c>
      <c r="CI29" s="1">
        <f t="shared" si="76"/>
        <v>0.20168613082010459</v>
      </c>
      <c r="CJ29" s="34">
        <f t="shared" si="77"/>
        <v>3.0012494222800848E-2</v>
      </c>
      <c r="CK29" s="1">
        <f t="shared" si="78"/>
        <v>-9.2784196973715108E-2</v>
      </c>
      <c r="CL29" s="34">
        <f t="shared" si="79"/>
        <v>4.1693887594550706E-2</v>
      </c>
      <c r="CM29" s="1">
        <f t="shared" si="80"/>
        <v>6.9064139400209903E-2</v>
      </c>
      <c r="CN29" s="34">
        <f t="shared" si="81"/>
        <v>2.983704057549123E-2</v>
      </c>
      <c r="CP29" s="125">
        <f t="shared" si="14"/>
        <v>-2.0944870450076287</v>
      </c>
      <c r="CQ29" s="125">
        <f t="shared" si="82"/>
        <v>-3.6555695075749781E-2</v>
      </c>
      <c r="CR29" s="13">
        <f t="shared" si="83"/>
        <v>0.20264827058924137</v>
      </c>
      <c r="CS29" s="13">
        <f t="shared" si="84"/>
        <v>2.2621308579470395E-2</v>
      </c>
      <c r="CT29" s="13">
        <f t="shared" si="85"/>
        <v>-9.1198399635845431E-2</v>
      </c>
      <c r="CU29" s="13">
        <f t="shared" si="86"/>
        <v>4.5057067976787192E-2</v>
      </c>
      <c r="CV29" s="13">
        <f t="shared" si="87"/>
        <v>7.010846953328273E-2</v>
      </c>
      <c r="CW29" s="57">
        <f t="shared" si="88"/>
        <v>2.7292981535477281E-2</v>
      </c>
      <c r="CX29" s="68"/>
      <c r="CY29" s="94"/>
      <c r="CZ29" s="296">
        <f t="shared" si="15"/>
        <v>13417874.4621759</v>
      </c>
      <c r="DA29" s="244">
        <f t="shared" si="16"/>
        <v>144312493.8658793</v>
      </c>
      <c r="DB29" s="244">
        <f t="shared" si="17"/>
        <v>19745236.354008209</v>
      </c>
      <c r="DC29" s="34">
        <f t="shared" si="18"/>
        <v>510321.80041629571</v>
      </c>
      <c r="DD29" s="244">
        <f t="shared" si="19"/>
        <v>1.7833371573604699</v>
      </c>
      <c r="DE29" s="244">
        <f t="shared" si="20"/>
        <v>19.31985607950643</v>
      </c>
      <c r="DF29" s="34">
        <f t="shared" si="21"/>
        <v>0.36848755076490369</v>
      </c>
      <c r="DG29" s="1">
        <f t="shared" si="22"/>
        <v>113253467.9700581</v>
      </c>
      <c r="DH29" s="1">
        <f t="shared" si="23"/>
        <v>420297066.76729822</v>
      </c>
      <c r="DI29" s="34">
        <f t="shared" si="24"/>
        <v>4125365.2248271429</v>
      </c>
      <c r="DJ29" s="1">
        <f t="shared" si="25"/>
        <v>79832450.748255342</v>
      </c>
      <c r="DK29" s="34">
        <f t="shared" si="26"/>
        <v>184789087.68407989</v>
      </c>
      <c r="DL29" s="1">
        <f t="shared" si="27"/>
        <v>6016948.8977332599</v>
      </c>
      <c r="DM29" s="186">
        <f t="shared" si="28"/>
        <v>-1832045.899162858</v>
      </c>
      <c r="DO29" s="169">
        <f t="shared" si="89"/>
        <v>-2.0944870450076287</v>
      </c>
      <c r="DP29" s="106">
        <f t="shared" si="102"/>
        <v>-3.6555695075749781E-2</v>
      </c>
      <c r="DQ29" s="243">
        <v>24</v>
      </c>
      <c r="DR29" s="258">
        <f t="shared" si="103"/>
        <v>105.39618805501321</v>
      </c>
      <c r="DS29" s="258">
        <f t="shared" si="29"/>
        <v>105.29920508715723</v>
      </c>
      <c r="DT29" s="258">
        <f t="shared" si="30"/>
        <v>0</v>
      </c>
      <c r="DU29" s="262">
        <f t="shared" si="90"/>
        <v>-2.8993811499836712</v>
      </c>
      <c r="DV29" s="189">
        <f t="shared" si="31"/>
        <v>54.70473032506861</v>
      </c>
      <c r="DW29" s="244">
        <f t="shared" si="32"/>
        <v>0.20264827058924137</v>
      </c>
      <c r="DX29" s="189">
        <f t="shared" si="33"/>
        <v>2.2621308579470395E-2</v>
      </c>
      <c r="DY29" s="1">
        <f t="shared" si="34"/>
        <v>1.7798444586360287</v>
      </c>
      <c r="DZ29" s="1">
        <f t="shared" si="35"/>
        <v>19.323348778230873</v>
      </c>
      <c r="EA29" s="34">
        <f t="shared" si="36"/>
        <v>-0.27298552865273262</v>
      </c>
      <c r="EB29" s="244">
        <f t="shared" si="37"/>
        <v>2675615584.1350899</v>
      </c>
      <c r="EC29" s="1">
        <f t="shared" si="91"/>
        <v>73025526.733834282</v>
      </c>
      <c r="ED29" s="34">
        <f t="shared" si="92"/>
        <v>187583313.66311139</v>
      </c>
      <c r="EE29" s="1">
        <f t="shared" si="38"/>
        <v>113362250.82251707</v>
      </c>
      <c r="EF29" s="1">
        <f t="shared" si="39"/>
        <v>420188283.91483921</v>
      </c>
      <c r="EG29" s="34">
        <f t="shared" si="40"/>
        <v>-7099850.9164386606</v>
      </c>
      <c r="EH29" s="34">
        <f t="shared" si="93"/>
        <v>13417874.4621759</v>
      </c>
      <c r="EI29" s="1">
        <f t="shared" si="41"/>
        <v>144183383.53401193</v>
      </c>
      <c r="EJ29" s="1">
        <f t="shared" si="42"/>
        <v>19874346.685875557</v>
      </c>
      <c r="EK29" s="34">
        <f t="shared" si="43"/>
        <v>-4040628.5178606827</v>
      </c>
      <c r="EL29" s="1">
        <f t="shared" si="94"/>
        <v>6079885.8606428746</v>
      </c>
      <c r="EM29" s="34">
        <f t="shared" si="95"/>
        <v>-1610917.1723362422</v>
      </c>
      <c r="EN29" s="107">
        <v>0</v>
      </c>
      <c r="EP29" s="227">
        <f t="shared" si="44"/>
        <v>73025526.733834267</v>
      </c>
      <c r="EQ29" s="93">
        <f t="shared" si="45"/>
        <v>187583313.66311142</v>
      </c>
      <c r="ER29" s="93">
        <f t="shared" si="96"/>
        <v>6496480.5130151547</v>
      </c>
      <c r="ES29" s="228">
        <f t="shared" si="97"/>
        <v>-1812508.6115598192</v>
      </c>
      <c r="ET29" s="320">
        <f t="shared" si="98"/>
        <v>1812508.6115598192</v>
      </c>
      <c r="EU29" s="142">
        <v>24</v>
      </c>
      <c r="EV29" s="264">
        <f t="shared" si="46"/>
        <v>105.29920508715723</v>
      </c>
      <c r="EW29" s="264">
        <f t="shared" si="47"/>
        <v>0</v>
      </c>
      <c r="EX29" s="264">
        <f t="shared" si="48"/>
        <v>-2.8993811499836712</v>
      </c>
      <c r="EY29" s="143">
        <f t="shared" si="49"/>
        <v>54.70473032506861</v>
      </c>
      <c r="EZ29" s="143">
        <f t="shared" si="50"/>
        <v>0.20264827058924137</v>
      </c>
      <c r="FA29" s="143">
        <f t="shared" si="51"/>
        <v>2.2621308579470395E-2</v>
      </c>
      <c r="FB29" s="143">
        <f t="shared" si="52"/>
        <v>1.7798444586360287</v>
      </c>
      <c r="FC29" s="143">
        <f t="shared" si="53"/>
        <v>19.323348778230873</v>
      </c>
      <c r="FD29" s="143">
        <f t="shared" si="54"/>
        <v>-0.27298552865273262</v>
      </c>
      <c r="FE29" s="144">
        <f t="shared" si="55"/>
        <v>144183383.53401193</v>
      </c>
      <c r="FF29" s="145">
        <v>0</v>
      </c>
      <c r="FG29" s="144">
        <f t="shared" si="56"/>
        <v>-4040628.5178606827</v>
      </c>
      <c r="FH29" s="145">
        <v>0</v>
      </c>
      <c r="FI29" s="144">
        <f t="shared" si="57"/>
        <v>6079885.8606428746</v>
      </c>
      <c r="FJ29" s="145">
        <v>0</v>
      </c>
      <c r="FK29" s="144">
        <f t="shared" si="58"/>
        <v>2675615584.1350899</v>
      </c>
      <c r="FL29" s="145">
        <v>0</v>
      </c>
      <c r="FM29" s="144">
        <f t="shared" si="59"/>
        <v>-73025526.733834282</v>
      </c>
      <c r="FN29" s="145">
        <v>0</v>
      </c>
      <c r="FO29" s="144">
        <f t="shared" si="60"/>
        <v>187583313.66311139</v>
      </c>
      <c r="FP29" s="144">
        <f t="shared" si="61"/>
        <v>19874346.685875557</v>
      </c>
      <c r="FQ29" s="145">
        <v>0</v>
      </c>
      <c r="FR29" s="144">
        <f t="shared" si="62"/>
        <v>1610917.1723362422</v>
      </c>
      <c r="FS29" s="145">
        <v>0</v>
      </c>
      <c r="FT29" s="144">
        <f t="shared" si="63"/>
        <v>113362250.82251707</v>
      </c>
      <c r="FU29" s="145">
        <v>0</v>
      </c>
      <c r="FV29" s="144">
        <f t="shared" si="64"/>
        <v>7099850.9164386606</v>
      </c>
      <c r="FW29" s="144">
        <f t="shared" si="65"/>
        <v>13417874.4621759</v>
      </c>
      <c r="FX29" s="145">
        <v>0</v>
      </c>
      <c r="FY29" s="144">
        <f t="shared" si="66"/>
        <v>420188283.91483921</v>
      </c>
      <c r="FZ29" s="146">
        <v>0</v>
      </c>
      <c r="GB29" s="46">
        <f t="shared" si="99"/>
        <v>24</v>
      </c>
      <c r="GC29" s="39">
        <f t="shared" si="100"/>
        <v>25</v>
      </c>
      <c r="GE29" s="142">
        <v>24</v>
      </c>
      <c r="GF29" s="310">
        <v>105.3</v>
      </c>
      <c r="GG29" s="264">
        <f t="shared" si="101"/>
        <v>0</v>
      </c>
      <c r="GH29" s="264">
        <f t="shared" si="110"/>
        <v>-2.8994535607553344</v>
      </c>
      <c r="GI29" s="143">
        <f t="shared" si="111"/>
        <v>54.701978030476361</v>
      </c>
      <c r="GJ29" s="143">
        <f t="shared" si="112"/>
        <v>0.20265285821202056</v>
      </c>
      <c r="GK29" s="143">
        <f t="shared" si="113"/>
        <v>2.2620840895485363E-2</v>
      </c>
      <c r="GL29" s="143">
        <f t="shared" si="114"/>
        <v>1.7797049372621923</v>
      </c>
      <c r="GM29" s="143">
        <f t="shared" si="115"/>
        <v>19.322389954446997</v>
      </c>
      <c r="GN29" s="143">
        <f t="shared" si="116"/>
        <v>-0.2729637272524682</v>
      </c>
      <c r="GO29" s="144">
        <f t="shared" si="117"/>
        <v>144175597.14865682</v>
      </c>
      <c r="GP29" s="145">
        <f t="shared" si="118"/>
        <v>0</v>
      </c>
      <c r="GQ29" s="144">
        <f t="shared" si="119"/>
        <v>-4040369.7925619893</v>
      </c>
      <c r="GR29" s="145">
        <f t="shared" si="120"/>
        <v>0</v>
      </c>
      <c r="GS29" s="144">
        <f t="shared" si="121"/>
        <v>6079526.3886872353</v>
      </c>
      <c r="GT29" s="145">
        <f t="shared" si="122"/>
        <v>0</v>
      </c>
      <c r="GU29" s="144">
        <f t="shared" si="123"/>
        <v>2675415485.3228235</v>
      </c>
      <c r="GV29" s="145">
        <f t="shared" si="124"/>
        <v>0</v>
      </c>
      <c r="GW29" s="144">
        <f t="shared" si="125"/>
        <v>-73019348.974312261</v>
      </c>
      <c r="GX29" s="145">
        <f t="shared" si="126"/>
        <v>0</v>
      </c>
      <c r="GY29" s="144">
        <f t="shared" si="127"/>
        <v>187576614.27346647</v>
      </c>
      <c r="GZ29" s="144">
        <f t="shared" si="128"/>
        <v>19872901.276773755</v>
      </c>
      <c r="HA29" s="145">
        <f t="shared" si="129"/>
        <v>0</v>
      </c>
      <c r="HB29" s="144">
        <f t="shared" si="130"/>
        <v>1610855.857541546</v>
      </c>
      <c r="HC29" s="145">
        <f t="shared" si="131"/>
        <v>0</v>
      </c>
      <c r="HD29" s="144">
        <f t="shared" si="132"/>
        <v>113351788.12656814</v>
      </c>
      <c r="HE29" s="145">
        <f t="shared" si="104"/>
        <v>0</v>
      </c>
      <c r="HF29" s="144">
        <f t="shared" si="105"/>
        <v>7099236.5198576022</v>
      </c>
      <c r="HG29" s="144">
        <f t="shared" si="106"/>
        <v>13416975.897278804</v>
      </c>
      <c r="HH29" s="145">
        <f t="shared" si="107"/>
        <v>0</v>
      </c>
      <c r="HI29" s="144">
        <f t="shared" si="108"/>
        <v>420162650.15039241</v>
      </c>
      <c r="HJ29" s="146">
        <f t="shared" si="109"/>
        <v>0</v>
      </c>
    </row>
    <row r="30" spans="1:218" x14ac:dyDescent="0.3">
      <c r="A30" s="2">
        <v>0.51020408163265307</v>
      </c>
      <c r="B30">
        <v>4.1016461870274226</v>
      </c>
      <c r="C30">
        <v>2.7205903019810001E-2</v>
      </c>
      <c r="D30">
        <f t="shared" si="1"/>
        <v>1.5587834208773343</v>
      </c>
      <c r="E30">
        <v>0.28880659979944612</v>
      </c>
      <c r="F30">
        <v>59.6938775510204</v>
      </c>
      <c r="G30">
        <v>8.8841506190386554E-2</v>
      </c>
      <c r="H30">
        <v>0</v>
      </c>
      <c r="I30" s="4">
        <v>26</v>
      </c>
      <c r="K30" s="46">
        <f t="shared" si="68"/>
        <v>47</v>
      </c>
      <c r="L30" s="39">
        <f t="shared" si="69"/>
        <v>48</v>
      </c>
      <c r="M30" s="287">
        <f t="shared" si="8"/>
        <v>3.4322695292504877</v>
      </c>
      <c r="N30" s="287">
        <f t="shared" si="9"/>
        <v>0</v>
      </c>
      <c r="O30" s="287">
        <f t="shared" si="10"/>
        <v>111.14916092533264</v>
      </c>
      <c r="P30" s="289">
        <f t="shared" si="11"/>
        <v>-1.8019742045088256</v>
      </c>
      <c r="Q30" s="46">
        <f t="shared" si="70"/>
        <v>47</v>
      </c>
      <c r="R30" s="39">
        <f t="shared" si="71"/>
        <v>48</v>
      </c>
      <c r="S30" s="23">
        <f t="shared" si="12"/>
        <v>1.9894859836799048</v>
      </c>
      <c r="T30" s="39">
        <f t="shared" si="72"/>
        <v>47</v>
      </c>
      <c r="U30" s="39">
        <f t="shared" si="73"/>
        <v>48</v>
      </c>
      <c r="V30" s="51">
        <f t="shared" si="13"/>
        <v>0.34971932867415467</v>
      </c>
      <c r="X30" s="135">
        <f>hGAST_vs_BeamDyn!A31</f>
        <v>111.14916092533264</v>
      </c>
      <c r="Y30" s="1">
        <f>hGAST_vs_BeamDyn!D31</f>
        <v>34.449928852326607</v>
      </c>
      <c r="Z30" s="1">
        <f>hGAST_vs_BeamDyn!E31</f>
        <v>0</v>
      </c>
      <c r="AA30">
        <f>hGAST_vs_BeamDyn!F31</f>
        <v>0</v>
      </c>
      <c r="AB30">
        <f>hGAST_vs_BeamDyn!G31</f>
        <v>0</v>
      </c>
      <c r="AC30">
        <f>hGAST_vs_BeamDyn!H31</f>
        <v>0</v>
      </c>
      <c r="AD30" s="1">
        <f>hGAST_vs_BeamDyn!I31</f>
        <v>-8.119492797706668</v>
      </c>
      <c r="AE30" s="1">
        <f>hGAST_vs_BeamDyn!J31</f>
        <v>34.449928852326607</v>
      </c>
      <c r="AF30">
        <f>hGAST_vs_BeamDyn!K31</f>
        <v>0</v>
      </c>
      <c r="AG30">
        <f>hGAST_vs_BeamDyn!L31</f>
        <v>0</v>
      </c>
      <c r="AH30">
        <f>hGAST_vs_BeamDyn!M31</f>
        <v>0</v>
      </c>
      <c r="AI30" s="1">
        <f>hGAST_vs_BeamDyn!N31</f>
        <v>0.91650501626307801</v>
      </c>
      <c r="AJ30" s="1">
        <f>hGAST_vs_BeamDyn!O31</f>
        <v>34.449928852326607</v>
      </c>
      <c r="AK30" s="1">
        <f>hGAST_vs_BeamDyn!P31</f>
        <v>8.119492797706668</v>
      </c>
      <c r="AL30" s="1">
        <f>hGAST_vs_BeamDyn!Q31</f>
        <v>-0.91650501626307801</v>
      </c>
      <c r="AM30">
        <f>hGAST_vs_BeamDyn!R31</f>
        <v>0</v>
      </c>
      <c r="AN30" s="1">
        <f>hGAST_vs_BeamDyn!S31</f>
        <v>12.26282199990785</v>
      </c>
      <c r="AO30" s="1">
        <f>hGAST_vs_BeamDyn!T31</f>
        <v>-0.24956166062622989</v>
      </c>
      <c r="AP30">
        <f>hGAST_vs_BeamDyn!U31</f>
        <v>0</v>
      </c>
      <c r="AQ30" s="1">
        <f>hGAST_vs_BeamDyn!V31</f>
        <v>0.75738361614069372</v>
      </c>
      <c r="AR30">
        <f>hGAST_vs_BeamDyn!W31</f>
        <v>0</v>
      </c>
      <c r="AS30" s="186">
        <f>hGAST_vs_BeamDyn!X31</f>
        <v>13.02020561604856</v>
      </c>
      <c r="AT30" s="1">
        <f>hGAST_vs_BeamDyn!Y31</f>
        <v>9179700.6756811421</v>
      </c>
      <c r="AU30" s="1">
        <f>hGAST_vs_BeamDyn!Z31</f>
        <v>307950.61736175843</v>
      </c>
      <c r="AV30">
        <f>hGAST_vs_BeamDyn!AA31</f>
        <v>0</v>
      </c>
      <c r="AW30">
        <f>hGAST_vs_BeamDyn!AB31</f>
        <v>0</v>
      </c>
      <c r="AX30">
        <f>hGAST_vs_BeamDyn!AC31</f>
        <v>0</v>
      </c>
      <c r="AY30" s="1">
        <f>hGAST_vs_BeamDyn!AD31</f>
        <v>1267110.0781497031</v>
      </c>
      <c r="AZ30" s="1">
        <f>hGAST_vs_BeamDyn!AE31</f>
        <v>86939021.674770012</v>
      </c>
      <c r="BA30">
        <f>hGAST_vs_BeamDyn!AF31</f>
        <v>0</v>
      </c>
      <c r="BB30">
        <f>hGAST_vs_BeamDyn!AG31</f>
        <v>0</v>
      </c>
      <c r="BC30">
        <f>hGAST_vs_BeamDyn!AH31</f>
        <v>0</v>
      </c>
      <c r="BD30" s="1">
        <f>hGAST_vs_BeamDyn!AI31</f>
        <v>3396279.819524053</v>
      </c>
      <c r="BE30" s="1">
        <f>hGAST_vs_BeamDyn!AJ31</f>
        <v>1203040036.1542661</v>
      </c>
      <c r="BF30" s="1">
        <f>hGAST_vs_BeamDyn!AK31</f>
        <v>137345812.75625199</v>
      </c>
      <c r="BG30" s="1">
        <f>hGAST_vs_BeamDyn!AL31</f>
        <v>-31896540.379306018</v>
      </c>
      <c r="BH30">
        <f>hGAST_vs_BeamDyn!AM31</f>
        <v>0</v>
      </c>
      <c r="BI30" s="1">
        <f>hGAST_vs_BeamDyn!AN31</f>
        <v>231512293.70712501</v>
      </c>
      <c r="BJ30" s="1">
        <f>hGAST_vs_BeamDyn!AO31</f>
        <v>-3561131.7253275118</v>
      </c>
      <c r="BK30">
        <f>hGAST_vs_BeamDyn!AP31</f>
        <v>0</v>
      </c>
      <c r="BL30" s="1">
        <f>hGAST_vs_BeamDyn!AQ31</f>
        <v>36395660.020903483</v>
      </c>
      <c r="BM30">
        <f>hGAST_vs_BeamDyn!AR31</f>
        <v>0</v>
      </c>
      <c r="BN30" s="186">
        <f>hGAST_vs_BeamDyn!AS31</f>
        <v>6805118.0907187276</v>
      </c>
      <c r="BO30" s="175">
        <f>hGAST_vs_BeamDyn!AU31</f>
        <v>0.24956166062622989</v>
      </c>
      <c r="BP30" s="175">
        <f>hGAST_vs_BeamDyn!AV31</f>
        <v>2.6603974138575934E-2</v>
      </c>
      <c r="BQ30" s="175">
        <f>hGAST_vs_BeamDyn!AW31</f>
        <v>0.23568968262639273</v>
      </c>
      <c r="BR30" s="175">
        <f>hGAST_vs_BeamDyn!AX31</f>
        <v>3.906507980075033E-2</v>
      </c>
      <c r="BS30" s="175">
        <f>hGAST_vs_BeamDyn!AY31</f>
        <v>-0.13803392103040249</v>
      </c>
      <c r="BT30" s="175">
        <f>hGAST_vs_BeamDyn!AZ31</f>
        <v>2.6513282534859808E-2</v>
      </c>
      <c r="BU30" s="175">
        <f>hGAST_vs_BeamDyn!BA31</f>
        <v>0.11416562095082271</v>
      </c>
      <c r="BV30" s="175">
        <f>hGAST_vs_BeamDyn!BB31</f>
        <v>-1267110.0781497031</v>
      </c>
      <c r="BW30" s="175">
        <f>hGAST_vs_BeamDyn!BC31</f>
        <v>31896540.379306018</v>
      </c>
      <c r="BX30" s="254">
        <f>hGAST_vs_BeamDyn!BD31</f>
        <v>3561131.7253275118</v>
      </c>
      <c r="BY30" s="1"/>
      <c r="BZ30" s="277">
        <f t="shared" si="74"/>
        <v>0.29898128922077583</v>
      </c>
      <c r="CA30" s="175">
        <f t="shared" si="2"/>
        <v>2.6603974138575934E-2</v>
      </c>
      <c r="CB30" s="175">
        <f t="shared" si="3"/>
        <v>0.23568968262639273</v>
      </c>
      <c r="CC30" s="175">
        <f t="shared" si="4"/>
        <v>3.906507980075033E-2</v>
      </c>
      <c r="CD30" s="175">
        <f t="shared" si="5"/>
        <v>-0.13803392103040249</v>
      </c>
      <c r="CE30" s="175">
        <f t="shared" si="6"/>
        <v>2.6513282534859808E-2</v>
      </c>
      <c r="CF30" s="254">
        <f t="shared" si="7"/>
        <v>0.11416562095082271</v>
      </c>
      <c r="CH30" s="291">
        <f t="shared" si="75"/>
        <v>0.29898128922077583</v>
      </c>
      <c r="CI30" s="1">
        <f t="shared" si="76"/>
        <v>0.23568968262639273</v>
      </c>
      <c r="CJ30" s="34">
        <f t="shared" si="77"/>
        <v>2.6603974138575934E-2</v>
      </c>
      <c r="CK30" s="1">
        <f t="shared" si="78"/>
        <v>-0.13803392103040249</v>
      </c>
      <c r="CL30" s="34">
        <f t="shared" si="79"/>
        <v>3.906507980075033E-2</v>
      </c>
      <c r="CM30" s="1">
        <f t="shared" si="80"/>
        <v>0.11416562095082271</v>
      </c>
      <c r="CN30" s="34">
        <f t="shared" si="81"/>
        <v>2.6513282534859808E-2</v>
      </c>
      <c r="CP30" s="125">
        <f t="shared" si="14"/>
        <v>-1.8019742045088256</v>
      </c>
      <c r="CQ30" s="125">
        <f t="shared" si="82"/>
        <v>-3.1450382904684659E-2</v>
      </c>
      <c r="CR30" s="13">
        <f t="shared" si="83"/>
        <v>0.23640969601435835</v>
      </c>
      <c r="CS30" s="13">
        <f t="shared" si="84"/>
        <v>1.9179509036845108E-2</v>
      </c>
      <c r="CT30" s="13">
        <f t="shared" si="85"/>
        <v>-0.13673725096091713</v>
      </c>
      <c r="CU30" s="13">
        <f t="shared" si="86"/>
        <v>4.3386265275056179E-2</v>
      </c>
      <c r="CV30" s="13">
        <f t="shared" si="87"/>
        <v>0.11494287890954233</v>
      </c>
      <c r="CW30" s="57">
        <f t="shared" si="88"/>
        <v>2.2910210515106985E-2</v>
      </c>
      <c r="CX30" s="68"/>
      <c r="CY30" s="94"/>
      <c r="CZ30" s="296">
        <f t="shared" si="15"/>
        <v>6805118.0907187276</v>
      </c>
      <c r="DA30" s="244">
        <f t="shared" si="16"/>
        <v>86939021.674770012</v>
      </c>
      <c r="DB30" s="244">
        <f t="shared" si="17"/>
        <v>9179700.6756811421</v>
      </c>
      <c r="DC30" s="34">
        <f t="shared" si="18"/>
        <v>307950.61736175843</v>
      </c>
      <c r="DD30" s="244">
        <f t="shared" si="19"/>
        <v>0.75738361614069372</v>
      </c>
      <c r="DE30" s="244">
        <f t="shared" si="20"/>
        <v>12.26282199990785</v>
      </c>
      <c r="DF30" s="34">
        <f t="shared" si="21"/>
        <v>0.24956166062622989</v>
      </c>
      <c r="DG30" s="1">
        <f t="shared" si="22"/>
        <v>36395660.020903483</v>
      </c>
      <c r="DH30" s="1">
        <f t="shared" si="23"/>
        <v>231512293.70712501</v>
      </c>
      <c r="DI30" s="34">
        <f t="shared" si="24"/>
        <v>3561131.7253275118</v>
      </c>
      <c r="DJ30" s="1">
        <f t="shared" si="25"/>
        <v>31896540.379306018</v>
      </c>
      <c r="DK30" s="34">
        <f t="shared" si="26"/>
        <v>137345812.75625199</v>
      </c>
      <c r="DL30" s="1">
        <f t="shared" si="27"/>
        <v>3396279.819524053</v>
      </c>
      <c r="DM30" s="186">
        <f t="shared" si="28"/>
        <v>-1267110.0781497031</v>
      </c>
      <c r="DO30" s="169">
        <f t="shared" si="89"/>
        <v>-1.8019742045088256</v>
      </c>
      <c r="DP30" s="106">
        <f t="shared" si="102"/>
        <v>-3.1450382904684659E-2</v>
      </c>
      <c r="DQ30" s="243">
        <v>25</v>
      </c>
      <c r="DR30" s="258">
        <f t="shared" si="103"/>
        <v>111.27036487677812</v>
      </c>
      <c r="DS30" s="258">
        <f t="shared" si="29"/>
        <v>111.14916092533264</v>
      </c>
      <c r="DT30" s="258">
        <f t="shared" si="30"/>
        <v>0</v>
      </c>
      <c r="DU30" s="262">
        <f t="shared" si="90"/>
        <v>-3.4322695292504877</v>
      </c>
      <c r="DV30" s="189">
        <f t="shared" si="31"/>
        <v>34.449928852326607</v>
      </c>
      <c r="DW30" s="244">
        <f t="shared" si="32"/>
        <v>0.23640969601435835</v>
      </c>
      <c r="DX30" s="189">
        <f t="shared" si="33"/>
        <v>1.9179509036845108E-2</v>
      </c>
      <c r="DY30" s="1">
        <f t="shared" si="34"/>
        <v>0.75307292908492895</v>
      </c>
      <c r="DZ30" s="1">
        <f t="shared" si="35"/>
        <v>12.267132686963613</v>
      </c>
      <c r="EA30" s="34">
        <f t="shared" si="36"/>
        <v>-0.11254375202486788</v>
      </c>
      <c r="EB30" s="244">
        <f t="shared" si="37"/>
        <v>1203040036.1542661</v>
      </c>
      <c r="EC30" s="1">
        <f t="shared" si="91"/>
        <v>27561900.486396156</v>
      </c>
      <c r="ED30" s="34">
        <f t="shared" si="92"/>
        <v>138280885.19901124</v>
      </c>
      <c r="EE30" s="1">
        <f t="shared" si="38"/>
        <v>36364741.212947339</v>
      </c>
      <c r="EF30" s="1">
        <f t="shared" si="39"/>
        <v>231543212.51508114</v>
      </c>
      <c r="EG30" s="34">
        <f t="shared" si="40"/>
        <v>-2578357.9011569051</v>
      </c>
      <c r="EH30" s="34">
        <f t="shared" si="93"/>
        <v>6805118.0907187276</v>
      </c>
      <c r="EI30" s="1">
        <f t="shared" si="41"/>
        <v>86881490.778022334</v>
      </c>
      <c r="EJ30" s="1">
        <f t="shared" si="42"/>
        <v>9237231.5724288262</v>
      </c>
      <c r="EK30" s="34">
        <f t="shared" si="43"/>
        <v>-2136606.4790272741</v>
      </c>
      <c r="EL30" s="1">
        <f t="shared" si="94"/>
        <v>3434444.8104760651</v>
      </c>
      <c r="EM30" s="34">
        <f t="shared" si="95"/>
        <v>-1159686.7708346541</v>
      </c>
      <c r="EN30" s="107">
        <v>0</v>
      </c>
      <c r="EP30" s="227">
        <f t="shared" si="44"/>
        <v>27561900.486396156</v>
      </c>
      <c r="EQ30" s="93">
        <f t="shared" si="45"/>
        <v>138280885.19901124</v>
      </c>
      <c r="ER30" s="93">
        <f t="shared" si="96"/>
        <v>3769463.4063876239</v>
      </c>
      <c r="ES30" s="228">
        <f t="shared" si="97"/>
        <v>-1263073.6517033076</v>
      </c>
      <c r="ET30" s="320">
        <f t="shared" si="98"/>
        <v>1263073.6517033076</v>
      </c>
      <c r="EU30" s="142">
        <v>25</v>
      </c>
      <c r="EV30" s="264">
        <f t="shared" si="46"/>
        <v>111.14916092533264</v>
      </c>
      <c r="EW30" s="264">
        <f t="shared" si="47"/>
        <v>0</v>
      </c>
      <c r="EX30" s="264">
        <f t="shared" si="48"/>
        <v>-3.4322695292504877</v>
      </c>
      <c r="EY30" s="143">
        <f t="shared" si="49"/>
        <v>34.449928852326607</v>
      </c>
      <c r="EZ30" s="143">
        <f t="shared" si="50"/>
        <v>0.23640969601435835</v>
      </c>
      <c r="FA30" s="143">
        <f t="shared" si="51"/>
        <v>1.9179509036845108E-2</v>
      </c>
      <c r="FB30" s="143">
        <f t="shared" si="52"/>
        <v>0.75307292908492895</v>
      </c>
      <c r="FC30" s="143">
        <f t="shared" si="53"/>
        <v>12.267132686963613</v>
      </c>
      <c r="FD30" s="143">
        <f t="shared" si="54"/>
        <v>-0.11254375202486788</v>
      </c>
      <c r="FE30" s="144">
        <f t="shared" si="55"/>
        <v>86881490.778022334</v>
      </c>
      <c r="FF30" s="145">
        <v>0</v>
      </c>
      <c r="FG30" s="144">
        <f t="shared" si="56"/>
        <v>-2136606.4790272741</v>
      </c>
      <c r="FH30" s="145">
        <v>0</v>
      </c>
      <c r="FI30" s="144">
        <f t="shared" si="57"/>
        <v>3434444.8104760651</v>
      </c>
      <c r="FJ30" s="145">
        <v>0</v>
      </c>
      <c r="FK30" s="144">
        <f t="shared" si="58"/>
        <v>1203040036.1542661</v>
      </c>
      <c r="FL30" s="145">
        <v>0</v>
      </c>
      <c r="FM30" s="144">
        <f t="shared" si="59"/>
        <v>-27561900.486396156</v>
      </c>
      <c r="FN30" s="145">
        <v>0</v>
      </c>
      <c r="FO30" s="144">
        <f t="shared" si="60"/>
        <v>138280885.19901124</v>
      </c>
      <c r="FP30" s="144">
        <f t="shared" si="61"/>
        <v>9237231.5724288262</v>
      </c>
      <c r="FQ30" s="145">
        <v>0</v>
      </c>
      <c r="FR30" s="144">
        <f t="shared" si="62"/>
        <v>1159686.7708346541</v>
      </c>
      <c r="FS30" s="145">
        <v>0</v>
      </c>
      <c r="FT30" s="144">
        <f t="shared" si="63"/>
        <v>36364741.212947339</v>
      </c>
      <c r="FU30" s="145">
        <v>0</v>
      </c>
      <c r="FV30" s="144">
        <f t="shared" si="64"/>
        <v>2578357.9011569051</v>
      </c>
      <c r="FW30" s="144">
        <f t="shared" si="65"/>
        <v>6805118.0907187276</v>
      </c>
      <c r="FX30" s="145">
        <v>0</v>
      </c>
      <c r="FY30" s="144">
        <f t="shared" si="66"/>
        <v>231543212.51508114</v>
      </c>
      <c r="FZ30" s="146">
        <v>0</v>
      </c>
      <c r="GB30" s="46">
        <f t="shared" si="99"/>
        <v>25</v>
      </c>
      <c r="GC30" s="39">
        <f t="shared" si="100"/>
        <v>26</v>
      </c>
      <c r="GE30" s="142">
        <v>25</v>
      </c>
      <c r="GF30" s="310">
        <v>111.15</v>
      </c>
      <c r="GG30" s="264">
        <f t="shared" si="101"/>
        <v>0</v>
      </c>
      <c r="GH30" s="264">
        <f t="shared" si="110"/>
        <v>-3.4323509477007206</v>
      </c>
      <c r="GI30" s="143">
        <f t="shared" si="111"/>
        <v>34.445761422686331</v>
      </c>
      <c r="GJ30" s="143">
        <f t="shared" si="112"/>
        <v>0.23638003165913588</v>
      </c>
      <c r="GK30" s="143">
        <f t="shared" si="113"/>
        <v>1.9177648901785388E-2</v>
      </c>
      <c r="GL30" s="143">
        <f t="shared" si="114"/>
        <v>0.75296593547969959</v>
      </c>
      <c r="GM30" s="143">
        <f t="shared" si="115"/>
        <v>12.265386632494145</v>
      </c>
      <c r="GN30" s="143">
        <f t="shared" si="116"/>
        <v>-0.11252755244486104</v>
      </c>
      <c r="GO30" s="144">
        <f t="shared" si="117"/>
        <v>86871307.177709728</v>
      </c>
      <c r="GP30" s="145">
        <f t="shared" si="118"/>
        <v>0</v>
      </c>
      <c r="GQ30" s="144">
        <f t="shared" si="119"/>
        <v>-2136313.1946960869</v>
      </c>
      <c r="GR30" s="145">
        <f t="shared" si="120"/>
        <v>0</v>
      </c>
      <c r="GS30" s="144">
        <f t="shared" si="121"/>
        <v>3433969.3612791905</v>
      </c>
      <c r="GT30" s="145">
        <f t="shared" si="122"/>
        <v>0</v>
      </c>
      <c r="GU30" s="144">
        <f t="shared" si="123"/>
        <v>1202884446.6360655</v>
      </c>
      <c r="GV30" s="145">
        <f t="shared" si="124"/>
        <v>0</v>
      </c>
      <c r="GW30" s="144">
        <f t="shared" si="125"/>
        <v>-27558057.712076634</v>
      </c>
      <c r="GX30" s="145">
        <f t="shared" si="126"/>
        <v>0</v>
      </c>
      <c r="GY30" s="144">
        <f t="shared" si="127"/>
        <v>138261221.29231906</v>
      </c>
      <c r="GZ30" s="144">
        <f t="shared" si="128"/>
        <v>9236039.8183620702</v>
      </c>
      <c r="HA30" s="145">
        <f t="shared" si="129"/>
        <v>0</v>
      </c>
      <c r="HB30" s="144">
        <f t="shared" si="130"/>
        <v>1159535.3198103984</v>
      </c>
      <c r="HC30" s="145">
        <f t="shared" si="131"/>
        <v>0</v>
      </c>
      <c r="HD30" s="144">
        <f t="shared" si="132"/>
        <v>36359551.950773545</v>
      </c>
      <c r="HE30" s="145">
        <f t="shared" si="104"/>
        <v>0</v>
      </c>
      <c r="HF30" s="144">
        <f t="shared" si="105"/>
        <v>2577988.0123822428</v>
      </c>
      <c r="HG30" s="144">
        <f t="shared" si="106"/>
        <v>6804152.2631963771</v>
      </c>
      <c r="HH30" s="145">
        <f t="shared" si="107"/>
        <v>0</v>
      </c>
      <c r="HI30" s="144">
        <f t="shared" si="108"/>
        <v>231510200.37365818</v>
      </c>
      <c r="HJ30" s="146">
        <f t="shared" si="109"/>
        <v>0</v>
      </c>
    </row>
    <row r="31" spans="1:218" ht="15" thickBot="1" x14ac:dyDescent="0.35">
      <c r="A31" s="2">
        <v>0.53061224489795911</v>
      </c>
      <c r="B31">
        <v>3.9987123353123559</v>
      </c>
      <c r="C31">
        <v>2.2731811675977431E-2</v>
      </c>
      <c r="D31">
        <f t="shared" si="1"/>
        <v>1.3024368697197133</v>
      </c>
      <c r="E31">
        <v>0.28802634398115068</v>
      </c>
      <c r="F31">
        <v>62.081632653061213</v>
      </c>
      <c r="G31">
        <v>0.1589196662009639</v>
      </c>
      <c r="H31">
        <v>0</v>
      </c>
      <c r="I31" s="4">
        <v>27</v>
      </c>
      <c r="K31" s="48">
        <f t="shared" si="68"/>
        <v>52</v>
      </c>
      <c r="L31" s="40">
        <f t="shared" si="69"/>
        <v>53</v>
      </c>
      <c r="M31" s="288">
        <f t="shared" si="8"/>
        <v>3.9999119057840766</v>
      </c>
      <c r="N31" s="288">
        <f t="shared" si="9"/>
        <v>0</v>
      </c>
      <c r="O31" s="288">
        <f t="shared" si="10"/>
        <v>116.99911676350804</v>
      </c>
      <c r="P31" s="290">
        <f t="shared" si="11"/>
        <v>-1.242493800709628</v>
      </c>
      <c r="Q31" s="48">
        <f t="shared" si="70"/>
        <v>52</v>
      </c>
      <c r="R31" s="40">
        <f t="shared" si="71"/>
        <v>53</v>
      </c>
      <c r="S31" s="24">
        <f t="shared" si="12"/>
        <v>0.50146826014520074</v>
      </c>
      <c r="T31" s="40">
        <f t="shared" si="72"/>
        <v>52</v>
      </c>
      <c r="U31" s="40">
        <f t="shared" si="73"/>
        <v>53</v>
      </c>
      <c r="V31" s="52">
        <f t="shared" si="13"/>
        <v>0.36817871855099821</v>
      </c>
      <c r="X31" s="136">
        <f>hGAST_vs_BeamDyn!A32</f>
        <v>116.99911676350804</v>
      </c>
      <c r="Y31" s="78">
        <f>hGAST_vs_BeamDyn!D32</f>
        <v>5.3949706913357218</v>
      </c>
      <c r="Z31" s="78">
        <f>hGAST_vs_BeamDyn!E32</f>
        <v>0</v>
      </c>
      <c r="AA31" s="27">
        <f>hGAST_vs_BeamDyn!F32</f>
        <v>0</v>
      </c>
      <c r="AB31" s="27">
        <f>hGAST_vs_BeamDyn!G32</f>
        <v>0</v>
      </c>
      <c r="AC31" s="27">
        <f>hGAST_vs_BeamDyn!H32</f>
        <v>0</v>
      </c>
      <c r="AD31" s="78">
        <f>hGAST_vs_BeamDyn!I32</f>
        <v>-0.15888593660892941</v>
      </c>
      <c r="AE31" s="78">
        <f>hGAST_vs_BeamDyn!J32</f>
        <v>5.3949706913357218</v>
      </c>
      <c r="AF31" s="27">
        <f>hGAST_vs_BeamDyn!K32</f>
        <v>0</v>
      </c>
      <c r="AG31" s="27">
        <f>hGAST_vs_BeamDyn!L32</f>
        <v>0</v>
      </c>
      <c r="AH31" s="27">
        <f>hGAST_vs_BeamDyn!M32</f>
        <v>0</v>
      </c>
      <c r="AI31" s="78">
        <f>hGAST_vs_BeamDyn!N32</f>
        <v>3.6961089182658023E-2</v>
      </c>
      <c r="AJ31" s="78">
        <f>hGAST_vs_BeamDyn!O32</f>
        <v>5.3949706913357218</v>
      </c>
      <c r="AK31" s="78">
        <f>hGAST_vs_BeamDyn!P32</f>
        <v>0.15888593660892941</v>
      </c>
      <c r="AL31" s="78">
        <f>hGAST_vs_BeamDyn!Q32</f>
        <v>-3.6961089182658023E-2</v>
      </c>
      <c r="AM31" s="27">
        <f>hGAST_vs_BeamDyn!R32</f>
        <v>0</v>
      </c>
      <c r="AN31" s="78">
        <f>hGAST_vs_BeamDyn!S32</f>
        <v>9.373427692288798E-2</v>
      </c>
      <c r="AO31" s="78">
        <f>hGAST_vs_BeamDyn!T32</f>
        <v>-2.2768326051883152E-3</v>
      </c>
      <c r="AP31" s="27">
        <f>hGAST_vs_BeamDyn!U32</f>
        <v>0</v>
      </c>
      <c r="AQ31" s="78">
        <f>hGAST_vs_BeamDyn!V32</f>
        <v>7.1808104318029677E-3</v>
      </c>
      <c r="AR31" s="27">
        <f>hGAST_vs_BeamDyn!W32</f>
        <v>0</v>
      </c>
      <c r="AS31" s="188">
        <f>hGAST_vs_BeamDyn!X32</f>
        <v>0.10091508735469069</v>
      </c>
      <c r="AT31" s="78">
        <f>hGAST_vs_BeamDyn!Y32</f>
        <v>931474.1817045894</v>
      </c>
      <c r="AU31" s="78">
        <f>hGAST_vs_BeamDyn!Z32</f>
        <v>232415.29456365181</v>
      </c>
      <c r="AV31" s="27">
        <f>hGAST_vs_BeamDyn!AA32</f>
        <v>0</v>
      </c>
      <c r="AW31" s="27">
        <f>hGAST_vs_BeamDyn!AB32</f>
        <v>0</v>
      </c>
      <c r="AX31" s="27">
        <f>hGAST_vs_BeamDyn!AC32</f>
        <v>0</v>
      </c>
      <c r="AY31" s="78">
        <f>hGAST_vs_BeamDyn!AD32</f>
        <v>106353.5289965478</v>
      </c>
      <c r="AZ31" s="78">
        <f>hGAST_vs_BeamDyn!AE32</f>
        <v>15879263.61054028</v>
      </c>
      <c r="BA31" s="27">
        <f>hGAST_vs_BeamDyn!AF32</f>
        <v>0</v>
      </c>
      <c r="BB31" s="27">
        <f>hGAST_vs_BeamDyn!AG32</f>
        <v>0</v>
      </c>
      <c r="BC31" s="27">
        <f>hGAST_vs_BeamDyn!AH32</f>
        <v>0</v>
      </c>
      <c r="BD31" s="78">
        <f>hGAST_vs_BeamDyn!AI32</f>
        <v>117375.66608143981</v>
      </c>
      <c r="BE31" s="78">
        <f>hGAST_vs_BeamDyn!AJ32</f>
        <v>118283403.9322428</v>
      </c>
      <c r="BF31" s="78">
        <f>hGAST_vs_BeamDyn!AK32</f>
        <v>1168848.1431805999</v>
      </c>
      <c r="BG31" s="78">
        <f>hGAST_vs_BeamDyn!AL32</f>
        <v>-795943.41689307045</v>
      </c>
      <c r="BH31" s="27">
        <f>hGAST_vs_BeamDyn!AM32</f>
        <v>0</v>
      </c>
      <c r="BI31" s="78">
        <f>hGAST_vs_BeamDyn!AN32</f>
        <v>1384839.769935495</v>
      </c>
      <c r="BJ31" s="78">
        <f>hGAST_vs_BeamDyn!AO32</f>
        <v>-26483.691742438401</v>
      </c>
      <c r="BK31" s="27">
        <f>hGAST_vs_BeamDyn!AP32</f>
        <v>0</v>
      </c>
      <c r="BL31" s="78">
        <f>hGAST_vs_BeamDyn!AQ32</f>
        <v>186239.91293931671</v>
      </c>
      <c r="BM31" s="27">
        <f>hGAST_vs_BeamDyn!AR32</f>
        <v>0</v>
      </c>
      <c r="BN31" s="188">
        <f>hGAST_vs_BeamDyn!AS32</f>
        <v>71452.336313737367</v>
      </c>
      <c r="BO31" s="256">
        <f>hGAST_vs_BeamDyn!AU32</f>
        <v>2.2768326051883152E-3</v>
      </c>
      <c r="BP31" s="256">
        <f>hGAST_vs_BeamDyn!AV32</f>
        <v>6.8510268724938997E-3</v>
      </c>
      <c r="BQ31" s="256">
        <f>hGAST_vs_BeamDyn!AW32</f>
        <v>2.9450750652658578E-2</v>
      </c>
      <c r="BR31" s="256">
        <f>hGAST_vs_BeamDyn!AX32</f>
        <v>7.3917575122015491E-3</v>
      </c>
      <c r="BS31" s="256">
        <f>hGAST_vs_BeamDyn!AY32</f>
        <v>-0.11417764559176702</v>
      </c>
      <c r="BT31" s="256">
        <f>hGAST_vs_BeamDyn!AZ32</f>
        <v>6.7291216724623256E-3</v>
      </c>
      <c r="BU31" s="256">
        <f>hGAST_vs_BeamDyn!BA32</f>
        <v>9.8817594381216851E-3</v>
      </c>
      <c r="BV31" s="256">
        <f>hGAST_vs_BeamDyn!BB32</f>
        <v>-106353.5289965478</v>
      </c>
      <c r="BW31" s="256">
        <f>hGAST_vs_BeamDyn!BC32</f>
        <v>795943.41689307045</v>
      </c>
      <c r="BX31" s="257">
        <f>hGAST_vs_BeamDyn!BD32</f>
        <v>26483.691742438401</v>
      </c>
      <c r="BY31" s="1"/>
      <c r="BZ31" s="278">
        <f t="shared" si="74"/>
        <v>6.610418865834175E-2</v>
      </c>
      <c r="CA31" s="256">
        <f t="shared" si="2"/>
        <v>6.8510268724938997E-3</v>
      </c>
      <c r="CB31" s="256">
        <f t="shared" si="3"/>
        <v>2.9450750652658578E-2</v>
      </c>
      <c r="CC31" s="256">
        <f t="shared" si="4"/>
        <v>7.3917575122015491E-3</v>
      </c>
      <c r="CD31" s="256">
        <f t="shared" si="5"/>
        <v>-0.11417764559176702</v>
      </c>
      <c r="CE31" s="256">
        <f t="shared" si="6"/>
        <v>6.7291216724623256E-3</v>
      </c>
      <c r="CF31" s="257">
        <f t="shared" si="7"/>
        <v>9.8817594381216851E-3</v>
      </c>
      <c r="CH31" s="292">
        <f t="shared" si="75"/>
        <v>6.610418865834175E-2</v>
      </c>
      <c r="CI31" s="78">
        <f t="shared" si="76"/>
        <v>2.9450750652658578E-2</v>
      </c>
      <c r="CJ31" s="35">
        <f t="shared" si="77"/>
        <v>6.8510268724938997E-3</v>
      </c>
      <c r="CK31" s="78">
        <f t="shared" si="78"/>
        <v>-0.11417764559176702</v>
      </c>
      <c r="CL31" s="35">
        <f t="shared" si="79"/>
        <v>7.3917575122015491E-3</v>
      </c>
      <c r="CM31" s="78">
        <f t="shared" si="80"/>
        <v>9.8817594381216851E-3</v>
      </c>
      <c r="CN31" s="35">
        <f t="shared" si="81"/>
        <v>6.7291216724623256E-3</v>
      </c>
      <c r="CO31" s="27"/>
      <c r="CP31" s="183">
        <f t="shared" si="14"/>
        <v>-1.242493800709628</v>
      </c>
      <c r="CQ31" s="183">
        <f t="shared" si="82"/>
        <v>-2.1685607758001265E-2</v>
      </c>
      <c r="CR31" s="20">
        <f t="shared" si="83"/>
        <v>2.9592383124119298E-2</v>
      </c>
      <c r="CS31" s="20">
        <f t="shared" si="84"/>
        <v>6.2108086629715448E-3</v>
      </c>
      <c r="CT31" s="20">
        <f t="shared" si="85"/>
        <v>-0.11399051754443654</v>
      </c>
      <c r="CU31" s="20">
        <f t="shared" si="86"/>
        <v>9.8658371134865003E-3</v>
      </c>
      <c r="CV31" s="20">
        <f t="shared" si="87"/>
        <v>1.0025349659646321E-2</v>
      </c>
      <c r="CW31" s="59">
        <f t="shared" si="88"/>
        <v>6.5132643334612599E-3</v>
      </c>
      <c r="CX31" s="68"/>
      <c r="CY31" s="96"/>
      <c r="CZ31" s="297">
        <f t="shared" si="15"/>
        <v>71452.336313737367</v>
      </c>
      <c r="DA31" s="190">
        <f t="shared" si="16"/>
        <v>15879263.61054028</v>
      </c>
      <c r="DB31" s="190">
        <f t="shared" si="17"/>
        <v>931474.1817045894</v>
      </c>
      <c r="DC31" s="35">
        <f t="shared" si="18"/>
        <v>232415.29456365181</v>
      </c>
      <c r="DD31" s="190">
        <f t="shared" si="19"/>
        <v>7.1808104318029677E-3</v>
      </c>
      <c r="DE31" s="190">
        <f t="shared" si="20"/>
        <v>9.373427692288798E-2</v>
      </c>
      <c r="DF31" s="35">
        <f t="shared" si="21"/>
        <v>2.2768326051883152E-3</v>
      </c>
      <c r="DG31" s="78">
        <f t="shared" si="22"/>
        <v>186239.91293931671</v>
      </c>
      <c r="DH31" s="78">
        <f t="shared" si="23"/>
        <v>1384839.769935495</v>
      </c>
      <c r="DI31" s="35">
        <f t="shared" si="24"/>
        <v>26483.691742438401</v>
      </c>
      <c r="DJ31" s="78">
        <f t="shared" si="25"/>
        <v>795943.41689307045</v>
      </c>
      <c r="DK31" s="35">
        <f t="shared" si="26"/>
        <v>1168848.1431805999</v>
      </c>
      <c r="DL31" s="78">
        <f t="shared" si="27"/>
        <v>117375.66608143981</v>
      </c>
      <c r="DM31" s="188">
        <f t="shared" si="28"/>
        <v>-106353.5289965478</v>
      </c>
      <c r="DO31" s="204">
        <f t="shared" si="89"/>
        <v>-1.242493800709628</v>
      </c>
      <c r="DP31" s="205">
        <f t="shared" si="102"/>
        <v>-2.1685607758001265E-2</v>
      </c>
      <c r="DQ31" s="108">
        <v>26</v>
      </c>
      <c r="DR31" s="259">
        <f>SQRT( (DS31-DS30)^2 + (DT31-DT30)^2 + (DU31-DU30)^2 ) + DR30</f>
        <v>117.14779638860701</v>
      </c>
      <c r="DS31" s="259">
        <f t="shared" si="29"/>
        <v>116.99911676350804</v>
      </c>
      <c r="DT31" s="259">
        <f t="shared" si="30"/>
        <v>0</v>
      </c>
      <c r="DU31" s="263">
        <f t="shared" si="90"/>
        <v>-3.9999119057840766</v>
      </c>
      <c r="DV31" s="191">
        <f t="shared" si="31"/>
        <v>5.3949706913357218</v>
      </c>
      <c r="DW31" s="190">
        <f t="shared" si="32"/>
        <v>2.9592383124119298E-2</v>
      </c>
      <c r="DX31" s="191">
        <f t="shared" si="33"/>
        <v>6.2108086629715448E-3</v>
      </c>
      <c r="DY31" s="78">
        <f t="shared" si="34"/>
        <v>7.1227891265419037E-3</v>
      </c>
      <c r="DZ31" s="78">
        <f t="shared" si="35"/>
        <v>9.3792298228149051E-2</v>
      </c>
      <c r="EA31" s="35">
        <f t="shared" si="36"/>
        <v>3.9831537693387473E-4</v>
      </c>
      <c r="EB31" s="190">
        <f t="shared" si="37"/>
        <v>118283403.9322428</v>
      </c>
      <c r="EC31" s="78">
        <f t="shared" si="91"/>
        <v>770411.07607226842</v>
      </c>
      <c r="ED31" s="35">
        <f t="shared" si="92"/>
        <v>1185832.4833539187</v>
      </c>
      <c r="EE31" s="78">
        <f t="shared" si="38"/>
        <v>185655.21502103563</v>
      </c>
      <c r="EF31" s="78">
        <f t="shared" si="39"/>
        <v>1385424.4678537762</v>
      </c>
      <c r="EG31" s="35">
        <f t="shared" si="40"/>
        <v>474.56866213403191</v>
      </c>
      <c r="EH31" s="35">
        <f t="shared" si="93"/>
        <v>71452.336313737367</v>
      </c>
      <c r="EI31" s="78">
        <f t="shared" si="41"/>
        <v>15882312.255348498</v>
      </c>
      <c r="EJ31" s="78">
        <f t="shared" si="42"/>
        <v>928425.53689637291</v>
      </c>
      <c r="EK31" s="35">
        <f t="shared" si="43"/>
        <v>-91853.547973970126</v>
      </c>
      <c r="EL31" s="78">
        <f t="shared" si="94"/>
        <v>119654.22844720981</v>
      </c>
      <c r="EM31" s="35">
        <f t="shared" si="95"/>
        <v>-103783.35961407358</v>
      </c>
      <c r="EN31" s="109">
        <v>0</v>
      </c>
      <c r="EP31" s="229">
        <f t="shared" si="44"/>
        <v>770411.0760722683</v>
      </c>
      <c r="EQ31" s="177">
        <f t="shared" si="45"/>
        <v>1185832.4833539187</v>
      </c>
      <c r="ER31" s="177">
        <f t="shared" si="96"/>
        <v>156692.30569679869</v>
      </c>
      <c r="ES31" s="230">
        <f t="shared" si="97"/>
        <v>-105831.7074522889</v>
      </c>
      <c r="ET31" s="320">
        <f t="shared" si="98"/>
        <v>105831.7074522889</v>
      </c>
      <c r="EU31" s="147">
        <v>26</v>
      </c>
      <c r="EV31" s="265">
        <f t="shared" si="46"/>
        <v>116.99911676350804</v>
      </c>
      <c r="EW31" s="265">
        <f t="shared" si="47"/>
        <v>0</v>
      </c>
      <c r="EX31" s="265">
        <f t="shared" si="48"/>
        <v>-3.9999119057840766</v>
      </c>
      <c r="EY31" s="148">
        <f t="shared" si="49"/>
        <v>5.3949706913357218</v>
      </c>
      <c r="EZ31" s="148">
        <f t="shared" si="50"/>
        <v>2.9592383124119298E-2</v>
      </c>
      <c r="FA31" s="148">
        <f t="shared" si="51"/>
        <v>6.2108086629715448E-3</v>
      </c>
      <c r="FB31" s="148">
        <f t="shared" si="52"/>
        <v>7.1227891265419037E-3</v>
      </c>
      <c r="FC31" s="148">
        <f t="shared" si="53"/>
        <v>9.3792298228149051E-2</v>
      </c>
      <c r="FD31" s="148">
        <f t="shared" si="54"/>
        <v>3.9831537693387473E-4</v>
      </c>
      <c r="FE31" s="149">
        <f t="shared" si="55"/>
        <v>15882312.255348498</v>
      </c>
      <c r="FF31" s="150">
        <v>0</v>
      </c>
      <c r="FG31" s="149">
        <f t="shared" si="56"/>
        <v>-91853.547973970126</v>
      </c>
      <c r="FH31" s="150">
        <v>0</v>
      </c>
      <c r="FI31" s="149">
        <f t="shared" si="57"/>
        <v>119654.22844720981</v>
      </c>
      <c r="FJ31" s="150">
        <v>0</v>
      </c>
      <c r="FK31" s="149">
        <f t="shared" si="58"/>
        <v>118283403.9322428</v>
      </c>
      <c r="FL31" s="150">
        <v>0</v>
      </c>
      <c r="FM31" s="149">
        <f t="shared" si="59"/>
        <v>-770411.07607226842</v>
      </c>
      <c r="FN31" s="150">
        <v>0</v>
      </c>
      <c r="FO31" s="149">
        <f t="shared" si="60"/>
        <v>1185832.4833539187</v>
      </c>
      <c r="FP31" s="149">
        <f t="shared" si="61"/>
        <v>928425.53689637291</v>
      </c>
      <c r="FQ31" s="150">
        <v>0</v>
      </c>
      <c r="FR31" s="149">
        <f t="shared" si="62"/>
        <v>103783.35961407358</v>
      </c>
      <c r="FS31" s="150">
        <v>0</v>
      </c>
      <c r="FT31" s="149">
        <f t="shared" si="63"/>
        <v>185655.21502103563</v>
      </c>
      <c r="FU31" s="150">
        <v>0</v>
      </c>
      <c r="FV31" s="149">
        <f t="shared" si="64"/>
        <v>-474.56866213403191</v>
      </c>
      <c r="FW31" s="149">
        <f t="shared" si="65"/>
        <v>71452.336313737367</v>
      </c>
      <c r="FX31" s="150">
        <v>0</v>
      </c>
      <c r="FY31" s="149">
        <f t="shared" si="66"/>
        <v>1385424.4678537762</v>
      </c>
      <c r="FZ31" s="151">
        <v>0</v>
      </c>
      <c r="GB31" s="308">
        <f t="shared" si="99"/>
        <v>26</v>
      </c>
      <c r="GC31" s="40"/>
      <c r="GD31" s="27"/>
      <c r="GE31" s="309">
        <v>26</v>
      </c>
      <c r="GF31" s="311">
        <v>117</v>
      </c>
      <c r="GG31" s="245">
        <f>EW31</f>
        <v>0</v>
      </c>
      <c r="GH31" s="245">
        <f t="shared" ref="GH31:HJ31" si="133">EX31</f>
        <v>-3.9999119057840766</v>
      </c>
      <c r="GI31" s="217">
        <f t="shared" si="133"/>
        <v>5.3949706913357218</v>
      </c>
      <c r="GJ31" s="217">
        <f t="shared" si="133"/>
        <v>2.9592383124119298E-2</v>
      </c>
      <c r="GK31" s="217">
        <f t="shared" si="133"/>
        <v>6.2108086629715448E-3</v>
      </c>
      <c r="GL31" s="217">
        <f t="shared" si="133"/>
        <v>7.1227891265419037E-3</v>
      </c>
      <c r="GM31" s="217">
        <f t="shared" si="133"/>
        <v>9.3792298228149051E-2</v>
      </c>
      <c r="GN31" s="217">
        <f t="shared" si="133"/>
        <v>3.9831537693387473E-4</v>
      </c>
      <c r="GO31" s="217">
        <f t="shared" si="133"/>
        <v>15882312.255348498</v>
      </c>
      <c r="GP31" s="217">
        <f t="shared" si="133"/>
        <v>0</v>
      </c>
      <c r="GQ31" s="217">
        <f t="shared" si="133"/>
        <v>-91853.547973970126</v>
      </c>
      <c r="GR31" s="217">
        <f t="shared" si="133"/>
        <v>0</v>
      </c>
      <c r="GS31" s="217">
        <f t="shared" si="133"/>
        <v>119654.22844720981</v>
      </c>
      <c r="GT31" s="217">
        <f t="shared" si="133"/>
        <v>0</v>
      </c>
      <c r="GU31" s="217">
        <f t="shared" si="133"/>
        <v>118283403.9322428</v>
      </c>
      <c r="GV31" s="217">
        <f t="shared" si="133"/>
        <v>0</v>
      </c>
      <c r="GW31" s="217">
        <f t="shared" si="133"/>
        <v>-770411.07607226842</v>
      </c>
      <c r="GX31" s="217">
        <f t="shared" si="133"/>
        <v>0</v>
      </c>
      <c r="GY31" s="217">
        <f t="shared" si="133"/>
        <v>1185832.4833539187</v>
      </c>
      <c r="GZ31" s="217">
        <f t="shared" si="133"/>
        <v>928425.53689637291</v>
      </c>
      <c r="HA31" s="217">
        <f t="shared" si="133"/>
        <v>0</v>
      </c>
      <c r="HB31" s="217">
        <f t="shared" si="133"/>
        <v>103783.35961407358</v>
      </c>
      <c r="HC31" s="217">
        <f t="shared" si="133"/>
        <v>0</v>
      </c>
      <c r="HD31" s="217">
        <f t="shared" si="133"/>
        <v>185655.21502103563</v>
      </c>
      <c r="HE31" s="217">
        <f t="shared" si="133"/>
        <v>0</v>
      </c>
      <c r="HF31" s="217">
        <f t="shared" si="133"/>
        <v>-474.56866213403191</v>
      </c>
      <c r="HG31" s="217">
        <f t="shared" si="133"/>
        <v>71452.336313737367</v>
      </c>
      <c r="HH31" s="217">
        <f t="shared" si="133"/>
        <v>0</v>
      </c>
      <c r="HI31" s="217">
        <f t="shared" si="133"/>
        <v>1385424.4678537762</v>
      </c>
      <c r="HJ31" s="218">
        <f t="shared" si="133"/>
        <v>0</v>
      </c>
    </row>
    <row r="32" spans="1:218" x14ac:dyDescent="0.3">
      <c r="A32" s="2">
        <v>0.55102040816326525</v>
      </c>
      <c r="B32">
        <v>3.8994086760515652</v>
      </c>
      <c r="C32">
        <v>1.857776227358595E-2</v>
      </c>
      <c r="D32">
        <f t="shared" si="1"/>
        <v>1.0644273710738397</v>
      </c>
      <c r="E32">
        <v>0.28784151044623513</v>
      </c>
      <c r="F32">
        <v>64.469387755102048</v>
      </c>
      <c r="G32">
        <v>0.24074411758077821</v>
      </c>
      <c r="H32">
        <v>0</v>
      </c>
      <c r="I32" s="4">
        <v>28</v>
      </c>
      <c r="K32" s="39"/>
      <c r="L32" s="39"/>
      <c r="M32" s="39"/>
      <c r="N32" s="39"/>
      <c r="O32" s="39"/>
      <c r="P32" s="39"/>
      <c r="Q32" s="39"/>
      <c r="R32" s="39"/>
      <c r="S32" s="39"/>
      <c r="T32" s="39"/>
      <c r="U32" s="39"/>
      <c r="V32" s="39"/>
      <c r="BO32" s="1"/>
      <c r="BP32" s="1"/>
      <c r="BQ32" s="1"/>
      <c r="BR32" s="1"/>
      <c r="BS32" s="1"/>
      <c r="BT32" s="1"/>
      <c r="BU32" s="1"/>
      <c r="BV32" s="1"/>
      <c r="BW32" s="1"/>
      <c r="BX32" s="1"/>
      <c r="BY32" s="1"/>
      <c r="DD32" s="131"/>
      <c r="DE32" s="131"/>
      <c r="DF32" s="130"/>
      <c r="DJ32" s="1"/>
      <c r="DK32" s="1"/>
      <c r="DL32" s="1"/>
      <c r="DM32" s="1"/>
    </row>
    <row r="33" spans="1:101" x14ac:dyDescent="0.3">
      <c r="A33" s="2">
        <v>0.5714285714285714</v>
      </c>
      <c r="B33">
        <v>3.8031725436812951</v>
      </c>
      <c r="C33">
        <v>1.4720912664231809E-2</v>
      </c>
      <c r="D33">
        <f t="shared" si="1"/>
        <v>0.84344616624116697</v>
      </c>
      <c r="E33">
        <v>0.28794253614539372</v>
      </c>
      <c r="F33">
        <v>66.857142857142847</v>
      </c>
      <c r="G33">
        <v>0.33664304727309069</v>
      </c>
      <c r="H33">
        <v>0</v>
      </c>
      <c r="I33" s="4">
        <v>29</v>
      </c>
      <c r="K33" s="39"/>
      <c r="L33" s="39"/>
      <c r="M33" s="39"/>
      <c r="N33" s="39"/>
      <c r="O33" s="39"/>
      <c r="P33" s="39"/>
      <c r="Q33" s="39"/>
      <c r="R33" s="39"/>
      <c r="S33" s="39"/>
      <c r="T33" s="39"/>
      <c r="U33" s="39"/>
      <c r="V33" s="39"/>
      <c r="CR33" s="393" t="s">
        <v>308</v>
      </c>
      <c r="CS33" s="393"/>
      <c r="CT33" s="393"/>
      <c r="CU33" s="393"/>
      <c r="CV33" s="393"/>
      <c r="CW33" s="394"/>
    </row>
    <row r="34" spans="1:101" x14ac:dyDescent="0.3">
      <c r="A34" s="2">
        <v>0.59183673469387754</v>
      </c>
      <c r="B34">
        <v>3.7093894536544259</v>
      </c>
      <c r="C34">
        <v>1.111014096066958E-2</v>
      </c>
      <c r="D34">
        <f t="shared" si="1"/>
        <v>0.63656418684178884</v>
      </c>
      <c r="E34">
        <v>0.28852264941156658</v>
      </c>
      <c r="F34">
        <v>69.244897959183675</v>
      </c>
      <c r="G34">
        <v>0.44693576549987818</v>
      </c>
      <c r="H34">
        <v>0</v>
      </c>
      <c r="I34" s="4">
        <v>30</v>
      </c>
      <c r="K34" s="39"/>
      <c r="L34" s="39"/>
      <c r="M34" s="39"/>
      <c r="N34" s="39"/>
      <c r="O34" s="39"/>
      <c r="P34" s="39"/>
      <c r="Q34" s="39"/>
      <c r="R34" s="39"/>
      <c r="S34" s="39"/>
      <c r="T34" s="39"/>
      <c r="U34" s="39"/>
      <c r="V34" s="39"/>
      <c r="CP34" t="s">
        <v>116</v>
      </c>
      <c r="CQ34" t="s">
        <v>116</v>
      </c>
      <c r="CR34" s="395" t="s">
        <v>307</v>
      </c>
      <c r="CS34" s="395"/>
      <c r="CT34" s="395"/>
      <c r="CU34" s="395"/>
      <c r="CV34" s="395"/>
      <c r="CW34" s="396"/>
    </row>
    <row r="35" spans="1:101" x14ac:dyDescent="0.3">
      <c r="A35" s="2">
        <v>0.61224489795918358</v>
      </c>
      <c r="B35">
        <v>3.6171117415725318</v>
      </c>
      <c r="C35">
        <v>7.627593231748859E-3</v>
      </c>
      <c r="D35">
        <f t="shared" si="1"/>
        <v>0.43702890002176165</v>
      </c>
      <c r="E35">
        <v>0.28957685074559619</v>
      </c>
      <c r="F35">
        <v>71.632653061224474</v>
      </c>
      <c r="G35">
        <v>0.56806581067680928</v>
      </c>
      <c r="H35">
        <v>0</v>
      </c>
      <c r="I35" s="4">
        <v>31</v>
      </c>
      <c r="K35" s="39"/>
      <c r="L35" s="39"/>
      <c r="M35" s="39"/>
      <c r="N35" s="39"/>
      <c r="O35" s="39"/>
      <c r="P35" s="39"/>
      <c r="Q35" s="39"/>
      <c r="R35" s="39"/>
      <c r="S35" s="39"/>
      <c r="T35" s="39"/>
      <c r="U35" s="39"/>
      <c r="V35" s="39"/>
      <c r="CP35" s="12" t="s">
        <v>134</v>
      </c>
      <c r="CQ35" s="37" t="s">
        <v>133</v>
      </c>
      <c r="CR35" s="12" t="s">
        <v>124</v>
      </c>
      <c r="CS35" s="12" t="s">
        <v>130</v>
      </c>
      <c r="CT35" s="12" t="s">
        <v>125</v>
      </c>
      <c r="CU35" s="12" t="s">
        <v>131</v>
      </c>
      <c r="CV35" s="12" t="s">
        <v>127</v>
      </c>
      <c r="CW35" s="16" t="s">
        <v>132</v>
      </c>
    </row>
    <row r="36" spans="1:101" x14ac:dyDescent="0.3">
      <c r="A36" s="2">
        <v>0.63265306122448972</v>
      </c>
      <c r="B36">
        <v>3.5256349181776572</v>
      </c>
      <c r="C36">
        <v>4.182800118533639E-3</v>
      </c>
      <c r="D36">
        <f t="shared" si="1"/>
        <v>0.239656793338798</v>
      </c>
      <c r="E36">
        <v>0.29111080457586058</v>
      </c>
      <c r="F36">
        <v>74.020408163265301</v>
      </c>
      <c r="G36">
        <v>0.6975208703059097</v>
      </c>
      <c r="H36">
        <v>0</v>
      </c>
      <c r="I36" s="4">
        <v>32</v>
      </c>
      <c r="K36" s="39"/>
      <c r="L36" s="39"/>
      <c r="M36" s="39"/>
      <c r="N36" s="39"/>
      <c r="O36" s="39"/>
      <c r="P36" s="39"/>
      <c r="Q36" s="39"/>
      <c r="R36" s="39"/>
      <c r="S36" s="39"/>
      <c r="T36" s="39"/>
      <c r="U36" s="39"/>
      <c r="V36" s="39"/>
      <c r="CP36" s="125">
        <f t="shared" ref="CP36:CP61" si="134" xml:space="preserve"> IF($CP$3=1, - P6, 0)</f>
        <v>-15.594553019711716</v>
      </c>
      <c r="CQ36" s="125">
        <f>RADIANS(CP36)</f>
        <v>-0.27217629557079365</v>
      </c>
      <c r="CR36" s="13">
        <f>CI6*COS($CQ36) + CJ6*SIN($CQ36)</f>
        <v>-2.2749852814078163E-2</v>
      </c>
      <c r="CS36" s="13">
        <f>-CI6*SIN($CQ36) + CJ6*COS($CQ36)</f>
        <v>-6.4266526049074147E-3</v>
      </c>
      <c r="CT36" s="13">
        <f>CK6*COS($CQ36) + CL6*SIN($CQ36)</f>
        <v>-2.2770233817329819E-2</v>
      </c>
      <c r="CU36" s="13">
        <f>-CK6*SIN($CQ36) + CL6*COS($CQ36)</f>
        <v>-3.4030254589826735E-4</v>
      </c>
      <c r="CV36" s="13">
        <f>CM6*COS($CQ36) + CN6*SIN($CQ36)</f>
        <v>-2.2740316530457296E-2</v>
      </c>
      <c r="CW36" s="57">
        <f>-CM6*SIN($CQ36) + CN6*COS($CQ36)</f>
        <v>-6.7713809501156342E-3</v>
      </c>
    </row>
    <row r="37" spans="1:101" x14ac:dyDescent="0.3">
      <c r="A37" s="2">
        <v>0.65306122448979587</v>
      </c>
      <c r="B37">
        <v>3.4340826705673151</v>
      </c>
      <c r="C37">
        <v>6.9250629774885255E-4</v>
      </c>
      <c r="D37">
        <f t="shared" si="1"/>
        <v>3.9677688147239196E-2</v>
      </c>
      <c r="E37">
        <v>0.29301391510813268</v>
      </c>
      <c r="F37">
        <v>76.408163265306115</v>
      </c>
      <c r="G37">
        <v>0.83212621969984091</v>
      </c>
      <c r="H37">
        <v>0</v>
      </c>
      <c r="I37" s="4">
        <v>33</v>
      </c>
      <c r="K37" s="39"/>
      <c r="L37" s="39"/>
      <c r="M37" s="39"/>
      <c r="N37" s="39"/>
      <c r="O37" s="39"/>
      <c r="P37" s="39"/>
      <c r="Q37" s="39"/>
      <c r="R37" s="39"/>
      <c r="S37" s="39"/>
      <c r="T37" s="39"/>
      <c r="U37" s="39"/>
      <c r="V37" s="39"/>
      <c r="CP37" s="125">
        <f t="shared" si="134"/>
        <v>-15.591213985026391</v>
      </c>
      <c r="CQ37" s="125">
        <f t="shared" ref="CQ37:CQ61" si="135">RADIANS(CP37)</f>
        <v>-0.27211801842169642</v>
      </c>
      <c r="CR37" s="13">
        <f t="shared" ref="CR37:CR61" si="136">CI7*COS($CQ37) + CJ7*SIN($CQ37)</f>
        <v>1.290994040065689E-2</v>
      </c>
      <c r="CS37" s="13">
        <f t="shared" ref="CS37:CS61" si="137">-CI7*SIN($CQ37) + CJ7*COS($CQ37)</f>
        <v>3.5429790693767959E-3</v>
      </c>
      <c r="CT37" s="13">
        <f t="shared" ref="CT37:CT61" si="138">CK7*COS($CQ37) + CL7*SIN($CQ37)</f>
        <v>1.3453370735120712E-2</v>
      </c>
      <c r="CU37" s="13">
        <f t="shared" ref="CU37:CU61" si="139">-CK7*SIN($CQ37) + CL7*COS($CQ37)</f>
        <v>6.4530597271092848E-3</v>
      </c>
      <c r="CV37" s="13">
        <f t="shared" ref="CV37:CV61" si="140">CM7*COS($CQ37) + CN7*SIN($CQ37)</f>
        <v>1.2846883931020516E-2</v>
      </c>
      <c r="CW37" s="57">
        <f t="shared" ref="CW37:CW61" si="141">-CM7*SIN($CQ37) + CN7*COS($CQ37)</f>
        <v>3.505628815415622E-3</v>
      </c>
    </row>
    <row r="38" spans="1:101" x14ac:dyDescent="0.3">
      <c r="A38" s="2">
        <v>0.67346938775510201</v>
      </c>
      <c r="B38">
        <v>3.3419331114575961</v>
      </c>
      <c r="C38">
        <v>-3.016419809918337E-3</v>
      </c>
      <c r="D38">
        <f t="shared" si="1"/>
        <v>-0.17282812434797473</v>
      </c>
      <c r="E38">
        <v>0.29524121114442831</v>
      </c>
      <c r="F38">
        <v>78.795918367346928</v>
      </c>
      <c r="G38">
        <v>0.96996533686980224</v>
      </c>
      <c r="H38">
        <v>0</v>
      </c>
      <c r="I38" s="4">
        <v>34</v>
      </c>
      <c r="K38" s="39"/>
      <c r="L38" s="39"/>
      <c r="M38" s="39"/>
      <c r="N38" s="39"/>
      <c r="O38" s="39"/>
      <c r="P38" s="39"/>
      <c r="Q38" s="39"/>
      <c r="R38" s="39"/>
      <c r="S38" s="39"/>
      <c r="T38" s="39"/>
      <c r="U38" s="39"/>
      <c r="V38" s="39"/>
      <c r="CP38" s="125">
        <f t="shared" si="134"/>
        <v>-15.587874950341066</v>
      </c>
      <c r="CQ38" s="125">
        <f t="shared" si="135"/>
        <v>-0.27205974127259919</v>
      </c>
      <c r="CR38" s="13">
        <f t="shared" si="136"/>
        <v>4.8100532421525982E-2</v>
      </c>
      <c r="CS38" s="13">
        <f t="shared" si="137"/>
        <v>1.4309299698058676E-2</v>
      </c>
      <c r="CT38" s="13">
        <f t="shared" si="138"/>
        <v>4.8006396501456799E-2</v>
      </c>
      <c r="CU38" s="13">
        <f t="shared" si="139"/>
        <v>1.4351901582868518E-2</v>
      </c>
      <c r="CV38" s="13">
        <f t="shared" si="140"/>
        <v>4.7744464077115974E-2</v>
      </c>
      <c r="CW38" s="57">
        <f t="shared" si="141"/>
        <v>1.4310321677609804E-2</v>
      </c>
    </row>
    <row r="39" spans="1:101" x14ac:dyDescent="0.3">
      <c r="A39" s="2">
        <v>0.69387755102040816</v>
      </c>
      <c r="B39">
        <v>3.2486784477614128</v>
      </c>
      <c r="C39">
        <v>-7.104953189249699E-3</v>
      </c>
      <c r="D39">
        <f t="shared" si="1"/>
        <v>-0.40708383138202181</v>
      </c>
      <c r="E39">
        <v>0.29778413973642148</v>
      </c>
      <c r="F39">
        <v>81.183673469387756</v>
      </c>
      <c r="G39">
        <v>1.1090930486685819</v>
      </c>
      <c r="H39">
        <v>0</v>
      </c>
      <c r="I39" s="4">
        <v>35</v>
      </c>
      <c r="CP39" s="125">
        <f t="shared" si="134"/>
        <v>-15.50459572638181</v>
      </c>
      <c r="CQ39" s="125">
        <f t="shared" si="135"/>
        <v>-0.27060624461600441</v>
      </c>
      <c r="CR39" s="13">
        <f t="shared" si="136"/>
        <v>6.8446443204099705E-2</v>
      </c>
      <c r="CS39" s="13">
        <f t="shared" si="137"/>
        <v>2.2532396509680551E-2</v>
      </c>
      <c r="CT39" s="13">
        <f t="shared" si="138"/>
        <v>6.6258371388282167E-2</v>
      </c>
      <c r="CU39" s="13">
        <f t="shared" si="139"/>
        <v>2.193284325053526E-2</v>
      </c>
      <c r="CV39" s="13">
        <f t="shared" si="140"/>
        <v>6.7305785388448461E-2</v>
      </c>
      <c r="CW39" s="57">
        <f t="shared" si="141"/>
        <v>2.2405403107369118E-2</v>
      </c>
    </row>
    <row r="40" spans="1:101" x14ac:dyDescent="0.3">
      <c r="A40" s="2">
        <v>0.71428571428571419</v>
      </c>
      <c r="B40">
        <v>3.1561096799273591</v>
      </c>
      <c r="C40">
        <v>-1.1874829529214341E-2</v>
      </c>
      <c r="D40">
        <f t="shared" si="1"/>
        <v>-0.68037761446130407</v>
      </c>
      <c r="E40">
        <v>0.300565286724993</v>
      </c>
      <c r="F40">
        <v>83.571428571428569</v>
      </c>
      <c r="G40">
        <v>1.2551445065700331</v>
      </c>
      <c r="H40">
        <v>0</v>
      </c>
      <c r="I40" s="4">
        <v>36</v>
      </c>
      <c r="CP40" s="125">
        <f t="shared" si="134"/>
        <v>-15.417913453591019</v>
      </c>
      <c r="CQ40" s="125">
        <f t="shared" si="135"/>
        <v>-0.26909335355269326</v>
      </c>
      <c r="CR40" s="13">
        <f t="shared" si="136"/>
        <v>8.9642713543675645E-2</v>
      </c>
      <c r="CS40" s="13">
        <f t="shared" si="137"/>
        <v>3.0249034537005372E-2</v>
      </c>
      <c r="CT40" s="13">
        <f t="shared" si="138"/>
        <v>8.0952806761090693E-2</v>
      </c>
      <c r="CU40" s="13">
        <f t="shared" si="139"/>
        <v>2.7724212870115408E-2</v>
      </c>
      <c r="CV40" s="13">
        <f t="shared" si="140"/>
        <v>8.7063209056845239E-2</v>
      </c>
      <c r="CW40" s="57">
        <f t="shared" si="141"/>
        <v>2.9823618716172715E-2</v>
      </c>
    </row>
    <row r="41" spans="1:101" x14ac:dyDescent="0.3">
      <c r="A41" s="2">
        <v>0.73469387755102034</v>
      </c>
      <c r="B41">
        <v>3.0645800048338341</v>
      </c>
      <c r="C41">
        <v>-1.7440963696104018E-2</v>
      </c>
      <c r="D41">
        <f t="shared" si="1"/>
        <v>-0.99929361042764919</v>
      </c>
      <c r="E41">
        <v>0.3035753776130124</v>
      </c>
      <c r="F41">
        <v>85.959183673469397</v>
      </c>
      <c r="G41">
        <v>1.4103667735456451</v>
      </c>
      <c r="H41">
        <v>0</v>
      </c>
      <c r="I41" s="4">
        <v>37</v>
      </c>
      <c r="CP41" s="125">
        <f t="shared" si="134"/>
        <v>-15.202817658873469</v>
      </c>
      <c r="CQ41" s="125">
        <f t="shared" si="135"/>
        <v>-0.26533922372767815</v>
      </c>
      <c r="CR41" s="13">
        <f t="shared" si="136"/>
        <v>0.11490704372314517</v>
      </c>
      <c r="CS41" s="13">
        <f t="shared" si="137"/>
        <v>3.8644781028894903E-2</v>
      </c>
      <c r="CT41" s="13">
        <f t="shared" si="138"/>
        <v>9.4380884669784823E-2</v>
      </c>
      <c r="CU41" s="13">
        <f t="shared" si="139"/>
        <v>3.2790314046262384E-2</v>
      </c>
      <c r="CV41" s="13">
        <f t="shared" si="140"/>
        <v>0.11019098998238047</v>
      </c>
      <c r="CW41" s="57">
        <f t="shared" si="141"/>
        <v>3.7587137634379222E-2</v>
      </c>
    </row>
    <row r="42" spans="1:101" x14ac:dyDescent="0.3">
      <c r="A42" s="2">
        <v>0.75510204081632648</v>
      </c>
      <c r="B42">
        <v>2.9729926470824868</v>
      </c>
      <c r="C42">
        <v>-2.3047513564523479E-2</v>
      </c>
      <c r="D42">
        <f t="shared" si="1"/>
        <v>-1.3205252555177114</v>
      </c>
      <c r="E42">
        <v>0.30670446458784528</v>
      </c>
      <c r="F42">
        <v>88.34693877551021</v>
      </c>
      <c r="G42">
        <v>1.573300700746276</v>
      </c>
      <c r="H42">
        <v>0</v>
      </c>
      <c r="I42" s="4">
        <v>38</v>
      </c>
      <c r="CP42" s="125">
        <f t="shared" si="134"/>
        <v>-14.482756721121744</v>
      </c>
      <c r="CQ42" s="125">
        <f t="shared" si="135"/>
        <v>-0.25277178954891261</v>
      </c>
      <c r="CR42" s="13">
        <f t="shared" si="136"/>
        <v>0.18577354037592358</v>
      </c>
      <c r="CS42" s="13">
        <f t="shared" si="137"/>
        <v>6.0262112006894089E-2</v>
      </c>
      <c r="CT42" s="13">
        <f t="shared" si="138"/>
        <v>0.10482987125235461</v>
      </c>
      <c r="CU42" s="13">
        <f t="shared" si="139"/>
        <v>3.9181005549166342E-2</v>
      </c>
      <c r="CV42" s="13">
        <f t="shared" si="140"/>
        <v>0.17047378571018884</v>
      </c>
      <c r="CW42" s="57">
        <f t="shared" si="141"/>
        <v>5.5227234489340998E-2</v>
      </c>
    </row>
    <row r="43" spans="1:101" x14ac:dyDescent="0.3">
      <c r="A43" s="2">
        <v>0.77551020408163263</v>
      </c>
      <c r="B43">
        <v>2.8807051066906171</v>
      </c>
      <c r="C43">
        <v>-2.833190814159476E-2</v>
      </c>
      <c r="D43">
        <f t="shared" si="1"/>
        <v>-1.6232987620657153</v>
      </c>
      <c r="E43">
        <v>0.30988253764299162</v>
      </c>
      <c r="F43">
        <v>90.734693877551024</v>
      </c>
      <c r="G43">
        <v>1.7434963771088461</v>
      </c>
      <c r="H43">
        <v>0</v>
      </c>
      <c r="I43" s="4">
        <v>39</v>
      </c>
      <c r="CP43" s="125">
        <f t="shared" si="134"/>
        <v>-13.483304814395449</v>
      </c>
      <c r="CQ43" s="125">
        <f t="shared" si="135"/>
        <v>-0.23532806306120352</v>
      </c>
      <c r="CR43" s="13">
        <f t="shared" si="136"/>
        <v>0.29690487858153419</v>
      </c>
      <c r="CS43" s="13">
        <f t="shared" si="137"/>
        <v>9.1598963447030876E-2</v>
      </c>
      <c r="CT43" s="13">
        <f t="shared" si="138"/>
        <v>8.94782819376682E-2</v>
      </c>
      <c r="CU43" s="13">
        <f t="shared" si="139"/>
        <v>4.4104494614133349E-2</v>
      </c>
      <c r="CV43" s="13">
        <f t="shared" si="140"/>
        <v>0.29861113194017708</v>
      </c>
      <c r="CW43" s="57">
        <f t="shared" si="141"/>
        <v>9.1094270783555503E-2</v>
      </c>
    </row>
    <row r="44" spans="1:101" x14ac:dyDescent="0.3">
      <c r="A44" s="2">
        <v>0.79591836734693866</v>
      </c>
      <c r="B44">
        <v>2.7869693766865171</v>
      </c>
      <c r="C44">
        <v>-3.2888428472842852E-2</v>
      </c>
      <c r="D44">
        <f t="shared" si="1"/>
        <v>-1.884368146311783</v>
      </c>
      <c r="E44">
        <v>0.3130107259708016</v>
      </c>
      <c r="F44">
        <v>93.122448979591823</v>
      </c>
      <c r="G44">
        <v>1.91945426090288</v>
      </c>
      <c r="H44">
        <v>0</v>
      </c>
      <c r="I44" s="4">
        <v>40</v>
      </c>
      <c r="CP44" s="125">
        <f t="shared" si="134"/>
        <v>-11.036369779880948</v>
      </c>
      <c r="CQ44" s="125">
        <f t="shared" si="135"/>
        <v>-0.19262099012652439</v>
      </c>
      <c r="CR44" s="13">
        <f t="shared" si="136"/>
        <v>0.56563195920316955</v>
      </c>
      <c r="CS44" s="13">
        <f t="shared" si="137"/>
        <v>0.13407075712687061</v>
      </c>
      <c r="CT44" s="13">
        <f t="shared" si="138"/>
        <v>-0.12402233577167274</v>
      </c>
      <c r="CU44" s="13">
        <f t="shared" si="139"/>
        <v>2.0941447377724354E-2</v>
      </c>
      <c r="CV44" s="13">
        <f t="shared" si="140"/>
        <v>0.46121175861876018</v>
      </c>
      <c r="CW44" s="57">
        <f t="shared" si="141"/>
        <v>0.10129719893744156</v>
      </c>
    </row>
    <row r="45" spans="1:101" x14ac:dyDescent="0.3">
      <c r="A45" s="2">
        <v>0.81632653061224481</v>
      </c>
      <c r="B45">
        <v>2.691030938627057</v>
      </c>
      <c r="C45">
        <v>-3.6411584081093178E-2</v>
      </c>
      <c r="D45">
        <f t="shared" si="1"/>
        <v>-2.086230093232373</v>
      </c>
      <c r="E45">
        <v>0.31639042766652858</v>
      </c>
      <c r="F45">
        <v>95.510204081632651</v>
      </c>
      <c r="G45">
        <v>2.100090737879527</v>
      </c>
      <c r="H45">
        <v>0</v>
      </c>
      <c r="I45" s="4">
        <v>41</v>
      </c>
      <c r="CP45" s="125">
        <f t="shared" si="134"/>
        <v>-8.7220808026284082</v>
      </c>
      <c r="CQ45" s="125">
        <f t="shared" si="135"/>
        <v>-0.15222902763085541</v>
      </c>
      <c r="CR45" s="13">
        <f t="shared" si="136"/>
        <v>0.76288005415276483</v>
      </c>
      <c r="CS45" s="13">
        <f t="shared" si="137"/>
        <v>0.14770656420429448</v>
      </c>
      <c r="CT45" s="13">
        <f t="shared" si="138"/>
        <v>-0.10598231783213677</v>
      </c>
      <c r="CU45" s="13">
        <f t="shared" si="139"/>
        <v>5.0364782328044602E-2</v>
      </c>
      <c r="CV45" s="13">
        <f t="shared" si="140"/>
        <v>0.44117406375797963</v>
      </c>
      <c r="CW45" s="57">
        <f t="shared" si="141"/>
        <v>8.3424994380030384E-2</v>
      </c>
    </row>
    <row r="46" spans="1:101" x14ac:dyDescent="0.3">
      <c r="A46" s="2">
        <v>0.83673469387755095</v>
      </c>
      <c r="B46">
        <v>2.591965555977676</v>
      </c>
      <c r="C46">
        <v>-3.7768893627003253E-2</v>
      </c>
      <c r="D46">
        <f t="shared" si="1"/>
        <v>-2.1639982017058386</v>
      </c>
      <c r="E46">
        <v>0.32021109189825031</v>
      </c>
      <c r="F46">
        <v>97.89795918367345</v>
      </c>
      <c r="G46">
        <v>2.2855019614999419</v>
      </c>
      <c r="H46">
        <v>0</v>
      </c>
      <c r="I46" s="4">
        <v>42</v>
      </c>
      <c r="CP46" s="125">
        <f t="shared" si="134"/>
        <v>-7.0314826533488732</v>
      </c>
      <c r="CQ46" s="125">
        <f t="shared" si="135"/>
        <v>-0.12272252359780493</v>
      </c>
      <c r="CR46" s="13">
        <f t="shared" si="136"/>
        <v>0.87260232762116541</v>
      </c>
      <c r="CS46" s="13">
        <f t="shared" si="137"/>
        <v>0.14255201749666888</v>
      </c>
      <c r="CT46" s="13">
        <f t="shared" si="138"/>
        <v>-0.14944683383851404</v>
      </c>
      <c r="CU46" s="13">
        <f t="shared" si="139"/>
        <v>5.6390289244811903E-2</v>
      </c>
      <c r="CV46" s="13">
        <f t="shared" si="140"/>
        <v>0.43428893026670284</v>
      </c>
      <c r="CW46" s="57">
        <f t="shared" si="141"/>
        <v>7.1793477645445108E-2</v>
      </c>
    </row>
    <row r="47" spans="1:101" x14ac:dyDescent="0.3">
      <c r="A47" s="2">
        <v>0.8571428571428571</v>
      </c>
      <c r="B47">
        <v>2.4893236475052172</v>
      </c>
      <c r="C47">
        <v>-3.797559234861602E-2</v>
      </c>
      <c r="D47">
        <f t="shared" si="1"/>
        <v>-2.1758411660849997</v>
      </c>
      <c r="E47">
        <v>0.32462311714967118</v>
      </c>
      <c r="F47">
        <v>100.28571428571431</v>
      </c>
      <c r="G47">
        <v>2.475689457773631</v>
      </c>
      <c r="H47">
        <v>0</v>
      </c>
      <c r="I47" s="4">
        <v>43</v>
      </c>
      <c r="CP47" s="125">
        <f t="shared" si="134"/>
        <v>-5.5225266802625264</v>
      </c>
      <c r="CQ47" s="125">
        <f t="shared" si="135"/>
        <v>-9.6386273599813235E-2</v>
      </c>
      <c r="CR47" s="13">
        <f t="shared" si="136"/>
        <v>0.8803700613405806</v>
      </c>
      <c r="CS47" s="13">
        <f t="shared" si="137"/>
        <v>0.11677423129494489</v>
      </c>
      <c r="CT47" s="13">
        <f t="shared" si="138"/>
        <v>-0.10859796838223974</v>
      </c>
      <c r="CU47" s="13">
        <f t="shared" si="139"/>
        <v>6.7534240582514934E-2</v>
      </c>
      <c r="CV47" s="13">
        <f t="shared" si="140"/>
        <v>0.38537807008551833</v>
      </c>
      <c r="CW47" s="57">
        <f t="shared" si="141"/>
        <v>5.3679012389907049E-2</v>
      </c>
    </row>
    <row r="48" spans="1:101" x14ac:dyDescent="0.3">
      <c r="A48" s="2">
        <v>0.87755102040816324</v>
      </c>
      <c r="B48">
        <v>2.3839172310973411</v>
      </c>
      <c r="C48">
        <v>-3.7617147253980007E-2</v>
      </c>
      <c r="D48">
        <f t="shared" si="1"/>
        <v>-2.1553037749751889</v>
      </c>
      <c r="E48">
        <v>0.32945418878497201</v>
      </c>
      <c r="F48">
        <v>102.67346938775511</v>
      </c>
      <c r="G48">
        <v>2.6734165188032688</v>
      </c>
      <c r="H48">
        <v>0</v>
      </c>
      <c r="I48" s="4">
        <v>44</v>
      </c>
      <c r="CP48" s="125">
        <f t="shared" si="134"/>
        <v>-4.2292060203384665</v>
      </c>
      <c r="CQ48" s="125">
        <f t="shared" si="135"/>
        <v>-7.3813569800072504E-2</v>
      </c>
      <c r="CR48" s="13">
        <f t="shared" si="136"/>
        <v>0.8426764393786097</v>
      </c>
      <c r="CS48" s="13">
        <f t="shared" si="137"/>
        <v>8.9767175290150061E-2</v>
      </c>
      <c r="CT48" s="13">
        <f t="shared" si="138"/>
        <v>-8.3966351166192291E-2</v>
      </c>
      <c r="CU48" s="13">
        <f t="shared" si="139"/>
        <v>6.4885495468884002E-2</v>
      </c>
      <c r="CV48" s="13">
        <f t="shared" si="140"/>
        <v>0.36004240906529184</v>
      </c>
      <c r="CW48" s="57">
        <f t="shared" si="141"/>
        <v>3.9601495279118736E-2</v>
      </c>
    </row>
    <row r="49" spans="1:117" x14ac:dyDescent="0.3">
      <c r="A49" s="2">
        <v>0.89795918367346927</v>
      </c>
      <c r="B49">
        <v>2.2759238162069981</v>
      </c>
      <c r="C49">
        <v>-3.6702695029715238E-2</v>
      </c>
      <c r="D49">
        <f t="shared" si="1"/>
        <v>-2.1029095219584666</v>
      </c>
      <c r="E49">
        <v>0.33463306413024468</v>
      </c>
      <c r="F49">
        <v>105.0612244897959</v>
      </c>
      <c r="G49">
        <v>2.878270102530454</v>
      </c>
      <c r="H49">
        <v>0</v>
      </c>
      <c r="I49" s="4">
        <v>45</v>
      </c>
      <c r="CP49" s="125">
        <f t="shared" si="134"/>
        <v>-3.2243396815744365</v>
      </c>
      <c r="CQ49" s="125">
        <f t="shared" si="135"/>
        <v>-5.6275343646179463E-2</v>
      </c>
      <c r="CR49" s="13">
        <f t="shared" si="136"/>
        <v>0.79473690632394989</v>
      </c>
      <c r="CS49" s="13">
        <f t="shared" si="137"/>
        <v>6.6436717387216918E-2</v>
      </c>
      <c r="CT49" s="13">
        <f t="shared" si="138"/>
        <v>-9.1086706337660556E-2</v>
      </c>
      <c r="CU49" s="13">
        <f t="shared" si="139"/>
        <v>5.5128194028803632E-2</v>
      </c>
      <c r="CV49" s="13">
        <f t="shared" si="140"/>
        <v>0.31880089567728243</v>
      </c>
      <c r="CW49" s="57">
        <f t="shared" si="141"/>
        <v>2.4976116014689027E-2</v>
      </c>
    </row>
    <row r="50" spans="1:117" x14ac:dyDescent="0.3">
      <c r="A50" s="2">
        <v>0.91836734693877542</v>
      </c>
      <c r="B50">
        <v>2.1654667320536962</v>
      </c>
      <c r="C50">
        <v>-3.5227785335510853E-2</v>
      </c>
      <c r="D50">
        <f t="shared" si="1"/>
        <v>-2.0184034213176245</v>
      </c>
      <c r="E50">
        <v>0.34011904021443962</v>
      </c>
      <c r="F50">
        <v>107.4489795918367</v>
      </c>
      <c r="G50">
        <v>3.0900857371862078</v>
      </c>
      <c r="H50">
        <v>0</v>
      </c>
      <c r="I50" s="4">
        <v>46</v>
      </c>
      <c r="CP50" s="125">
        <f t="shared" si="134"/>
        <v>-2.3972575066968265</v>
      </c>
      <c r="CQ50" s="125">
        <f t="shared" si="135"/>
        <v>-4.1840036510009636E-2</v>
      </c>
      <c r="CR50" s="13">
        <f t="shared" si="136"/>
        <v>0.76679007017327716</v>
      </c>
      <c r="CS50" s="13">
        <f t="shared" si="137"/>
        <v>5.05798530799716E-2</v>
      </c>
      <c r="CT50" s="13">
        <f t="shared" si="138"/>
        <v>-7.5285350537036166E-2</v>
      </c>
      <c r="CU50" s="13">
        <f t="shared" si="139"/>
        <v>4.6306151475365022E-2</v>
      </c>
      <c r="CV50" s="13">
        <f t="shared" si="140"/>
        <v>0.30662946190616042</v>
      </c>
      <c r="CW50" s="57">
        <f t="shared" si="141"/>
        <v>1.6784557621853456E-2</v>
      </c>
    </row>
    <row r="51" spans="1:117" x14ac:dyDescent="0.3">
      <c r="A51" s="2">
        <v>0.93877551020408156</v>
      </c>
      <c r="B51">
        <v>2.0526250825584822</v>
      </c>
      <c r="C51">
        <v>-3.3104414148684147E-2</v>
      </c>
      <c r="D51">
        <f t="shared" si="1"/>
        <v>-1.8967432139727696</v>
      </c>
      <c r="E51">
        <v>0.34605559757146598</v>
      </c>
      <c r="F51">
        <v>109.8367346938775</v>
      </c>
      <c r="G51">
        <v>3.3084591272465351</v>
      </c>
      <c r="H51">
        <v>0</v>
      </c>
      <c r="I51" s="4">
        <v>47</v>
      </c>
      <c r="CP51" s="125">
        <f t="shared" si="134"/>
        <v>-1.6936398033190778</v>
      </c>
      <c r="CQ51" s="125">
        <f t="shared" si="135"/>
        <v>-2.9559590910747096E-2</v>
      </c>
      <c r="CR51" s="13">
        <f t="shared" si="136"/>
        <v>0.72141215242586121</v>
      </c>
      <c r="CS51" s="13">
        <f t="shared" si="137"/>
        <v>4.2030704559057247E-2</v>
      </c>
      <c r="CT51" s="13">
        <f t="shared" si="138"/>
        <v>-8.4848803602409484E-2</v>
      </c>
      <c r="CU51" s="13">
        <f t="shared" si="139"/>
        <v>3.8489807379693076E-2</v>
      </c>
      <c r="CV51" s="13">
        <f t="shared" si="140"/>
        <v>0.27624572064201186</v>
      </c>
      <c r="CW51" s="57">
        <f t="shared" si="141"/>
        <v>1.548891057019936E-2</v>
      </c>
    </row>
    <row r="52" spans="1:117" x14ac:dyDescent="0.3">
      <c r="A52" s="2">
        <v>0.95918367346938771</v>
      </c>
      <c r="B52">
        <v>1.937753326819164</v>
      </c>
      <c r="C52">
        <v>-3.0095161935387579E-2</v>
      </c>
      <c r="D52">
        <f t="shared" si="1"/>
        <v>-1.7243257626604747</v>
      </c>
      <c r="E52">
        <v>0.35272118564284388</v>
      </c>
      <c r="F52">
        <v>112.2244897959184</v>
      </c>
      <c r="G52">
        <v>3.5337128687409409</v>
      </c>
      <c r="H52">
        <v>0</v>
      </c>
      <c r="I52" s="4">
        <v>48</v>
      </c>
      <c r="CP52" s="125">
        <f t="shared" si="134"/>
        <v>-1.0763762681709319</v>
      </c>
      <c r="CQ52" s="125">
        <f t="shared" si="135"/>
        <v>-1.8786309869912206E-2</v>
      </c>
      <c r="CR52" s="13">
        <f t="shared" si="136"/>
        <v>0.67844337929427945</v>
      </c>
      <c r="CS52" s="13">
        <f t="shared" si="137"/>
        <v>3.6098690669587881E-2</v>
      </c>
      <c r="CT52" s="13">
        <f t="shared" si="138"/>
        <v>-7.9259743134590027E-2</v>
      </c>
      <c r="CU52" s="13">
        <f t="shared" si="139"/>
        <v>3.8088181450261042E-2</v>
      </c>
      <c r="CV52" s="13">
        <f t="shared" si="140"/>
        <v>0.26075859819130009</v>
      </c>
      <c r="CW52" s="57">
        <f t="shared" si="141"/>
        <v>1.6302571802566244E-2</v>
      </c>
    </row>
    <row r="53" spans="1:117" x14ac:dyDescent="0.3">
      <c r="A53" s="2">
        <v>0.97959183673469385</v>
      </c>
      <c r="B53">
        <v>1.8196629673361631</v>
      </c>
      <c r="C53">
        <v>-2.6321748778324501E-2</v>
      </c>
      <c r="D53">
        <f t="shared" si="1"/>
        <v>-1.5081251144016246</v>
      </c>
      <c r="E53">
        <v>0.36008902963962852</v>
      </c>
      <c r="F53">
        <v>114.6122448979592</v>
      </c>
      <c r="G53">
        <v>3.7641269864926339</v>
      </c>
      <c r="H53">
        <v>0</v>
      </c>
      <c r="I53" s="4">
        <v>49</v>
      </c>
      <c r="CP53" s="125">
        <f t="shared" si="134"/>
        <v>-0.55679435727014126</v>
      </c>
      <c r="CQ53" s="125">
        <f t="shared" si="135"/>
        <v>-9.7178947908895912E-3</v>
      </c>
      <c r="CR53" s="13">
        <f t="shared" si="136"/>
        <v>0.53569322814066633</v>
      </c>
      <c r="CS53" s="13">
        <f t="shared" si="137"/>
        <v>3.1079141004583505E-2</v>
      </c>
      <c r="CT53" s="13">
        <f t="shared" si="138"/>
        <v>-9.5164472710960055E-2</v>
      </c>
      <c r="CU53" s="13">
        <f t="shared" si="139"/>
        <v>4.163604331862554E-2</v>
      </c>
      <c r="CV53" s="13">
        <f t="shared" si="140"/>
        <v>0.19027144175715185</v>
      </c>
      <c r="CW53" s="57">
        <f t="shared" si="141"/>
        <v>1.8950637618192025E-2</v>
      </c>
    </row>
    <row r="54" spans="1:117" x14ac:dyDescent="0.3">
      <c r="A54" s="2">
        <v>0.98499999999999999</v>
      </c>
      <c r="B54">
        <v>1.779921672866807</v>
      </c>
      <c r="C54">
        <v>-2.5184603493582348E-2</v>
      </c>
      <c r="D54">
        <f t="shared" si="1"/>
        <v>-1.442971488892697</v>
      </c>
      <c r="E54">
        <v>0.36216057569176657</v>
      </c>
      <c r="F54">
        <v>115.245</v>
      </c>
      <c r="G54">
        <v>3.8260605167254789</v>
      </c>
      <c r="H54">
        <v>0</v>
      </c>
      <c r="I54" s="4">
        <v>50</v>
      </c>
      <c r="CP54" s="125">
        <f t="shared" si="134"/>
        <v>-6.9722636222213502E-2</v>
      </c>
      <c r="CQ54" s="125">
        <f t="shared" si="135"/>
        <v>-1.2168895652478863E-3</v>
      </c>
      <c r="CR54" s="13">
        <f t="shared" si="136"/>
        <v>0.358963431492059</v>
      </c>
      <c r="CS54" s="13">
        <f t="shared" si="137"/>
        <v>2.8456942065439077E-2</v>
      </c>
      <c r="CT54" s="13">
        <f t="shared" si="138"/>
        <v>-0.12460653090992738</v>
      </c>
      <c r="CU54" s="13">
        <f t="shared" si="139"/>
        <v>4.5682511145982325E-2</v>
      </c>
      <c r="CV54" s="13">
        <f t="shared" si="140"/>
        <v>0.11175044282177081</v>
      </c>
      <c r="CW54" s="57">
        <f t="shared" si="141"/>
        <v>2.2740547480501694E-2</v>
      </c>
    </row>
    <row r="55" spans="1:117" x14ac:dyDescent="0.3">
      <c r="A55" s="2">
        <v>0.99</v>
      </c>
      <c r="B55">
        <v>1.7077871948468319</v>
      </c>
      <c r="C55">
        <v>-2.407623038237065E-2</v>
      </c>
      <c r="D55">
        <f t="shared" si="1"/>
        <v>-1.3794663874944824</v>
      </c>
      <c r="E55">
        <v>0.36412202945723671</v>
      </c>
      <c r="F55">
        <v>115.83</v>
      </c>
      <c r="G55">
        <v>3.8836770513052601</v>
      </c>
      <c r="H55">
        <v>0</v>
      </c>
      <c r="I55" s="4">
        <v>51</v>
      </c>
      <c r="CP55" s="125">
        <f t="shared" si="134"/>
        <v>0.48900120187547447</v>
      </c>
      <c r="CQ55" s="125">
        <f t="shared" si="135"/>
        <v>8.5346810189365005E-3</v>
      </c>
      <c r="CR55" s="13">
        <f t="shared" si="136"/>
        <v>0.25897079473244372</v>
      </c>
      <c r="CS55" s="13">
        <f t="shared" si="137"/>
        <v>3.0044861105394505E-2</v>
      </c>
      <c r="CT55" s="13">
        <f t="shared" si="138"/>
        <v>-0.14582852207175837</v>
      </c>
      <c r="CU55" s="13">
        <f t="shared" si="139"/>
        <v>4.9196610410727266E-2</v>
      </c>
      <c r="CV55" s="13">
        <f t="shared" si="140"/>
        <v>7.2322779786843816E-2</v>
      </c>
      <c r="CW55" s="57">
        <f t="shared" si="141"/>
        <v>2.8658244664773777E-2</v>
      </c>
    </row>
    <row r="56" spans="1:117" x14ac:dyDescent="0.3">
      <c r="A56" s="2">
        <v>0.995</v>
      </c>
      <c r="B56">
        <v>1.4724826733979679</v>
      </c>
      <c r="C56">
        <v>-2.291020321725876E-2</v>
      </c>
      <c r="D56">
        <f t="shared" si="1"/>
        <v>-1.3126579521359671</v>
      </c>
      <c r="E56">
        <v>0.36612881873474029</v>
      </c>
      <c r="F56">
        <v>116.41500000000001</v>
      </c>
      <c r="G56">
        <v>3.9416519620913979</v>
      </c>
      <c r="H56">
        <v>0</v>
      </c>
      <c r="I56" s="4">
        <v>52</v>
      </c>
      <c r="CP56" s="125">
        <f t="shared" si="134"/>
        <v>1.240128225962795</v>
      </c>
      <c r="CQ56" s="125">
        <f t="shared" si="135"/>
        <v>2.1644320689966998E-2</v>
      </c>
      <c r="CR56" s="13">
        <f t="shared" si="136"/>
        <v>0.21263426949646985</v>
      </c>
      <c r="CS56" s="13">
        <f t="shared" si="137"/>
        <v>3.2003196464103115E-2</v>
      </c>
      <c r="CT56" s="13">
        <f t="shared" si="138"/>
        <v>-0.15582886459997028</v>
      </c>
      <c r="CU56" s="13">
        <f t="shared" si="139"/>
        <v>5.2707885188260716E-2</v>
      </c>
      <c r="CV56" s="13">
        <f t="shared" si="140"/>
        <v>5.7570267831790312E-2</v>
      </c>
      <c r="CW56" s="57">
        <f t="shared" si="141"/>
        <v>3.3897230628888067E-2</v>
      </c>
    </row>
    <row r="57" spans="1:117" ht="15" thickBot="1" x14ac:dyDescent="0.35">
      <c r="A57" s="26">
        <v>1</v>
      </c>
      <c r="B57" s="27">
        <v>0.50000000000000011</v>
      </c>
      <c r="C57" s="27">
        <v>-2.1683756060763532E-2</v>
      </c>
      <c r="D57" s="27">
        <f t="shared" si="1"/>
        <v>-1.2423877062729698</v>
      </c>
      <c r="E57" s="27">
        <v>0.36818181818181811</v>
      </c>
      <c r="F57" s="27">
        <v>117</v>
      </c>
      <c r="G57" s="27">
        <v>4</v>
      </c>
      <c r="H57" s="27">
        <v>0</v>
      </c>
      <c r="I57" s="5">
        <v>53</v>
      </c>
      <c r="CP57" s="125">
        <f t="shared" si="134"/>
        <v>1.9246808003109106</v>
      </c>
      <c r="CQ57" s="125">
        <f t="shared" si="135"/>
        <v>3.3592017015344894E-2</v>
      </c>
      <c r="CR57" s="13">
        <f t="shared" si="136"/>
        <v>0.18074223824033048</v>
      </c>
      <c r="CS57" s="13">
        <f t="shared" si="137"/>
        <v>3.0442335052384483E-2</v>
      </c>
      <c r="CT57" s="13">
        <f t="shared" si="138"/>
        <v>-0.16605279073988027</v>
      </c>
      <c r="CU57" s="13">
        <f t="shared" si="139"/>
        <v>5.3113748814824099E-2</v>
      </c>
      <c r="CV57" s="13">
        <f t="shared" si="140"/>
        <v>4.9622795378228175E-2</v>
      </c>
      <c r="CW57" s="57">
        <f t="shared" si="141"/>
        <v>3.4098230457037984E-2</v>
      </c>
    </row>
    <row r="58" spans="1:117" x14ac:dyDescent="0.3">
      <c r="CP58" s="125">
        <f t="shared" si="134"/>
        <v>2.1716924049218598</v>
      </c>
      <c r="CQ58" s="125">
        <f t="shared" si="135"/>
        <v>3.7903182806440359E-2</v>
      </c>
      <c r="CR58" s="13">
        <f t="shared" si="136"/>
        <v>0.19525716468255058</v>
      </c>
      <c r="CS58" s="13">
        <f t="shared" si="137"/>
        <v>2.6022384341083844E-2</v>
      </c>
      <c r="CT58" s="13">
        <f t="shared" si="138"/>
        <v>-0.1203561439721222</v>
      </c>
      <c r="CU58" s="13">
        <f t="shared" si="139"/>
        <v>4.9400489577405365E-2</v>
      </c>
      <c r="CV58" s="13">
        <f t="shared" si="140"/>
        <v>6.0057009275148086E-2</v>
      </c>
      <c r="CW58" s="57">
        <f t="shared" si="141"/>
        <v>3.064841047625956E-2</v>
      </c>
    </row>
    <row r="59" spans="1:117" x14ac:dyDescent="0.3">
      <c r="CP59" s="125">
        <f t="shared" si="134"/>
        <v>2.0944870450076287</v>
      </c>
      <c r="CQ59" s="125">
        <f t="shared" si="135"/>
        <v>3.6555695075749781E-2</v>
      </c>
      <c r="CR59" s="13">
        <f t="shared" si="136"/>
        <v>0.20264827058924137</v>
      </c>
      <c r="CS59" s="13">
        <f t="shared" si="137"/>
        <v>2.2621308579470395E-2</v>
      </c>
      <c r="CT59" s="13">
        <f t="shared" si="138"/>
        <v>-9.1198399635845431E-2</v>
      </c>
      <c r="CU59" s="13">
        <f t="shared" si="139"/>
        <v>4.5057067976787192E-2</v>
      </c>
      <c r="CV59" s="13">
        <f t="shared" si="140"/>
        <v>7.010846953328273E-2</v>
      </c>
      <c r="CW59" s="57">
        <f t="shared" si="141"/>
        <v>2.7292981535477281E-2</v>
      </c>
    </row>
    <row r="60" spans="1:117" x14ac:dyDescent="0.3">
      <c r="CP60" s="125">
        <f t="shared" si="134"/>
        <v>1.8019742045088256</v>
      </c>
      <c r="CQ60" s="125">
        <f t="shared" si="135"/>
        <v>3.1450382904684659E-2</v>
      </c>
      <c r="CR60" s="13">
        <f t="shared" si="136"/>
        <v>0.23640969601435835</v>
      </c>
      <c r="CS60" s="13">
        <f t="shared" si="137"/>
        <v>1.9179509036845108E-2</v>
      </c>
      <c r="CT60" s="13">
        <f t="shared" si="138"/>
        <v>-0.13673725096091713</v>
      </c>
      <c r="CU60" s="13">
        <f t="shared" si="139"/>
        <v>4.3386265275056179E-2</v>
      </c>
      <c r="CV60" s="13">
        <f t="shared" si="140"/>
        <v>0.11494287890954233</v>
      </c>
      <c r="CW60" s="57">
        <f t="shared" si="141"/>
        <v>2.2910210515106985E-2</v>
      </c>
    </row>
    <row r="61" spans="1:117" ht="15" thickBot="1" x14ac:dyDescent="0.35">
      <c r="CP61" s="125">
        <f t="shared" si="134"/>
        <v>1.242493800709628</v>
      </c>
      <c r="CQ61" s="183">
        <f t="shared" si="135"/>
        <v>2.1685607758001265E-2</v>
      </c>
      <c r="CR61" s="13">
        <f t="shared" si="136"/>
        <v>2.9592383124119298E-2</v>
      </c>
      <c r="CS61" s="13">
        <f t="shared" si="137"/>
        <v>6.2108086629715448E-3</v>
      </c>
      <c r="CT61" s="13">
        <f t="shared" si="138"/>
        <v>-0.11399051754443654</v>
      </c>
      <c r="CU61" s="13">
        <f t="shared" si="139"/>
        <v>9.8658371134865003E-3</v>
      </c>
      <c r="CV61" s="13">
        <f t="shared" si="140"/>
        <v>1.0025349659646321E-2</v>
      </c>
      <c r="CW61" s="57">
        <f t="shared" si="141"/>
        <v>6.5132643334612599E-3</v>
      </c>
    </row>
    <row r="62" spans="1:117" x14ac:dyDescent="0.3">
      <c r="DL62" s="130"/>
      <c r="DM62" s="130"/>
    </row>
  </sheetData>
  <mergeCells count="36">
    <mergeCell ref="EP4:ES4"/>
    <mergeCell ref="CR33:CW33"/>
    <mergeCell ref="CR34:CW34"/>
    <mergeCell ref="GD3:GE3"/>
    <mergeCell ref="EI3:EM3"/>
    <mergeCell ref="GG3:GH3"/>
    <mergeCell ref="CR3:CW3"/>
    <mergeCell ref="EP3:ES3"/>
    <mergeCell ref="EV3:EW3"/>
    <mergeCell ref="EY3:EZ3"/>
    <mergeCell ref="DW3:EA3"/>
    <mergeCell ref="EC3:EG3"/>
    <mergeCell ref="M3:O3"/>
    <mergeCell ref="CB2:CC2"/>
    <mergeCell ref="CR2:CW2"/>
    <mergeCell ref="EP2:ES2"/>
    <mergeCell ref="EV2:FA2"/>
    <mergeCell ref="CI3:CN3"/>
    <mergeCell ref="CA3:CF3"/>
    <mergeCell ref="GB1:HJ1"/>
    <mergeCell ref="L2:M2"/>
    <mergeCell ref="DS2:DX2"/>
    <mergeCell ref="DY2:ED2"/>
    <mergeCell ref="EE2:EK2"/>
    <mergeCell ref="CH1:CW1"/>
    <mergeCell ref="DO1:EN1"/>
    <mergeCell ref="BZ1:CF1"/>
    <mergeCell ref="GN2:GO2"/>
    <mergeCell ref="FB2:FC2"/>
    <mergeCell ref="GC2:GL2"/>
    <mergeCell ref="CY1:DM1"/>
    <mergeCell ref="A1:I1"/>
    <mergeCell ref="K1:V1"/>
    <mergeCell ref="X1:BX1"/>
    <mergeCell ref="EP1:ES1"/>
    <mergeCell ref="EU1:FZ1"/>
  </mergeCells>
  <hyperlinks>
    <hyperlink ref="B2" r:id="rId1" xr:uid="{1CBD6504-B0B8-45B7-B8B2-2FE1D1683A82}"/>
    <hyperlink ref="Y2" r:id="rId2" xr:uid="{7355136D-117B-4038-BB90-A76B113F544D}"/>
    <hyperlink ref="AJ2" r:id="rId3" xr:uid="{FF1B6F79-ACE3-4850-8BDE-ABEE6732049D}"/>
  </hyperlinks>
  <pageMargins left="0.7" right="0.7" top="0.75" bottom="0.75" header="0.3" footer="0.3"/>
  <drawing r:id="rId4"/>
  <legacy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A674E-C3D2-4EAB-8855-0852B05A86D1}">
  <dimension ref="A1:AF82"/>
  <sheetViews>
    <sheetView topLeftCell="G9" zoomScale="85" zoomScaleNormal="85" workbookViewId="0">
      <selection activeCell="X33" sqref="X33"/>
    </sheetView>
  </sheetViews>
  <sheetFormatPr defaultRowHeight="14.4" x14ac:dyDescent="0.3"/>
  <cols>
    <col min="1" max="1" width="7" bestFit="1" customWidth="1"/>
    <col min="2" max="2" width="10.6640625" bestFit="1" customWidth="1"/>
    <col min="3" max="3" width="9.33203125" bestFit="1" customWidth="1"/>
    <col min="4" max="4" width="10.33203125" bestFit="1" customWidth="1"/>
    <col min="5" max="5" width="12.44140625" bestFit="1" customWidth="1"/>
    <col min="6" max="7" width="10.33203125" bestFit="1" customWidth="1"/>
    <col min="8" max="9" width="12.88671875" bestFit="1" customWidth="1"/>
    <col min="10" max="10" width="11.44140625" bestFit="1" customWidth="1"/>
    <col min="11" max="11" width="14" bestFit="1" customWidth="1"/>
    <col min="12" max="12" width="9.33203125" bestFit="1" customWidth="1"/>
    <col min="13" max="13" width="15.109375" bestFit="1" customWidth="1"/>
    <col min="14" max="14" width="9.33203125" bestFit="1" customWidth="1"/>
    <col min="15" max="15" width="16.109375" bestFit="1" customWidth="1"/>
    <col min="16" max="16" width="9.33203125" bestFit="1" customWidth="1"/>
    <col min="17" max="17" width="14" bestFit="1" customWidth="1"/>
    <col min="18" max="18" width="9.33203125" bestFit="1" customWidth="1"/>
    <col min="19" max="19" width="17.5546875" bestFit="1" customWidth="1"/>
    <col min="20" max="20" width="14" bestFit="1" customWidth="1"/>
    <col min="21" max="21" width="15.44140625" bestFit="1" customWidth="1"/>
    <col min="22" max="22" width="14" bestFit="1" customWidth="1"/>
    <col min="23" max="23" width="9.33203125" bestFit="1" customWidth="1"/>
    <col min="24" max="24" width="16.77734375" bestFit="1" customWidth="1"/>
    <col min="25" max="25" width="9.33203125" bestFit="1" customWidth="1"/>
    <col min="26" max="27" width="14" bestFit="1" customWidth="1"/>
    <col min="28" max="28" width="15.109375" bestFit="1" customWidth="1"/>
    <col min="29" max="31" width="14" bestFit="1" customWidth="1"/>
    <col min="32" max="32" width="9.33203125" bestFit="1" customWidth="1"/>
  </cols>
  <sheetData>
    <row r="1" spans="1:32" ht="18" x14ac:dyDescent="0.35">
      <c r="A1" s="312" t="s">
        <v>425</v>
      </c>
      <c r="B1" s="313">
        <v>2</v>
      </c>
    </row>
    <row r="3" spans="1:32" x14ac:dyDescent="0.3">
      <c r="A3" s="139" t="str">
        <f>BeamDyn_2_hGAST!GE5</f>
        <v>**num</v>
      </c>
      <c r="B3" s="139" t="str">
        <f>BeamDyn_2_hGAST!GF5</f>
        <v>Y [span]</v>
      </c>
      <c r="C3" s="139" t="str">
        <f>BeamDyn_2_hGAST!GG5</f>
        <v>X[swe]</v>
      </c>
      <c r="D3" s="139" t="str">
        <f>BeamDyn_2_hGAST!GH5</f>
        <v>Z[ben]</v>
      </c>
      <c r="E3" s="139" t="str">
        <f>BeamDyn_2_hGAST!GI5</f>
        <v>m</v>
      </c>
      <c r="F3" s="139" t="str">
        <f>BeamDyn_2_hGAST!GJ5</f>
        <v>x_cg</v>
      </c>
      <c r="G3" s="139" t="str">
        <f>BeamDyn_2_hGAST!GK5</f>
        <v>z_cg</v>
      </c>
      <c r="H3" s="139" t="str">
        <f>BeamDyn_2_hGAST!GL5</f>
        <v>ρΙxx</v>
      </c>
      <c r="I3" s="139" t="str">
        <f>BeamDyn_2_hGAST!GM5</f>
        <v>ρIzz</v>
      </c>
      <c r="J3" s="139" t="str">
        <f>BeamDyn_2_hGAST!GN5</f>
        <v>ρIxz</v>
      </c>
      <c r="K3" s="139" t="str">
        <f>BeamDyn_2_hGAST!GO5</f>
        <v>GxA</v>
      </c>
      <c r="L3" s="139" t="str">
        <f>BeamDyn_2_hGAST!GP5</f>
        <v>k12</v>
      </c>
      <c r="M3" s="139" t="str">
        <f>BeamDyn_2_hGAST!GQ5</f>
        <v>GxzA</v>
      </c>
      <c r="N3" s="139" t="str">
        <f>BeamDyn_2_hGAST!GR5</f>
        <v>k14</v>
      </c>
      <c r="O3" s="139" t="str">
        <f>BeamDyn_2_hGAST!GS5</f>
        <v>GxAx</v>
      </c>
      <c r="P3" s="139" t="str">
        <f>BeamDyn_2_hGAST!GT5</f>
        <v>k16</v>
      </c>
      <c r="Q3" s="139" t="str">
        <f>BeamDyn_2_hGAST!GU5</f>
        <v>EA</v>
      </c>
      <c r="R3" s="139" t="str">
        <f>BeamDyn_2_hGAST!GV5</f>
        <v>k23</v>
      </c>
      <c r="S3" s="139" t="str">
        <f>BeamDyn_2_hGAST!GW5</f>
        <v xml:space="preserve"> - EAx</v>
      </c>
      <c r="T3" s="139" t="str">
        <f>BeamDyn_2_hGAST!GX5</f>
        <v>k25</v>
      </c>
      <c r="U3" s="139" t="str">
        <f>BeamDyn_2_hGAST!GY5</f>
        <v>EAz</v>
      </c>
      <c r="V3" s="139" t="str">
        <f>BeamDyn_2_hGAST!GZ5</f>
        <v>GzA</v>
      </c>
      <c r="W3" s="139" t="str">
        <f>BeamDyn_2_hGAST!HA5</f>
        <v>k34</v>
      </c>
      <c r="X3" s="139" t="str">
        <f>BeamDyn_2_hGAST!HB5</f>
        <v xml:space="preserve">  - GzAz</v>
      </c>
      <c r="Y3" s="139" t="str">
        <f>BeamDyn_2_hGAST!HC5</f>
        <v>k36</v>
      </c>
      <c r="Z3" s="139" t="str">
        <f>BeamDyn_2_hGAST!HD5</f>
        <v>EIxx</v>
      </c>
      <c r="AA3" s="139" t="str">
        <f>BeamDyn_2_hGAST!HE5</f>
        <v>k45</v>
      </c>
      <c r="AB3" s="139" t="str">
        <f>BeamDyn_2_hGAST!HF5</f>
        <v xml:space="preserve"> - EIxz</v>
      </c>
      <c r="AC3" s="139" t="str">
        <f>BeamDyn_2_hGAST!HG5</f>
        <v>GI</v>
      </c>
      <c r="AD3" s="139" t="str">
        <f>BeamDyn_2_hGAST!HH5</f>
        <v>k56</v>
      </c>
      <c r="AE3" s="139" t="str">
        <f>BeamDyn_2_hGAST!HI5</f>
        <v>EIzz</v>
      </c>
      <c r="AF3" s="139" t="str">
        <f>BeamDyn_2_hGAST!HJ5</f>
        <v>D</v>
      </c>
    </row>
    <row r="4" spans="1:32" x14ac:dyDescent="0.3">
      <c r="A4" s="142">
        <f>BeamDyn_2_hGAST!GE6</f>
        <v>1</v>
      </c>
      <c r="B4" s="143">
        <f>BeamDyn_2_hGAST!GF6</f>
        <v>0</v>
      </c>
      <c r="C4" s="143">
        <f>BeamDyn_2_hGAST!GG6</f>
        <v>0</v>
      </c>
      <c r="D4" s="143">
        <f>BeamDyn_2_hGAST!GH6</f>
        <v>0</v>
      </c>
      <c r="E4" s="143">
        <f>BeamDyn_2_hGAST!GI6</f>
        <v>3127.4021155424139</v>
      </c>
      <c r="F4" s="143">
        <f>BeamDyn_2_hGAST!GJ6</f>
        <v>-2.2749852814078163E-2</v>
      </c>
      <c r="G4" s="143">
        <f>BeamDyn_2_hGAST!GK6</f>
        <v>-6.4266526049074147E-3</v>
      </c>
      <c r="H4" s="143">
        <f>BeamDyn_2_hGAST!GL6</f>
        <v>10165.853456872443</v>
      </c>
      <c r="I4" s="143">
        <f>BeamDyn_2_hGAST!GM6</f>
        <v>10168.407292546628</v>
      </c>
      <c r="J4" s="143">
        <f>BeamDyn_2_hGAST!GN6</f>
        <v>-0.47581596440900881</v>
      </c>
      <c r="K4" s="144">
        <f>BeamDyn_2_hGAST!GO6</f>
        <v>6728530201.3075123</v>
      </c>
      <c r="L4" s="145">
        <f>BeamDyn_2_hGAST!GP6</f>
        <v>0</v>
      </c>
      <c r="M4" s="144">
        <f>BeamDyn_2_hGAST!GQ6</f>
        <v>-652452.30121894134</v>
      </c>
      <c r="N4" s="145">
        <f>BeamDyn_2_hGAST!GR6</f>
        <v>0</v>
      </c>
      <c r="O4" s="144">
        <f>BeamDyn_2_hGAST!GS6</f>
        <v>-2356752.5228327215</v>
      </c>
      <c r="P4" s="145">
        <f>BeamDyn_2_hGAST!GT6</f>
        <v>0</v>
      </c>
      <c r="Q4" s="144">
        <f>BeamDyn_2_hGAST!GU6</f>
        <v>46051081603.604736</v>
      </c>
      <c r="R4" s="145">
        <f>BeamDyn_2_hGAST!GV6</f>
        <v>0</v>
      </c>
      <c r="S4" s="144">
        <f>BeamDyn_2_hGAST!GW6</f>
        <v>311829416.70286965</v>
      </c>
      <c r="T4" s="144">
        <f>BeamDyn_2_hGAST!GX6</f>
        <v>0</v>
      </c>
      <c r="U4" s="144">
        <f>BeamDyn_2_hGAST!GY6</f>
        <v>-1047216172.2358905</v>
      </c>
      <c r="V4" s="144">
        <f>BeamDyn_2_hGAST!GZ6</f>
        <v>6740934558.2892017</v>
      </c>
      <c r="W4" s="145">
        <f>BeamDyn_2_hGAST!HA6</f>
        <v>0</v>
      </c>
      <c r="X4" s="144">
        <f>BeamDyn_2_hGAST!HB6</f>
        <v>153462358.01623783</v>
      </c>
      <c r="Y4" s="145">
        <f>BeamDyn_2_hGAST!HC6</f>
        <v>0</v>
      </c>
      <c r="Z4" s="144">
        <f>BeamDyn_2_hGAST!HD6</f>
        <v>149733557171.63037</v>
      </c>
      <c r="AA4" s="144">
        <f>BeamDyn_2_hGAST!HE6</f>
        <v>0</v>
      </c>
      <c r="AB4" s="144">
        <f>BeamDyn_2_hGAST!HF6</f>
        <v>6597178.7970320247</v>
      </c>
      <c r="AC4" s="144">
        <f>BeamDyn_2_hGAST!HG6</f>
        <v>87489183048.032883</v>
      </c>
      <c r="AD4" s="144">
        <f>BeamDyn_2_hGAST!HH6</f>
        <v>0</v>
      </c>
      <c r="AE4" s="144">
        <f>BeamDyn_2_hGAST!HI6</f>
        <v>149624551382.75012</v>
      </c>
      <c r="AF4" s="146">
        <f>BeamDyn_2_hGAST!HJ6</f>
        <v>0</v>
      </c>
    </row>
    <row r="5" spans="1:32" x14ac:dyDescent="0.3">
      <c r="A5" s="142">
        <f>BeamDyn_2_hGAST!GE7</f>
        <v>2</v>
      </c>
      <c r="B5" s="143">
        <f>BeamDyn_2_hGAST!GF7</f>
        <v>1.17</v>
      </c>
      <c r="C5" s="143">
        <f>BeamDyn_2_hGAST!GG7</f>
        <v>0</v>
      </c>
      <c r="D5" s="143">
        <f>BeamDyn_2_hGAST!GH7</f>
        <v>9.0160319805880525E-3</v>
      </c>
      <c r="E5" s="143">
        <f>BeamDyn_2_hGAST!GI7</f>
        <v>2964.7313269398533</v>
      </c>
      <c r="F5" s="143">
        <f>BeamDyn_2_hGAST!GJ7</f>
        <v>1.2910206057491793E-2</v>
      </c>
      <c r="G5" s="143">
        <f>BeamDyn_2_hGAST!GK7</f>
        <v>3.5430603452661041E-3</v>
      </c>
      <c r="H5" s="143">
        <f>BeamDyn_2_hGAST!GL7</f>
        <v>9677.4927071871389</v>
      </c>
      <c r="I5" s="143">
        <f>BeamDyn_2_hGAST!GM7</f>
        <v>9670.8240816004709</v>
      </c>
      <c r="J5" s="143">
        <f>BeamDyn_2_hGAST!GN7</f>
        <v>-0.95024233990508278</v>
      </c>
      <c r="K5" s="144">
        <f>BeamDyn_2_hGAST!GO7</f>
        <v>6388392191.7251005</v>
      </c>
      <c r="L5" s="145">
        <f>BeamDyn_2_hGAST!GP7</f>
        <v>0</v>
      </c>
      <c r="M5" s="144">
        <f>BeamDyn_2_hGAST!GQ7</f>
        <v>684581.64882349526</v>
      </c>
      <c r="N5" s="145">
        <f>BeamDyn_2_hGAST!GR7</f>
        <v>0</v>
      </c>
      <c r="O5" s="144">
        <f>BeamDyn_2_hGAST!GS7</f>
        <v>41210235.520285681</v>
      </c>
      <c r="P5" s="145">
        <f>BeamDyn_2_hGAST!GT7</f>
        <v>0</v>
      </c>
      <c r="Q5" s="144">
        <f>BeamDyn_2_hGAST!GU7</f>
        <v>43751327593.495102</v>
      </c>
      <c r="R5" s="145">
        <f>BeamDyn_2_hGAST!GV7</f>
        <v>0</v>
      </c>
      <c r="S5" s="144">
        <f>BeamDyn_2_hGAST!GW7</f>
        <v>-153379305.37744388</v>
      </c>
      <c r="T5" s="144">
        <f>BeamDyn_2_hGAST!GX7</f>
        <v>0</v>
      </c>
      <c r="U5" s="144">
        <f>BeamDyn_2_hGAST!GY7</f>
        <v>562079178.73573923</v>
      </c>
      <c r="V5" s="144">
        <f>BeamDyn_2_hGAST!GZ7</f>
        <v>6384675778.8069715</v>
      </c>
      <c r="W5" s="145">
        <f>BeamDyn_2_hGAST!HA7</f>
        <v>0</v>
      </c>
      <c r="X5" s="144">
        <f>BeamDyn_2_hGAST!HB7</f>
        <v>-85893110.41659461</v>
      </c>
      <c r="Y5" s="145">
        <f>BeamDyn_2_hGAST!HC7</f>
        <v>0</v>
      </c>
      <c r="Z5" s="144">
        <f>BeamDyn_2_hGAST!HD7</f>
        <v>143199753795.7355</v>
      </c>
      <c r="AA5" s="144">
        <f>BeamDyn_2_hGAST!HE7</f>
        <v>0</v>
      </c>
      <c r="AB5" s="144">
        <f>BeamDyn_2_hGAST!HF7</f>
        <v>10465711.51878825</v>
      </c>
      <c r="AC5" s="144">
        <f>BeamDyn_2_hGAST!HG7</f>
        <v>83285556091.956818</v>
      </c>
      <c r="AD5" s="144">
        <f>BeamDyn_2_hGAST!HH7</f>
        <v>0</v>
      </c>
      <c r="AE5" s="144">
        <f>BeamDyn_2_hGAST!HI7</f>
        <v>142266836679.56393</v>
      </c>
      <c r="AF5" s="146">
        <f>BeamDyn_2_hGAST!HJ7</f>
        <v>0</v>
      </c>
    </row>
    <row r="6" spans="1:32" x14ac:dyDescent="0.3">
      <c r="A6" s="142">
        <f>BeamDyn_2_hGAST!GE8</f>
        <v>3</v>
      </c>
      <c r="B6" s="143">
        <f>BeamDyn_2_hGAST!GF8</f>
        <v>2.34</v>
      </c>
      <c r="C6" s="143">
        <f>BeamDyn_2_hGAST!GG8</f>
        <v>0</v>
      </c>
      <c r="D6" s="143">
        <f>BeamDyn_2_hGAST!GH8</f>
        <v>1.8032102639245148E-2</v>
      </c>
      <c r="E6" s="143">
        <f>BeamDyn_2_hGAST!GI8</f>
        <v>2805.1241015187975</v>
      </c>
      <c r="F6" s="143">
        <f>BeamDyn_2_hGAST!GJ8</f>
        <v>4.8100839607620412E-2</v>
      </c>
      <c r="G6" s="143">
        <f>BeamDyn_2_hGAST!GK8</f>
        <v>1.4309423851802425E-2</v>
      </c>
      <c r="H6" s="143">
        <f>BeamDyn_2_hGAST!GL8</f>
        <v>9192.6890880612973</v>
      </c>
      <c r="I6" s="143">
        <f>BeamDyn_2_hGAST!GM8</f>
        <v>9180.9822125178434</v>
      </c>
      <c r="J6" s="143">
        <f>BeamDyn_2_hGAST!GN8</f>
        <v>3.6391516884466295</v>
      </c>
      <c r="K6" s="144">
        <f>BeamDyn_2_hGAST!GO8</f>
        <v>6056595185.1489515</v>
      </c>
      <c r="L6" s="145">
        <f>BeamDyn_2_hGAST!GP8</f>
        <v>0</v>
      </c>
      <c r="M6" s="144">
        <f>BeamDyn_2_hGAST!GQ8</f>
        <v>1114397.3389281554</v>
      </c>
      <c r="N6" s="145">
        <f>BeamDyn_2_hGAST!GR8</f>
        <v>0</v>
      </c>
      <c r="O6" s="144">
        <f>BeamDyn_2_hGAST!GS8</f>
        <v>86611239.548555732</v>
      </c>
      <c r="P6" s="145">
        <f>BeamDyn_2_hGAST!GT8</f>
        <v>0</v>
      </c>
      <c r="Q6" s="144">
        <f>BeamDyn_2_hGAST!GU8</f>
        <v>41569618787.600471</v>
      </c>
      <c r="R6" s="145">
        <f>BeamDyn_2_hGAST!GV8</f>
        <v>0</v>
      </c>
      <c r="S6" s="144">
        <f>BeamDyn_2_hGAST!GW8</f>
        <v>-594879343.14801717</v>
      </c>
      <c r="T6" s="144">
        <f>BeamDyn_2_hGAST!GX8</f>
        <v>0</v>
      </c>
      <c r="U6" s="144">
        <f>BeamDyn_2_hGAST!GY8</f>
        <v>1984730591.7054455</v>
      </c>
      <c r="V6" s="144">
        <f>BeamDyn_2_hGAST!GZ8</f>
        <v>6032236924.6473198</v>
      </c>
      <c r="W6" s="145">
        <f>BeamDyn_2_hGAST!HA8</f>
        <v>0</v>
      </c>
      <c r="X6" s="144">
        <f>BeamDyn_2_hGAST!HB8</f>
        <v>-289638724.12818217</v>
      </c>
      <c r="Y6" s="145">
        <f>BeamDyn_2_hGAST!HC8</f>
        <v>0</v>
      </c>
      <c r="Z6" s="144">
        <f>BeamDyn_2_hGAST!HD8</f>
        <v>137192729821.13716</v>
      </c>
      <c r="AA6" s="144">
        <f>BeamDyn_2_hGAST!HE8</f>
        <v>0</v>
      </c>
      <c r="AB6" s="144">
        <f>BeamDyn_2_hGAST!HF8</f>
        <v>-54389911.284200527</v>
      </c>
      <c r="AC6" s="144">
        <f>BeamDyn_2_hGAST!HG8</f>
        <v>79106021764.683151</v>
      </c>
      <c r="AD6" s="144">
        <f>BeamDyn_2_hGAST!HH8</f>
        <v>0</v>
      </c>
      <c r="AE6" s="144">
        <f>BeamDyn_2_hGAST!HI8</f>
        <v>135028205973.02705</v>
      </c>
      <c r="AF6" s="146">
        <f>BeamDyn_2_hGAST!HJ8</f>
        <v>0</v>
      </c>
    </row>
    <row r="7" spans="1:32" x14ac:dyDescent="0.3">
      <c r="A7" s="142">
        <f>BeamDyn_2_hGAST!GE9</f>
        <v>4</v>
      </c>
      <c r="B7" s="143">
        <f>BeamDyn_2_hGAST!GF9</f>
        <v>3.51</v>
      </c>
      <c r="C7" s="143">
        <f>BeamDyn_2_hGAST!GG9</f>
        <v>0</v>
      </c>
      <c r="D7" s="143">
        <f>BeamDyn_2_hGAST!GH9</f>
        <v>2.960992779868913E-2</v>
      </c>
      <c r="E7" s="143">
        <f>BeamDyn_2_hGAST!GI9</f>
        <v>2591.1322082780266</v>
      </c>
      <c r="F7" s="143">
        <f>BeamDyn_2_hGAST!GJ9</f>
        <v>6.8446923241555768E-2</v>
      </c>
      <c r="G7" s="143">
        <f>BeamDyn_2_hGAST!GK9</f>
        <v>2.2532571270392158E-2</v>
      </c>
      <c r="H7" s="143">
        <f>BeamDyn_2_hGAST!GL9</f>
        <v>7961.4547863285861</v>
      </c>
      <c r="I7" s="143">
        <f>BeamDyn_2_hGAST!GM9</f>
        <v>8318.7279710567509</v>
      </c>
      <c r="J7" s="143">
        <f>BeamDyn_2_hGAST!GN9</f>
        <v>142.58296544788956</v>
      </c>
      <c r="K7" s="144">
        <f>BeamDyn_2_hGAST!GO9</f>
        <v>5731296702.3584814</v>
      </c>
      <c r="L7" s="145">
        <f>BeamDyn_2_hGAST!GP9</f>
        <v>0</v>
      </c>
      <c r="M7" s="144">
        <f>BeamDyn_2_hGAST!GQ9</f>
        <v>94471590.938428402</v>
      </c>
      <c r="N7" s="145">
        <f>BeamDyn_2_hGAST!GR9</f>
        <v>0</v>
      </c>
      <c r="O7" s="144">
        <f>BeamDyn_2_hGAST!GS9</f>
        <v>119618050.4542017</v>
      </c>
      <c r="P7" s="145">
        <f>BeamDyn_2_hGAST!GT9</f>
        <v>0</v>
      </c>
      <c r="Q7" s="144">
        <f>BeamDyn_2_hGAST!GU9</f>
        <v>38669923136.964897</v>
      </c>
      <c r="R7" s="145">
        <f>BeamDyn_2_hGAST!GV9</f>
        <v>0</v>
      </c>
      <c r="S7" s="144">
        <f>BeamDyn_2_hGAST!GW9</f>
        <v>-866421270.64651453</v>
      </c>
      <c r="T7" s="144">
        <f>BeamDyn_2_hGAST!GX9</f>
        <v>0</v>
      </c>
      <c r="U7" s="144">
        <f>BeamDyn_2_hGAST!GY9</f>
        <v>2602725673.3452878</v>
      </c>
      <c r="V7" s="144">
        <f>BeamDyn_2_hGAST!GZ9</f>
        <v>5426837466.0968227</v>
      </c>
      <c r="W7" s="145">
        <f>BeamDyn_2_hGAST!HA9</f>
        <v>0</v>
      </c>
      <c r="X7" s="144">
        <f>BeamDyn_2_hGAST!HB9</f>
        <v>-357463938.50769645</v>
      </c>
      <c r="Y7" s="145">
        <f>BeamDyn_2_hGAST!HC9</f>
        <v>0</v>
      </c>
      <c r="Z7" s="144">
        <f>BeamDyn_2_hGAST!HD9</f>
        <v>120477978749.53603</v>
      </c>
      <c r="AA7" s="144">
        <f>BeamDyn_2_hGAST!HE9</f>
        <v>0</v>
      </c>
      <c r="AB7" s="144">
        <f>BeamDyn_2_hGAST!HF9</f>
        <v>-2126802756.2065833</v>
      </c>
      <c r="AC7" s="144">
        <f>BeamDyn_2_hGAST!HG9</f>
        <v>69973131895.325195</v>
      </c>
      <c r="AD7" s="144">
        <f>BeamDyn_2_hGAST!HH9</f>
        <v>0</v>
      </c>
      <c r="AE7" s="144">
        <f>BeamDyn_2_hGAST!HI9</f>
        <v>122320048182.39409</v>
      </c>
      <c r="AF7" s="146">
        <f>BeamDyn_2_hGAST!HJ9</f>
        <v>0</v>
      </c>
    </row>
    <row r="8" spans="1:32" x14ac:dyDescent="0.3">
      <c r="A8" s="142">
        <f>BeamDyn_2_hGAST!GE10</f>
        <v>5</v>
      </c>
      <c r="B8" s="143">
        <f>BeamDyn_2_hGAST!GF10</f>
        <v>4.68</v>
      </c>
      <c r="C8" s="143">
        <f>BeamDyn_2_hGAST!GG10</f>
        <v>0</v>
      </c>
      <c r="D8" s="143">
        <f>BeamDyn_2_hGAST!GH10</f>
        <v>4.1296876983638507E-2</v>
      </c>
      <c r="E8" s="143">
        <f>BeamDyn_2_hGAST!GI10</f>
        <v>2389.1098016875007</v>
      </c>
      <c r="F8" s="143">
        <f>BeamDyn_2_hGAST!GJ10</f>
        <v>8.9643476434164954E-2</v>
      </c>
      <c r="G8" s="143">
        <f>BeamDyn_2_hGAST!GK10</f>
        <v>3.0249288057882583E-2</v>
      </c>
      <c r="H8" s="143">
        <f>BeamDyn_2_hGAST!GL10</f>
        <v>6863.3651984566295</v>
      </c>
      <c r="I8" s="143">
        <f>BeamDyn_2_hGAST!GM10</f>
        <v>7521.2929341471072</v>
      </c>
      <c r="J8" s="143">
        <f>BeamDyn_2_hGAST!GN10</f>
        <v>255.93839258763393</v>
      </c>
      <c r="K8" s="144">
        <f>BeamDyn_2_hGAST!GO10</f>
        <v>5418191651.4279919</v>
      </c>
      <c r="L8" s="145">
        <f>BeamDyn_2_hGAST!GP10</f>
        <v>0</v>
      </c>
      <c r="M8" s="144">
        <f>BeamDyn_2_hGAST!GQ10</f>
        <v>176751448.79160079</v>
      </c>
      <c r="N8" s="145">
        <f>BeamDyn_2_hGAST!GR10</f>
        <v>0</v>
      </c>
      <c r="O8" s="144">
        <f>BeamDyn_2_hGAST!GS10</f>
        <v>136446917.83207974</v>
      </c>
      <c r="P8" s="145">
        <f>BeamDyn_2_hGAST!GT10</f>
        <v>0</v>
      </c>
      <c r="Q8" s="144">
        <f>BeamDyn_2_hGAST!GU10</f>
        <v>36038920890.14032</v>
      </c>
      <c r="R8" s="145">
        <f>BeamDyn_2_hGAST!GV10</f>
        <v>0</v>
      </c>
      <c r="S8" s="144">
        <f>BeamDyn_2_hGAST!GW10</f>
        <v>-1074818946.7452075</v>
      </c>
      <c r="T8" s="144">
        <f>BeamDyn_2_hGAST!GX10</f>
        <v>0</v>
      </c>
      <c r="U8" s="144">
        <f>BeamDyn_2_hGAST!GY10</f>
        <v>3137687671.2957411</v>
      </c>
      <c r="V8" s="144">
        <f>BeamDyn_2_hGAST!GZ10</f>
        <v>4851177882.4419413</v>
      </c>
      <c r="W8" s="145">
        <f>BeamDyn_2_hGAST!HA10</f>
        <v>0</v>
      </c>
      <c r="X8" s="144">
        <f>BeamDyn_2_hGAST!HB10</f>
        <v>-387703855.1135416</v>
      </c>
      <c r="Y8" s="145">
        <f>BeamDyn_2_hGAST!HC10</f>
        <v>0</v>
      </c>
      <c r="Z8" s="144">
        <f>BeamDyn_2_hGAST!HD10</f>
        <v>106013102712.74634</v>
      </c>
      <c r="AA8" s="144">
        <f>BeamDyn_2_hGAST!HE10</f>
        <v>0</v>
      </c>
      <c r="AB8" s="144">
        <f>BeamDyn_2_hGAST!HF10</f>
        <v>-3844363862.7975531</v>
      </c>
      <c r="AC8" s="144">
        <f>BeamDyn_2_hGAST!HG10</f>
        <v>61532927116.746613</v>
      </c>
      <c r="AD8" s="144">
        <f>BeamDyn_2_hGAST!HH10</f>
        <v>0</v>
      </c>
      <c r="AE8" s="144">
        <f>BeamDyn_2_hGAST!HI10</f>
        <v>110575003086.6228</v>
      </c>
      <c r="AF8" s="146">
        <f>BeamDyn_2_hGAST!HJ10</f>
        <v>0</v>
      </c>
    </row>
    <row r="9" spans="1:32" x14ac:dyDescent="0.3">
      <c r="A9" s="142">
        <f>BeamDyn_2_hGAST!GE11</f>
        <v>6</v>
      </c>
      <c r="B9" s="143">
        <f>BeamDyn_2_hGAST!GF11</f>
        <v>5.85</v>
      </c>
      <c r="C9" s="143">
        <f>BeamDyn_2_hGAST!GG11</f>
        <v>0</v>
      </c>
      <c r="D9" s="143">
        <f>BeamDyn_2_hGAST!GH11</f>
        <v>5.5342570718976962E-2</v>
      </c>
      <c r="E9" s="143">
        <f>BeamDyn_2_hGAST!GI11</f>
        <v>2203.5162799145819</v>
      </c>
      <c r="F9" s="143">
        <f>BeamDyn_2_hGAST!GJ11</f>
        <v>0.11490811367781886</v>
      </c>
      <c r="G9" s="143">
        <f>BeamDyn_2_hGAST!GK11</f>
        <v>3.8645107411112246E-2</v>
      </c>
      <c r="H9" s="143">
        <f>BeamDyn_2_hGAST!GL11</f>
        <v>5929.5260561188379</v>
      </c>
      <c r="I9" s="143">
        <f>BeamDyn_2_hGAST!GM11</f>
        <v>6834.1762195124111</v>
      </c>
      <c r="J9" s="143">
        <f>BeamDyn_2_hGAST!GN11</f>
        <v>345.83856318873512</v>
      </c>
      <c r="K9" s="144">
        <f>BeamDyn_2_hGAST!GO11</f>
        <v>5127350551.6423693</v>
      </c>
      <c r="L9" s="145">
        <f>BeamDyn_2_hGAST!GP11</f>
        <v>0</v>
      </c>
      <c r="M9" s="144">
        <f>BeamDyn_2_hGAST!GQ11</f>
        <v>246073744.94867265</v>
      </c>
      <c r="N9" s="145">
        <f>BeamDyn_2_hGAST!GR11</f>
        <v>0</v>
      </c>
      <c r="O9" s="144">
        <f>BeamDyn_2_hGAST!GS11</f>
        <v>145535709.28431872</v>
      </c>
      <c r="P9" s="145">
        <f>BeamDyn_2_hGAST!GT11</f>
        <v>0</v>
      </c>
      <c r="Q9" s="144">
        <f>BeamDyn_2_hGAST!GU11</f>
        <v>33746372949.484756</v>
      </c>
      <c r="R9" s="145">
        <f>BeamDyn_2_hGAST!GV11</f>
        <v>0</v>
      </c>
      <c r="S9" s="144">
        <f>BeamDyn_2_hGAST!GW11</f>
        <v>-1268437344.8590717</v>
      </c>
      <c r="T9" s="144">
        <f>BeamDyn_2_hGAST!GX11</f>
        <v>0</v>
      </c>
      <c r="U9" s="144">
        <f>BeamDyn_2_hGAST!GY11</f>
        <v>3718572831.2804017</v>
      </c>
      <c r="V9" s="144">
        <f>BeamDyn_2_hGAST!GZ11</f>
        <v>4314201066.5595341</v>
      </c>
      <c r="W9" s="145">
        <f>BeamDyn_2_hGAST!HA11</f>
        <v>0</v>
      </c>
      <c r="X9" s="144">
        <f>BeamDyn_2_hGAST!HB11</f>
        <v>-398983941.58284914</v>
      </c>
      <c r="Y9" s="145">
        <f>BeamDyn_2_hGAST!HC11</f>
        <v>0</v>
      </c>
      <c r="Z9" s="144">
        <f>BeamDyn_2_hGAST!HD11</f>
        <v>94201385561.407272</v>
      </c>
      <c r="AA9" s="144">
        <f>BeamDyn_2_hGAST!HE11</f>
        <v>0</v>
      </c>
      <c r="AB9" s="144">
        <f>BeamDyn_2_hGAST!HF11</f>
        <v>-5244371911.9126253</v>
      </c>
      <c r="AC9" s="144">
        <f>BeamDyn_2_hGAST!HG11</f>
        <v>54135602778.28894</v>
      </c>
      <c r="AD9" s="144">
        <f>BeamDyn_2_hGAST!HH11</f>
        <v>0</v>
      </c>
      <c r="AE9" s="144">
        <f>BeamDyn_2_hGAST!HI11</f>
        <v>100462576093.10521</v>
      </c>
      <c r="AF9" s="146">
        <f>BeamDyn_2_hGAST!HJ11</f>
        <v>0</v>
      </c>
    </row>
    <row r="10" spans="1:32" x14ac:dyDescent="0.3">
      <c r="A10" s="142">
        <f>BeamDyn_2_hGAST!GE12</f>
        <v>7</v>
      </c>
      <c r="B10" s="143">
        <f>BeamDyn_2_hGAST!GF12</f>
        <v>8.7750000000000004</v>
      </c>
      <c r="C10" s="143">
        <f>BeamDyn_2_hGAST!GG12</f>
        <v>0</v>
      </c>
      <c r="D10" s="143">
        <f>BeamDyn_2_hGAST!GH12</f>
        <v>9.312774004510499E-2</v>
      </c>
      <c r="E10" s="143">
        <f>BeamDyn_2_hGAST!GI12</f>
        <v>1793.5599367278587</v>
      </c>
      <c r="F10" s="143">
        <f>BeamDyn_2_hGAST!GJ12</f>
        <v>0.18577605719628992</v>
      </c>
      <c r="G10" s="143">
        <f>BeamDyn_2_hGAST!GK12</f>
        <v>6.0262821700731981E-2</v>
      </c>
      <c r="H10" s="143">
        <f>BeamDyn_2_hGAST!GL12</f>
        <v>4066.3884174090763</v>
      </c>
      <c r="I10" s="143">
        <f>BeamDyn_2_hGAST!GM12</f>
        <v>5390.3899236074612</v>
      </c>
      <c r="J10" s="143">
        <f>BeamDyn_2_hGAST!GN12</f>
        <v>484.48116217145684</v>
      </c>
      <c r="K10" s="144">
        <f>BeamDyn_2_hGAST!GO12</f>
        <v>4458880936.6397781</v>
      </c>
      <c r="L10" s="145">
        <f>BeamDyn_2_hGAST!GP12</f>
        <v>0</v>
      </c>
      <c r="M10" s="144">
        <f>BeamDyn_2_hGAST!GQ12</f>
        <v>366851754.96216404</v>
      </c>
      <c r="N10" s="145">
        <f>BeamDyn_2_hGAST!GR12</f>
        <v>0</v>
      </c>
      <c r="O10" s="144">
        <f>BeamDyn_2_hGAST!GS12</f>
        <v>135576868.7150178</v>
      </c>
      <c r="P10" s="145">
        <f>BeamDyn_2_hGAST!GT12</f>
        <v>0</v>
      </c>
      <c r="Q10" s="144">
        <f>BeamDyn_2_hGAST!GU12</f>
        <v>29212028619.365032</v>
      </c>
      <c r="R10" s="145">
        <f>BeamDyn_2_hGAST!GV12</f>
        <v>0</v>
      </c>
      <c r="S10" s="144">
        <f>BeamDyn_2_hGAST!GW12</f>
        <v>-1613321761.8340747</v>
      </c>
      <c r="T10" s="144">
        <f>BeamDyn_2_hGAST!GX12</f>
        <v>0</v>
      </c>
      <c r="U10" s="144">
        <f>BeamDyn_2_hGAST!GY12</f>
        <v>4979964444.2827129</v>
      </c>
      <c r="V10" s="144">
        <f>BeamDyn_2_hGAST!GZ12</f>
        <v>3108360066.5492649</v>
      </c>
      <c r="W10" s="145">
        <f>BeamDyn_2_hGAST!HA12</f>
        <v>0</v>
      </c>
      <c r="X10" s="144">
        <f>BeamDyn_2_hGAST!HB12</f>
        <v>-311574276.59565842</v>
      </c>
      <c r="Y10" s="145">
        <f>BeamDyn_2_hGAST!HC12</f>
        <v>0</v>
      </c>
      <c r="Z10" s="144">
        <f>BeamDyn_2_hGAST!HD12</f>
        <v>71883002894.401382</v>
      </c>
      <c r="AA10" s="144">
        <f>BeamDyn_2_hGAST!HE12</f>
        <v>0</v>
      </c>
      <c r="AB10" s="144">
        <f>BeamDyn_2_hGAST!HF12</f>
        <v>-7554608806.7075109</v>
      </c>
      <c r="AC10" s="144">
        <f>BeamDyn_2_hGAST!HG12</f>
        <v>38418318101.512711</v>
      </c>
      <c r="AD10" s="144">
        <f>BeamDyn_2_hGAST!HH12</f>
        <v>0</v>
      </c>
      <c r="AE10" s="144">
        <f>BeamDyn_2_hGAST!HI12</f>
        <v>79258753895.451477</v>
      </c>
      <c r="AF10" s="146">
        <f>BeamDyn_2_hGAST!HJ12</f>
        <v>0</v>
      </c>
    </row>
    <row r="11" spans="1:32" x14ac:dyDescent="0.3">
      <c r="A11" s="142">
        <f>BeamDyn_2_hGAST!GE13</f>
        <v>8</v>
      </c>
      <c r="B11" s="143">
        <f>BeamDyn_2_hGAST!GF13</f>
        <v>11.7</v>
      </c>
      <c r="C11" s="143">
        <f>BeamDyn_2_hGAST!GG13</f>
        <v>0</v>
      </c>
      <c r="D11" s="143">
        <f>BeamDyn_2_hGAST!GH13</f>
        <v>0.13364410993705392</v>
      </c>
      <c r="E11" s="143">
        <f>BeamDyn_2_hGAST!GI13</f>
        <v>1694.4973993787974</v>
      </c>
      <c r="F11" s="143">
        <f>BeamDyn_2_hGAST!GJ13</f>
        <v>0.29690893586966671</v>
      </c>
      <c r="G11" s="143">
        <f>BeamDyn_2_hGAST!GK13</f>
        <v>9.1599604693547845E-2</v>
      </c>
      <c r="H11" s="143">
        <f>BeamDyn_2_hGAST!GL13</f>
        <v>2972.2588190050569</v>
      </c>
      <c r="I11" s="143">
        <f>BeamDyn_2_hGAST!GM13</f>
        <v>4697.2572955846717</v>
      </c>
      <c r="J11" s="143">
        <f>BeamDyn_2_hGAST!GN13</f>
        <v>617.70078734833703</v>
      </c>
      <c r="K11" s="144">
        <f>BeamDyn_2_hGAST!GO13</f>
        <v>3848817772.4757013</v>
      </c>
      <c r="L11" s="145">
        <f>BeamDyn_2_hGAST!GP13</f>
        <v>0</v>
      </c>
      <c r="M11" s="144">
        <f>BeamDyn_2_hGAST!GQ13</f>
        <v>456057334.24940687</v>
      </c>
      <c r="N11" s="145">
        <f>BeamDyn_2_hGAST!GR13</f>
        <v>0</v>
      </c>
      <c r="O11" s="144">
        <f>BeamDyn_2_hGAST!GS13</f>
        <v>140243131.33019617</v>
      </c>
      <c r="P11" s="145">
        <f>BeamDyn_2_hGAST!GT13</f>
        <v>0</v>
      </c>
      <c r="Q11" s="144">
        <f>BeamDyn_2_hGAST!GU13</f>
        <v>27339130874.928978</v>
      </c>
      <c r="R11" s="145">
        <f>BeamDyn_2_hGAST!GV13</f>
        <v>0</v>
      </c>
      <c r="S11" s="144">
        <f>BeamDyn_2_hGAST!GW13</f>
        <v>-2490441682.468648</v>
      </c>
      <c r="T11" s="144">
        <f>BeamDyn_2_hGAST!GX13</f>
        <v>0</v>
      </c>
      <c r="U11" s="144">
        <f>BeamDyn_2_hGAST!GY13</f>
        <v>8163824460.6507635</v>
      </c>
      <c r="V11" s="144">
        <f>BeamDyn_2_hGAST!GZ13</f>
        <v>2555742192.2308798</v>
      </c>
      <c r="W11" s="145">
        <f>BeamDyn_2_hGAST!HA13</f>
        <v>0</v>
      </c>
      <c r="X11" s="144">
        <f>BeamDyn_2_hGAST!HB13</f>
        <v>-208422656.14953107</v>
      </c>
      <c r="Y11" s="145">
        <f>BeamDyn_2_hGAST!HC13</f>
        <v>0</v>
      </c>
      <c r="Z11" s="144">
        <f>BeamDyn_2_hGAST!HD13</f>
        <v>56159852186.448792</v>
      </c>
      <c r="AA11" s="144">
        <f>BeamDyn_2_hGAST!HE13</f>
        <v>0</v>
      </c>
      <c r="AB11" s="144">
        <f>BeamDyn_2_hGAST!HF13</f>
        <v>-10118805852.526896</v>
      </c>
      <c r="AC11" s="144">
        <f>BeamDyn_2_hGAST!HG13</f>
        <v>25428084814.18433</v>
      </c>
      <c r="AD11" s="144">
        <f>BeamDyn_2_hGAST!HH13</f>
        <v>0</v>
      </c>
      <c r="AE11" s="144">
        <f>BeamDyn_2_hGAST!HI13</f>
        <v>68884262539.981934</v>
      </c>
      <c r="AF11" s="146">
        <f>BeamDyn_2_hGAST!HJ13</f>
        <v>0</v>
      </c>
    </row>
    <row r="12" spans="1:32" x14ac:dyDescent="0.3">
      <c r="A12" s="142">
        <f>BeamDyn_2_hGAST!GE14</f>
        <v>9</v>
      </c>
      <c r="B12" s="143">
        <f>BeamDyn_2_hGAST!GF14</f>
        <v>17.55</v>
      </c>
      <c r="C12" s="143">
        <f>BeamDyn_2_hGAST!GG14</f>
        <v>0</v>
      </c>
      <c r="D12" s="143">
        <f>BeamDyn_2_hGAST!GH14</f>
        <v>0.20713002750418463</v>
      </c>
      <c r="E12" s="143">
        <f>BeamDyn_2_hGAST!GI14</f>
        <v>1050.4955180568436</v>
      </c>
      <c r="F12" s="143">
        <f>BeamDyn_2_hGAST!GJ14</f>
        <v>0.56563642633215949</v>
      </c>
      <c r="G12" s="143">
        <f>BeamDyn_2_hGAST!GK14</f>
        <v>0.13407106594054566</v>
      </c>
      <c r="H12" s="143">
        <f>BeamDyn_2_hGAST!GL14</f>
        <v>1084.0647544500064</v>
      </c>
      <c r="I12" s="143">
        <f>BeamDyn_2_hGAST!GM14</f>
        <v>3193.0955943813638</v>
      </c>
      <c r="J12" s="143">
        <f>BeamDyn_2_hGAST!GN14</f>
        <v>545.67304039076032</v>
      </c>
      <c r="K12" s="144">
        <f>BeamDyn_2_hGAST!GO14</f>
        <v>2233485501.8654599</v>
      </c>
      <c r="L12" s="145">
        <f>BeamDyn_2_hGAST!GP14</f>
        <v>0</v>
      </c>
      <c r="M12" s="144">
        <f>BeamDyn_2_hGAST!GQ14</f>
        <v>333833162.32233578</v>
      </c>
      <c r="N12" s="145">
        <f>BeamDyn_2_hGAST!GR14</f>
        <v>0</v>
      </c>
      <c r="O12" s="144">
        <f>BeamDyn_2_hGAST!GS14</f>
        <v>79521623.324400246</v>
      </c>
      <c r="P12" s="145">
        <f>BeamDyn_2_hGAST!GT14</f>
        <v>0</v>
      </c>
      <c r="Q12" s="144">
        <f>BeamDyn_2_hGAST!GU14</f>
        <v>22665713931.196465</v>
      </c>
      <c r="R12" s="145">
        <f>BeamDyn_2_hGAST!GV14</f>
        <v>0</v>
      </c>
      <c r="S12" s="144">
        <f>BeamDyn_2_hGAST!GW14</f>
        <v>-2295965055.7823987</v>
      </c>
      <c r="T12" s="144">
        <f>BeamDyn_2_hGAST!GX14</f>
        <v>0</v>
      </c>
      <c r="U12" s="144">
        <f>BeamDyn_2_hGAST!GY14</f>
        <v>10453684502.262608</v>
      </c>
      <c r="V12" s="144">
        <f>BeamDyn_2_hGAST!GZ14</f>
        <v>1017179847.779646</v>
      </c>
      <c r="W12" s="145">
        <f>BeamDyn_2_hGAST!HA14</f>
        <v>0</v>
      </c>
      <c r="X12" s="144">
        <f>BeamDyn_2_hGAST!HB14</f>
        <v>127807916.89448032</v>
      </c>
      <c r="Y12" s="145">
        <f>BeamDyn_2_hGAST!HC14</f>
        <v>0</v>
      </c>
      <c r="Z12" s="144">
        <f>BeamDyn_2_hGAST!HD14</f>
        <v>30764672383.47884</v>
      </c>
      <c r="AA12" s="144">
        <f>BeamDyn_2_hGAST!HE14</f>
        <v>0</v>
      </c>
      <c r="AB12" s="144">
        <f>BeamDyn_2_hGAST!HF14</f>
        <v>-9395782969.4661846</v>
      </c>
      <c r="AC12" s="144">
        <f>BeamDyn_2_hGAST!HG14</f>
        <v>8076520334.1950636</v>
      </c>
      <c r="AD12" s="144">
        <f>BeamDyn_2_hGAST!HH14</f>
        <v>0</v>
      </c>
      <c r="AE12" s="144">
        <f>BeamDyn_2_hGAST!HI14</f>
        <v>51348371178.04528</v>
      </c>
      <c r="AF12" s="146">
        <f>BeamDyn_2_hGAST!HJ14</f>
        <v>0</v>
      </c>
    </row>
    <row r="13" spans="1:32" x14ac:dyDescent="0.3">
      <c r="A13" s="142">
        <f>BeamDyn_2_hGAST!GE15</f>
        <v>10</v>
      </c>
      <c r="B13" s="143">
        <f>BeamDyn_2_hGAST!GF15</f>
        <v>23.4</v>
      </c>
      <c r="C13" s="143">
        <f>BeamDyn_2_hGAST!GG15</f>
        <v>0</v>
      </c>
      <c r="D13" s="143">
        <f>BeamDyn_2_hGAST!GH15</f>
        <v>0.24719934416949477</v>
      </c>
      <c r="E13" s="143">
        <f>BeamDyn_2_hGAST!GI15</f>
        <v>668.83476013996051</v>
      </c>
      <c r="F13" s="143">
        <f>BeamDyn_2_hGAST!GJ15</f>
        <v>0.7628833673646449</v>
      </c>
      <c r="G13" s="143">
        <f>BeamDyn_2_hGAST!GK15</f>
        <v>0.14770640855581174</v>
      </c>
      <c r="H13" s="143">
        <f>BeamDyn_2_hGAST!GL15</f>
        <v>539.48392461732908</v>
      </c>
      <c r="I13" s="143">
        <f>BeamDyn_2_hGAST!GM15</f>
        <v>2190.4199071121925</v>
      </c>
      <c r="J13" s="143">
        <f>BeamDyn_2_hGAST!GN15</f>
        <v>337.21897035982238</v>
      </c>
      <c r="K13" s="144">
        <f>BeamDyn_2_hGAST!GO15</f>
        <v>936222725.42678881</v>
      </c>
      <c r="L13" s="145">
        <f>BeamDyn_2_hGAST!GP15</f>
        <v>0</v>
      </c>
      <c r="M13" s="144">
        <f>BeamDyn_2_hGAST!GQ15</f>
        <v>123863325.24495447</v>
      </c>
      <c r="N13" s="145">
        <f>BeamDyn_2_hGAST!GR15</f>
        <v>0</v>
      </c>
      <c r="O13" s="144">
        <f>BeamDyn_2_hGAST!GS15</f>
        <v>55917471.343764588</v>
      </c>
      <c r="P13" s="145">
        <f>BeamDyn_2_hGAST!GT15</f>
        <v>0</v>
      </c>
      <c r="Q13" s="144">
        <f>BeamDyn_2_hGAST!GU15</f>
        <v>20450236139.332397</v>
      </c>
      <c r="R13" s="145">
        <f>BeamDyn_2_hGAST!GV15</f>
        <v>0</v>
      </c>
      <c r="S13" s="144">
        <f>BeamDyn_2_hGAST!GW15</f>
        <v>-1706053643.9742389</v>
      </c>
      <c r="T13" s="144">
        <f>BeamDyn_2_hGAST!GX15</f>
        <v>0</v>
      </c>
      <c r="U13" s="144">
        <f>BeamDyn_2_hGAST!GY15</f>
        <v>9022109525.7636719</v>
      </c>
      <c r="V13" s="144">
        <f>BeamDyn_2_hGAST!GZ15</f>
        <v>486255622.8436051</v>
      </c>
      <c r="W13" s="145">
        <f>BeamDyn_2_hGAST!HA15</f>
        <v>0</v>
      </c>
      <c r="X13" s="144">
        <f>BeamDyn_2_hGAST!HB15</f>
        <v>53724604.552143961</v>
      </c>
      <c r="Y13" s="145">
        <f>BeamDyn_2_hGAST!HC15</f>
        <v>0</v>
      </c>
      <c r="Z13" s="144">
        <f>BeamDyn_2_hGAST!HD15</f>
        <v>23237722726.681808</v>
      </c>
      <c r="AA13" s="144">
        <f>BeamDyn_2_hGAST!HE15</f>
        <v>0</v>
      </c>
      <c r="AB13" s="144">
        <f>BeamDyn_2_hGAST!HF15</f>
        <v>-5843750583.9771643</v>
      </c>
      <c r="AC13" s="144">
        <f>BeamDyn_2_hGAST!HG15</f>
        <v>2768013730.812623</v>
      </c>
      <c r="AD13" s="144">
        <f>BeamDyn_2_hGAST!HH15</f>
        <v>0</v>
      </c>
      <c r="AE13" s="144">
        <f>BeamDyn_2_hGAST!HI15</f>
        <v>37779371348.286232</v>
      </c>
      <c r="AF13" s="146">
        <f>BeamDyn_2_hGAST!HJ15</f>
        <v>0</v>
      </c>
    </row>
    <row r="14" spans="1:32" x14ac:dyDescent="0.3">
      <c r="A14" s="142">
        <f>BeamDyn_2_hGAST!GE16</f>
        <v>11</v>
      </c>
      <c r="B14" s="143">
        <f>BeamDyn_2_hGAST!GF16</f>
        <v>29.25</v>
      </c>
      <c r="C14" s="143">
        <f>BeamDyn_2_hGAST!GG16</f>
        <v>0</v>
      </c>
      <c r="D14" s="143">
        <f>BeamDyn_2_hGAST!GH16</f>
        <v>0.24895089299061246</v>
      </c>
      <c r="E14" s="143">
        <f>BeamDyn_2_hGAST!GI16</f>
        <v>531.05949804283034</v>
      </c>
      <c r="F14" s="143">
        <f>BeamDyn_2_hGAST!GJ16</f>
        <v>0.87260262081764717</v>
      </c>
      <c r="G14" s="143">
        <f>BeamDyn_2_hGAST!GK16</f>
        <v>0.14255104450293674</v>
      </c>
      <c r="H14" s="143">
        <f>BeamDyn_2_hGAST!GL16</f>
        <v>304.6260881264767</v>
      </c>
      <c r="I14" s="143">
        <f>BeamDyn_2_hGAST!GM16</f>
        <v>1812.4986516323165</v>
      </c>
      <c r="J14" s="143">
        <f>BeamDyn_2_hGAST!GN16</f>
        <v>241.43188606645751</v>
      </c>
      <c r="K14" s="144">
        <f>BeamDyn_2_hGAST!GO16</f>
        <v>472450537.82038993</v>
      </c>
      <c r="L14" s="145">
        <f>BeamDyn_2_hGAST!GP16</f>
        <v>0</v>
      </c>
      <c r="M14" s="144">
        <f>BeamDyn_2_hGAST!GQ16</f>
        <v>42632865.930352546</v>
      </c>
      <c r="N14" s="145">
        <f>BeamDyn_2_hGAST!GR16</f>
        <v>0</v>
      </c>
      <c r="O14" s="144">
        <f>BeamDyn_2_hGAST!GS16</f>
        <v>30510918.515029591</v>
      </c>
      <c r="P14" s="145">
        <f>BeamDyn_2_hGAST!GT16</f>
        <v>0</v>
      </c>
      <c r="Q14" s="144">
        <f>BeamDyn_2_hGAST!GU16</f>
        <v>20473893540.260933</v>
      </c>
      <c r="R14" s="145">
        <f>BeamDyn_2_hGAST!GV16</f>
        <v>0</v>
      </c>
      <c r="S14" s="144">
        <f>BeamDyn_2_hGAST!GW16</f>
        <v>-1469877409.1903658</v>
      </c>
      <c r="T14" s="144">
        <f>BeamDyn_2_hGAST!GX16</f>
        <v>0</v>
      </c>
      <c r="U14" s="144">
        <f>BeamDyn_2_hGAST!GY16</f>
        <v>8891545878.2189236</v>
      </c>
      <c r="V14" s="144">
        <f>BeamDyn_2_hGAST!GZ16</f>
        <v>288957471.58360213</v>
      </c>
      <c r="W14" s="145">
        <f>BeamDyn_2_hGAST!HA16</f>
        <v>0</v>
      </c>
      <c r="X14" s="144">
        <f>BeamDyn_2_hGAST!HB16</f>
        <v>43852613.048350312</v>
      </c>
      <c r="Y14" s="145">
        <f>BeamDyn_2_hGAST!HC16</f>
        <v>0</v>
      </c>
      <c r="Z14" s="144">
        <f>BeamDyn_2_hGAST!HD16</f>
        <v>16280608601.975325</v>
      </c>
      <c r="AA14" s="144">
        <f>BeamDyn_2_hGAST!HE16</f>
        <v>0</v>
      </c>
      <c r="AB14" s="144">
        <f>BeamDyn_2_hGAST!HF16</f>
        <v>-3870425585.0861406</v>
      </c>
      <c r="AC14" s="144">
        <f>BeamDyn_2_hGAST!HG16</f>
        <v>1026113408.5870212</v>
      </c>
      <c r="AD14" s="144">
        <f>BeamDyn_2_hGAST!HH16</f>
        <v>0</v>
      </c>
      <c r="AE14" s="144">
        <f>BeamDyn_2_hGAST!HI16</f>
        <v>34633831572.445137</v>
      </c>
      <c r="AF14" s="146">
        <f>BeamDyn_2_hGAST!HJ16</f>
        <v>0</v>
      </c>
    </row>
    <row r="15" spans="1:32" x14ac:dyDescent="0.3">
      <c r="A15" s="142">
        <f>BeamDyn_2_hGAST!GE17</f>
        <v>12</v>
      </c>
      <c r="B15" s="143">
        <f>BeamDyn_2_hGAST!GF17</f>
        <v>35.1</v>
      </c>
      <c r="C15" s="143">
        <f>BeamDyn_2_hGAST!GG17</f>
        <v>0</v>
      </c>
      <c r="D15" s="143">
        <f>BeamDyn_2_hGAST!GH17</f>
        <v>0.24235698530468383</v>
      </c>
      <c r="E15" s="143">
        <f>BeamDyn_2_hGAST!GI17</f>
        <v>483.98398490907107</v>
      </c>
      <c r="F15" s="143">
        <f>BeamDyn_2_hGAST!GJ17</f>
        <v>0.88036835402602887</v>
      </c>
      <c r="G15" s="143">
        <f>BeamDyn_2_hGAST!GK17</f>
        <v>0.1167730080232794</v>
      </c>
      <c r="H15" s="143">
        <f>BeamDyn_2_hGAST!GL17</f>
        <v>223.19433393576526</v>
      </c>
      <c r="I15" s="143">
        <f>BeamDyn_2_hGAST!GM17</f>
        <v>1545.5945510038828</v>
      </c>
      <c r="J15" s="143">
        <f>BeamDyn_2_hGAST!GN17</f>
        <v>163.77610924542449</v>
      </c>
      <c r="K15" s="144">
        <f>BeamDyn_2_hGAST!GO17</f>
        <v>344967659.56023335</v>
      </c>
      <c r="L15" s="145">
        <f>BeamDyn_2_hGAST!GP17</f>
        <v>0</v>
      </c>
      <c r="M15" s="144">
        <f>BeamDyn_2_hGAST!GQ17</f>
        <v>15810877.37424157</v>
      </c>
      <c r="N15" s="145">
        <f>BeamDyn_2_hGAST!GR17</f>
        <v>0</v>
      </c>
      <c r="O15" s="144">
        <f>BeamDyn_2_hGAST!GS17</f>
        <v>24622913.354900248</v>
      </c>
      <c r="P15" s="145">
        <f>BeamDyn_2_hGAST!GT17</f>
        <v>0</v>
      </c>
      <c r="Q15" s="144">
        <f>BeamDyn_2_hGAST!GU17</f>
        <v>21366390276.27874</v>
      </c>
      <c r="R15" s="145">
        <f>BeamDyn_2_hGAST!GV17</f>
        <v>0</v>
      </c>
      <c r="S15" s="144">
        <f>BeamDyn_2_hGAST!GW17</f>
        <v>-1146912837.246192</v>
      </c>
      <c r="T15" s="144">
        <f>BeamDyn_2_hGAST!GX17</f>
        <v>0</v>
      </c>
      <c r="U15" s="144">
        <f>BeamDyn_2_hGAST!GY17</f>
        <v>8234113249.1656523</v>
      </c>
      <c r="V15" s="144">
        <f>BeamDyn_2_hGAST!GZ17</f>
        <v>226575216.49462456</v>
      </c>
      <c r="W15" s="145">
        <f>BeamDyn_2_hGAST!HA17</f>
        <v>0</v>
      </c>
      <c r="X15" s="144">
        <f>BeamDyn_2_hGAST!HB17</f>
        <v>25309377.652493946</v>
      </c>
      <c r="Y15" s="145">
        <f>BeamDyn_2_hGAST!HC17</f>
        <v>0</v>
      </c>
      <c r="Z15" s="144">
        <f>BeamDyn_2_hGAST!HD17</f>
        <v>13644457287.597181</v>
      </c>
      <c r="AA15" s="144">
        <f>BeamDyn_2_hGAST!HE17</f>
        <v>0</v>
      </c>
      <c r="AB15" s="144">
        <f>BeamDyn_2_hGAST!HF17</f>
        <v>-2298595975.7731957</v>
      </c>
      <c r="AC15" s="144">
        <f>BeamDyn_2_hGAST!HG17</f>
        <v>627045574.55766046</v>
      </c>
      <c r="AD15" s="144">
        <f>BeamDyn_2_hGAST!HH17</f>
        <v>0</v>
      </c>
      <c r="AE15" s="144">
        <f>BeamDyn_2_hGAST!HI17</f>
        <v>30769175657.006817</v>
      </c>
      <c r="AF15" s="146">
        <f>BeamDyn_2_hGAST!HJ17</f>
        <v>0</v>
      </c>
    </row>
    <row r="16" spans="1:32" x14ac:dyDescent="0.3">
      <c r="A16" s="142">
        <f>BeamDyn_2_hGAST!GE18</f>
        <v>13</v>
      </c>
      <c r="B16" s="143">
        <f>BeamDyn_2_hGAST!GF18</f>
        <v>40.950000000000003</v>
      </c>
      <c r="C16" s="143">
        <f>BeamDyn_2_hGAST!GG18</f>
        <v>0</v>
      </c>
      <c r="D16" s="143">
        <f>BeamDyn_2_hGAST!GH18</f>
        <v>0.23135522851313137</v>
      </c>
      <c r="E16" s="143">
        <f>BeamDyn_2_hGAST!GI18</f>
        <v>458.08260726908566</v>
      </c>
      <c r="F16" s="143">
        <f>BeamDyn_2_hGAST!GJ18</f>
        <v>0.84267390608072501</v>
      </c>
      <c r="G16" s="143">
        <f>BeamDyn_2_hGAST!GK18</f>
        <v>8.976594242458194E-2</v>
      </c>
      <c r="H16" s="143">
        <f>BeamDyn_2_hGAST!GL18</f>
        <v>164.34133407322227</v>
      </c>
      <c r="I16" s="143">
        <f>BeamDyn_2_hGAST!GM18</f>
        <v>1277.1104635252943</v>
      </c>
      <c r="J16" s="143">
        <f>BeamDyn_2_hGAST!GN18</f>
        <v>106.38185413277239</v>
      </c>
      <c r="K16" s="144">
        <f>BeamDyn_2_hGAST!GO18</f>
        <v>323776906.59773505</v>
      </c>
      <c r="L16" s="145">
        <f>BeamDyn_2_hGAST!GP18</f>
        <v>0</v>
      </c>
      <c r="M16" s="144">
        <f>BeamDyn_2_hGAST!GQ18</f>
        <v>7070821.8603288252</v>
      </c>
      <c r="N16" s="145">
        <f>BeamDyn_2_hGAST!GR18</f>
        <v>0</v>
      </c>
      <c r="O16" s="144">
        <f>BeamDyn_2_hGAST!GS18</f>
        <v>21822044.394357707</v>
      </c>
      <c r="P16" s="145">
        <f>BeamDyn_2_hGAST!GT18</f>
        <v>0</v>
      </c>
      <c r="Q16" s="144">
        <f>BeamDyn_2_hGAST!GU18</f>
        <v>21785393551.599064</v>
      </c>
      <c r="R16" s="145">
        <f>BeamDyn_2_hGAST!GV18</f>
        <v>0</v>
      </c>
      <c r="S16" s="144">
        <f>BeamDyn_2_hGAST!GW18</f>
        <v>-862717449.89706659</v>
      </c>
      <c r="T16" s="144">
        <f>BeamDyn_2_hGAST!GX18</f>
        <v>0</v>
      </c>
      <c r="U16" s="144">
        <f>BeamDyn_2_hGAST!GY18</f>
        <v>7843618456.9296846</v>
      </c>
      <c r="V16" s="144">
        <f>BeamDyn_2_hGAST!GZ18</f>
        <v>187972803.64327511</v>
      </c>
      <c r="W16" s="145">
        <f>BeamDyn_2_hGAST!HA18</f>
        <v>0</v>
      </c>
      <c r="X16" s="144">
        <f>BeamDyn_2_hGAST!HB18</f>
        <v>16471353.960136842</v>
      </c>
      <c r="Y16" s="145">
        <f>BeamDyn_2_hGAST!HC18</f>
        <v>0</v>
      </c>
      <c r="Z16" s="144">
        <f>BeamDyn_2_hGAST!HD18</f>
        <v>10760721580.267796</v>
      </c>
      <c r="AA16" s="144">
        <f>BeamDyn_2_hGAST!HE18</f>
        <v>0</v>
      </c>
      <c r="AB16" s="144">
        <f>BeamDyn_2_hGAST!HF18</f>
        <v>-1224962371.5777781</v>
      </c>
      <c r="AC16" s="144">
        <f>BeamDyn_2_hGAST!HG18</f>
        <v>461206490.46889311</v>
      </c>
      <c r="AD16" s="144">
        <f>BeamDyn_2_hGAST!HH18</f>
        <v>0</v>
      </c>
      <c r="AE16" s="144">
        <f>BeamDyn_2_hGAST!HI18</f>
        <v>25990726923.953991</v>
      </c>
      <c r="AF16" s="146">
        <f>BeamDyn_2_hGAST!HJ18</f>
        <v>0</v>
      </c>
    </row>
    <row r="17" spans="1:32" x14ac:dyDescent="0.3">
      <c r="A17" s="142">
        <f>BeamDyn_2_hGAST!GE19</f>
        <v>14</v>
      </c>
      <c r="B17" s="143">
        <f>BeamDyn_2_hGAST!GF19</f>
        <v>46.8</v>
      </c>
      <c r="C17" s="143">
        <f>BeamDyn_2_hGAST!GG19</f>
        <v>0</v>
      </c>
      <c r="D17" s="143">
        <f>BeamDyn_2_hGAST!GH19</f>
        <v>0.19614169208482329</v>
      </c>
      <c r="E17" s="143">
        <f>BeamDyn_2_hGAST!GI19</f>
        <v>433.86985310811133</v>
      </c>
      <c r="F17" s="143">
        <f>BeamDyn_2_hGAST!GJ19</f>
        <v>0.79473521853920726</v>
      </c>
      <c r="G17" s="143">
        <f>BeamDyn_2_hGAST!GK19</f>
        <v>6.6435759748452367E-2</v>
      </c>
      <c r="H17" s="143">
        <f>BeamDyn_2_hGAST!GL19</f>
        <v>125.29143059545741</v>
      </c>
      <c r="I17" s="143">
        <f>BeamDyn_2_hGAST!GM19</f>
        <v>1071.0021807862406</v>
      </c>
      <c r="J17" s="143">
        <f>BeamDyn_2_hGAST!GN19</f>
        <v>72.316091313702827</v>
      </c>
      <c r="K17" s="144">
        <f>BeamDyn_2_hGAST!GO19</f>
        <v>317409873.53335017</v>
      </c>
      <c r="L17" s="145">
        <f>BeamDyn_2_hGAST!GP19</f>
        <v>0</v>
      </c>
      <c r="M17" s="144">
        <f>BeamDyn_2_hGAST!GQ19</f>
        <v>5467063.5470491946</v>
      </c>
      <c r="N17" s="145">
        <f>BeamDyn_2_hGAST!GR19</f>
        <v>0</v>
      </c>
      <c r="O17" s="144">
        <f>BeamDyn_2_hGAST!GS19</f>
        <v>18275122.498167835</v>
      </c>
      <c r="P17" s="145">
        <f>BeamDyn_2_hGAST!GT19</f>
        <v>0</v>
      </c>
      <c r="Q17" s="144">
        <f>BeamDyn_2_hGAST!GU19</f>
        <v>21620990186.790501</v>
      </c>
      <c r="R17" s="145">
        <f>BeamDyn_2_hGAST!GV19</f>
        <v>0</v>
      </c>
      <c r="S17" s="144">
        <f>BeamDyn_2_hGAST!GW19</f>
        <v>-539998079.4443897</v>
      </c>
      <c r="T17" s="144">
        <f>BeamDyn_2_hGAST!GX19</f>
        <v>0</v>
      </c>
      <c r="U17" s="144">
        <f>BeamDyn_2_hGAST!GY19</f>
        <v>6892775762.7094412</v>
      </c>
      <c r="V17" s="144">
        <f>BeamDyn_2_hGAST!GZ19</f>
        <v>161729412.94800743</v>
      </c>
      <c r="W17" s="145">
        <f>BeamDyn_2_hGAST!HA19</f>
        <v>0</v>
      </c>
      <c r="X17" s="144">
        <f>BeamDyn_2_hGAST!HB19</f>
        <v>15247825.804320114</v>
      </c>
      <c r="Y17" s="145">
        <f>BeamDyn_2_hGAST!HC19</f>
        <v>0</v>
      </c>
      <c r="Z17" s="144">
        <f>BeamDyn_2_hGAST!HD19</f>
        <v>8582126690.8779058</v>
      </c>
      <c r="AA17" s="144">
        <f>BeamDyn_2_hGAST!HE19</f>
        <v>0</v>
      </c>
      <c r="AB17" s="144">
        <f>BeamDyn_2_hGAST!HF19</f>
        <v>-778494159.23616219</v>
      </c>
      <c r="AC17" s="144">
        <f>BeamDyn_2_hGAST!HG19</f>
        <v>364789811.02805686</v>
      </c>
      <c r="AD17" s="144">
        <f>BeamDyn_2_hGAST!HH19</f>
        <v>0</v>
      </c>
      <c r="AE17" s="144">
        <f>BeamDyn_2_hGAST!HI19</f>
        <v>22172773691.182705</v>
      </c>
      <c r="AF17" s="146">
        <f>BeamDyn_2_hGAST!HJ19</f>
        <v>0</v>
      </c>
    </row>
    <row r="18" spans="1:32" x14ac:dyDescent="0.3">
      <c r="A18" s="142">
        <f>BeamDyn_2_hGAST!GE20</f>
        <v>15</v>
      </c>
      <c r="B18" s="143">
        <f>BeamDyn_2_hGAST!GF20</f>
        <v>52.65</v>
      </c>
      <c r="C18" s="143">
        <f>BeamDyn_2_hGAST!GG20</f>
        <v>0</v>
      </c>
      <c r="D18" s="143">
        <f>BeamDyn_2_hGAST!GH20</f>
        <v>9.5602794156676746E-2</v>
      </c>
      <c r="E18" s="143">
        <f>BeamDyn_2_hGAST!GI20</f>
        <v>404.91595954933661</v>
      </c>
      <c r="F18" s="143">
        <f>BeamDyn_2_hGAST!GJ20</f>
        <v>0.76678698711670434</v>
      </c>
      <c r="G18" s="143">
        <f>BeamDyn_2_hGAST!GK20</f>
        <v>5.0579272235590722E-2</v>
      </c>
      <c r="H18" s="143">
        <f>BeamDyn_2_hGAST!GL20</f>
        <v>93.219787783868654</v>
      </c>
      <c r="I18" s="143">
        <f>BeamDyn_2_hGAST!GM20</f>
        <v>893.02756198513305</v>
      </c>
      <c r="J18" s="143">
        <f>BeamDyn_2_hGAST!GN20</f>
        <v>49.200038124801139</v>
      </c>
      <c r="K18" s="144">
        <f>BeamDyn_2_hGAST!GO20</f>
        <v>309071337.18768054</v>
      </c>
      <c r="L18" s="145">
        <f>BeamDyn_2_hGAST!GP20</f>
        <v>0</v>
      </c>
      <c r="M18" s="144">
        <f>BeamDyn_2_hGAST!GQ20</f>
        <v>4550515.4567786353</v>
      </c>
      <c r="N18" s="145">
        <f>BeamDyn_2_hGAST!GR20</f>
        <v>0</v>
      </c>
      <c r="O18" s="144">
        <f>BeamDyn_2_hGAST!GS20</f>
        <v>14840216.762669416</v>
      </c>
      <c r="P18" s="145">
        <f>BeamDyn_2_hGAST!GT20</f>
        <v>0</v>
      </c>
      <c r="Q18" s="144">
        <f>BeamDyn_2_hGAST!GU20</f>
        <v>20779403394.523041</v>
      </c>
      <c r="R18" s="145">
        <f>BeamDyn_2_hGAST!GV20</f>
        <v>0</v>
      </c>
      <c r="S18" s="144">
        <f>BeamDyn_2_hGAST!GW20</f>
        <v>-348771339.78420699</v>
      </c>
      <c r="T18" s="144">
        <f>BeamDyn_2_hGAST!GX20</f>
        <v>0</v>
      </c>
      <c r="U18" s="144">
        <f>BeamDyn_2_hGAST!GY20</f>
        <v>6371536152.9642391</v>
      </c>
      <c r="V18" s="144">
        <f>BeamDyn_2_hGAST!GZ20</f>
        <v>138048864.36401147</v>
      </c>
      <c r="W18" s="145">
        <f>BeamDyn_2_hGAST!HA20</f>
        <v>0</v>
      </c>
      <c r="X18" s="144">
        <f>BeamDyn_2_hGAST!HB20</f>
        <v>10740837.013926428</v>
      </c>
      <c r="Y18" s="145">
        <f>BeamDyn_2_hGAST!HC20</f>
        <v>0</v>
      </c>
      <c r="Z18" s="144">
        <f>BeamDyn_2_hGAST!HD20</f>
        <v>6570520955.719779</v>
      </c>
      <c r="AA18" s="144">
        <f>BeamDyn_2_hGAST!HE20</f>
        <v>0</v>
      </c>
      <c r="AB18" s="144">
        <f>BeamDyn_2_hGAST!HF20</f>
        <v>-506243746.99075627</v>
      </c>
      <c r="AC18" s="144">
        <f>BeamDyn_2_hGAST!HG20</f>
        <v>285655939.99974722</v>
      </c>
      <c r="AD18" s="144">
        <f>BeamDyn_2_hGAST!HH20</f>
        <v>0</v>
      </c>
      <c r="AE18" s="144">
        <f>BeamDyn_2_hGAST!HI20</f>
        <v>18695997018.415398</v>
      </c>
      <c r="AF18" s="146">
        <f>BeamDyn_2_hGAST!HJ20</f>
        <v>0</v>
      </c>
    </row>
    <row r="19" spans="1:32" x14ac:dyDescent="0.3">
      <c r="A19" s="142">
        <f>BeamDyn_2_hGAST!GE21</f>
        <v>16</v>
      </c>
      <c r="B19" s="143">
        <f>BeamDyn_2_hGAST!GF21</f>
        <v>58.5</v>
      </c>
      <c r="C19" s="143">
        <f>BeamDyn_2_hGAST!GG21</f>
        <v>0</v>
      </c>
      <c r="D19" s="143">
        <f>BeamDyn_2_hGAST!GH21</f>
        <v>-5.5591886171639494E-2</v>
      </c>
      <c r="E19" s="143">
        <f>BeamDyn_2_hGAST!GI21</f>
        <v>377.72917613917218</v>
      </c>
      <c r="F19" s="143">
        <f>BeamDyn_2_hGAST!GJ21</f>
        <v>0.72140890867586593</v>
      </c>
      <c r="G19" s="143">
        <f>BeamDyn_2_hGAST!GK21</f>
        <v>4.2030256746177719E-2</v>
      </c>
      <c r="H19" s="143">
        <f>BeamDyn_2_hGAST!GL21</f>
        <v>67.904898389174193</v>
      </c>
      <c r="I19" s="143">
        <f>BeamDyn_2_hGAST!GM21</f>
        <v>734.00678952709904</v>
      </c>
      <c r="J19" s="143">
        <f>BeamDyn_2_hGAST!GN21</f>
        <v>33.380171525642581</v>
      </c>
      <c r="K19" s="144">
        <f>BeamDyn_2_hGAST!GO21</f>
        <v>303140379.55982184</v>
      </c>
      <c r="L19" s="145">
        <f>BeamDyn_2_hGAST!GP21</f>
        <v>0</v>
      </c>
      <c r="M19" s="144">
        <f>BeamDyn_2_hGAST!GQ21</f>
        <v>4072107.3499316378</v>
      </c>
      <c r="N19" s="145">
        <f>BeamDyn_2_hGAST!GR21</f>
        <v>0</v>
      </c>
      <c r="O19" s="144">
        <f>BeamDyn_2_hGAST!GS21</f>
        <v>12132294.329572855</v>
      </c>
      <c r="P19" s="145">
        <f>BeamDyn_2_hGAST!GT21</f>
        <v>0</v>
      </c>
      <c r="Q19" s="144">
        <f>BeamDyn_2_hGAST!GU21</f>
        <v>19923444054.969639</v>
      </c>
      <c r="R19" s="145">
        <f>BeamDyn_2_hGAST!GV21</f>
        <v>0</v>
      </c>
      <c r="S19" s="144">
        <f>BeamDyn_2_hGAST!GW21</f>
        <v>-308593605.67439806</v>
      </c>
      <c r="T19" s="144">
        <f>BeamDyn_2_hGAST!GX21</f>
        <v>0</v>
      </c>
      <c r="U19" s="144">
        <f>BeamDyn_2_hGAST!GY21</f>
        <v>5503744034.5875549</v>
      </c>
      <c r="V19" s="144">
        <f>BeamDyn_2_hGAST!GZ21</f>
        <v>116676754.7065707</v>
      </c>
      <c r="W19" s="145">
        <f>BeamDyn_2_hGAST!HA21</f>
        <v>0</v>
      </c>
      <c r="X19" s="144">
        <f>BeamDyn_2_hGAST!HB21</f>
        <v>10119272.711990943</v>
      </c>
      <c r="Y19" s="145">
        <f>BeamDyn_2_hGAST!HC21</f>
        <v>0</v>
      </c>
      <c r="Z19" s="144">
        <f>BeamDyn_2_hGAST!HD21</f>
        <v>4904293511.7304029</v>
      </c>
      <c r="AA19" s="144">
        <f>BeamDyn_2_hGAST!HE21</f>
        <v>0</v>
      </c>
      <c r="AB19" s="144">
        <f>BeamDyn_2_hGAST!HF21</f>
        <v>-344695912.95620352</v>
      </c>
      <c r="AC19" s="144">
        <f>BeamDyn_2_hGAST!HG21</f>
        <v>220540369.56211963</v>
      </c>
      <c r="AD19" s="144">
        <f>BeamDyn_2_hGAST!HH21</f>
        <v>0</v>
      </c>
      <c r="AE19" s="144">
        <f>BeamDyn_2_hGAST!HI21</f>
        <v>15575548220.857138</v>
      </c>
      <c r="AF19" s="146">
        <f>BeamDyn_2_hGAST!HJ21</f>
        <v>0</v>
      </c>
    </row>
    <row r="20" spans="1:32" x14ac:dyDescent="0.3">
      <c r="A20" s="142">
        <f>BeamDyn_2_hGAST!GE22</f>
        <v>17</v>
      </c>
      <c r="B20" s="143">
        <f>BeamDyn_2_hGAST!GF22</f>
        <v>64.349999999999994</v>
      </c>
      <c r="C20" s="143">
        <f>BeamDyn_2_hGAST!GG22</f>
        <v>0</v>
      </c>
      <c r="D20" s="143">
        <f>BeamDyn_2_hGAST!GH22</f>
        <v>-0.23665773260893433</v>
      </c>
      <c r="E20" s="143">
        <f>BeamDyn_2_hGAST!GI22</f>
        <v>350.48075798158982</v>
      </c>
      <c r="F20" s="143">
        <f>BeamDyn_2_hGAST!GJ22</f>
        <v>0.67843152532812678</v>
      </c>
      <c r="G20" s="143">
        <f>BeamDyn_2_hGAST!GK22</f>
        <v>3.6098273846408714E-2</v>
      </c>
      <c r="H20" s="143">
        <f>BeamDyn_2_hGAST!GL22</f>
        <v>49.017087751616906</v>
      </c>
      <c r="I20" s="143">
        <f>BeamDyn_2_hGAST!GM22</f>
        <v>592.46059585819933</v>
      </c>
      <c r="J20" s="143">
        <f>BeamDyn_2_hGAST!GN22</f>
        <v>21.884007614996122</v>
      </c>
      <c r="K20" s="144">
        <f>BeamDyn_2_hGAST!GO22</f>
        <v>292878821.83621842</v>
      </c>
      <c r="L20" s="145">
        <f>BeamDyn_2_hGAST!GP22</f>
        <v>0</v>
      </c>
      <c r="M20" s="144">
        <f>BeamDyn_2_hGAST!GQ22</f>
        <v>2675196.8835163126</v>
      </c>
      <c r="N20" s="145">
        <f>BeamDyn_2_hGAST!GR22</f>
        <v>0</v>
      </c>
      <c r="O20" s="144">
        <f>BeamDyn_2_hGAST!GS22</f>
        <v>11444887.989277588</v>
      </c>
      <c r="P20" s="145">
        <f>BeamDyn_2_hGAST!GT22</f>
        <v>0</v>
      </c>
      <c r="Q20" s="144">
        <f>BeamDyn_2_hGAST!GU22</f>
        <v>18925007645.601643</v>
      </c>
      <c r="R20" s="145">
        <f>BeamDyn_2_hGAST!GV22</f>
        <v>0</v>
      </c>
      <c r="S20" s="144">
        <f>BeamDyn_2_hGAST!GW22</f>
        <v>-308530152.89381689</v>
      </c>
      <c r="T20" s="144">
        <f>BeamDyn_2_hGAST!GX22</f>
        <v>0</v>
      </c>
      <c r="U20" s="144">
        <f>BeamDyn_2_hGAST!GY22</f>
        <v>4934755800.4311666</v>
      </c>
      <c r="V20" s="144">
        <f>BeamDyn_2_hGAST!GZ22</f>
        <v>97452711.099546522</v>
      </c>
      <c r="W20" s="145">
        <f>BeamDyn_2_hGAST!HA22</f>
        <v>0</v>
      </c>
      <c r="X20" s="144">
        <f>BeamDyn_2_hGAST!HB22</f>
        <v>7866993.7547380887</v>
      </c>
      <c r="Y20" s="145">
        <f>BeamDyn_2_hGAST!HC22</f>
        <v>0</v>
      </c>
      <c r="Z20" s="144">
        <f>BeamDyn_2_hGAST!HD22</f>
        <v>3608812186.373601</v>
      </c>
      <c r="AA20" s="144">
        <f>BeamDyn_2_hGAST!HE22</f>
        <v>0</v>
      </c>
      <c r="AB20" s="144">
        <f>BeamDyn_2_hGAST!HF22</f>
        <v>-215469006.74724758</v>
      </c>
      <c r="AC20" s="144">
        <f>BeamDyn_2_hGAST!HG22</f>
        <v>168033844.59526175</v>
      </c>
      <c r="AD20" s="144">
        <f>BeamDyn_2_hGAST!HH22</f>
        <v>0</v>
      </c>
      <c r="AE20" s="144">
        <f>BeamDyn_2_hGAST!HI22</f>
        <v>12734628096.087114</v>
      </c>
      <c r="AF20" s="146">
        <f>BeamDyn_2_hGAST!HJ22</f>
        <v>0</v>
      </c>
    </row>
    <row r="21" spans="1:32" x14ac:dyDescent="0.3">
      <c r="A21" s="142">
        <f>BeamDyn_2_hGAST!GE23</f>
        <v>18</v>
      </c>
      <c r="B21" s="143">
        <f>BeamDyn_2_hGAST!GF23</f>
        <v>70.2</v>
      </c>
      <c r="C21" s="143">
        <f>BeamDyn_2_hGAST!GG23</f>
        <v>0</v>
      </c>
      <c r="D21" s="143">
        <f>BeamDyn_2_hGAST!GH23</f>
        <v>-0.49538957503989528</v>
      </c>
      <c r="E21" s="143">
        <f>BeamDyn_2_hGAST!GI23</f>
        <v>307.34355991677165</v>
      </c>
      <c r="F21" s="143">
        <f>BeamDyn_2_hGAST!GJ23</f>
        <v>0.53567721835769333</v>
      </c>
      <c r="G21" s="143">
        <f>BeamDyn_2_hGAST!GK23</f>
        <v>3.107890346209365E-2</v>
      </c>
      <c r="H21" s="143">
        <f>BeamDyn_2_hGAST!GL23</f>
        <v>35.406975022002143</v>
      </c>
      <c r="I21" s="143">
        <f>BeamDyn_2_hGAST!GM23</f>
        <v>388.90823358067405</v>
      </c>
      <c r="J21" s="143">
        <f>BeamDyn_2_hGAST!GN23</f>
        <v>11.273689341028961</v>
      </c>
      <c r="K21" s="144">
        <f>BeamDyn_2_hGAST!GO23</f>
        <v>300265189.31669003</v>
      </c>
      <c r="L21" s="145">
        <f>BeamDyn_2_hGAST!GP23</f>
        <v>0</v>
      </c>
      <c r="M21" s="144">
        <f>BeamDyn_2_hGAST!GQ23</f>
        <v>2249871.1376708378</v>
      </c>
      <c r="N21" s="145">
        <f>BeamDyn_2_hGAST!GR23</f>
        <v>0</v>
      </c>
      <c r="O21" s="144">
        <f>BeamDyn_2_hGAST!GS23</f>
        <v>12704512.017434703</v>
      </c>
      <c r="P21" s="145">
        <f>BeamDyn_2_hGAST!GT23</f>
        <v>0</v>
      </c>
      <c r="Q21" s="144">
        <f>BeamDyn_2_hGAST!GU23</f>
        <v>17539502990.641098</v>
      </c>
      <c r="R21" s="145">
        <f>BeamDyn_2_hGAST!GV23</f>
        <v>0</v>
      </c>
      <c r="S21" s="144">
        <f>BeamDyn_2_hGAST!GW23</f>
        <v>-332390207.96699685</v>
      </c>
      <c r="T21" s="144">
        <f>BeamDyn_2_hGAST!GX23</f>
        <v>0</v>
      </c>
      <c r="U21" s="144">
        <f>BeamDyn_2_hGAST!GY23</f>
        <v>3337153755.6835651</v>
      </c>
      <c r="V21" s="144">
        <f>BeamDyn_2_hGAST!GZ23</f>
        <v>81380090.455630779</v>
      </c>
      <c r="W21" s="145">
        <f>BeamDyn_2_hGAST!HA23</f>
        <v>0</v>
      </c>
      <c r="X21" s="144">
        <f>BeamDyn_2_hGAST!HB23</f>
        <v>7833014.3251078399</v>
      </c>
      <c r="Y21" s="145">
        <f>BeamDyn_2_hGAST!HC23</f>
        <v>0</v>
      </c>
      <c r="Z21" s="144">
        <f>BeamDyn_2_hGAST!HD23</f>
        <v>2656269376.2048945</v>
      </c>
      <c r="AA21" s="144">
        <f>BeamDyn_2_hGAST!HE23</f>
        <v>0</v>
      </c>
      <c r="AB21" s="144">
        <f>BeamDyn_2_hGAST!HF23</f>
        <v>-85362269.457801223</v>
      </c>
      <c r="AC21" s="144">
        <f>BeamDyn_2_hGAST!HG23</f>
        <v>128223863.25581481</v>
      </c>
      <c r="AD21" s="144">
        <f>BeamDyn_2_hGAST!HH23</f>
        <v>0</v>
      </c>
      <c r="AE21" s="144">
        <f>BeamDyn_2_hGAST!HI23</f>
        <v>8378352086.4726276</v>
      </c>
      <c r="AF21" s="146">
        <f>BeamDyn_2_hGAST!HJ23</f>
        <v>0</v>
      </c>
    </row>
    <row r="22" spans="1:32" x14ac:dyDescent="0.3">
      <c r="A22" s="142">
        <f>BeamDyn_2_hGAST!GE24</f>
        <v>19</v>
      </c>
      <c r="B22" s="143">
        <f>BeamDyn_2_hGAST!GF24</f>
        <v>76.05</v>
      </c>
      <c r="C22" s="143">
        <f>BeamDyn_2_hGAST!GG24</f>
        <v>0</v>
      </c>
      <c r="D22" s="143">
        <f>BeamDyn_2_hGAST!GH24</f>
        <v>-0.81193651516189802</v>
      </c>
      <c r="E22" s="143">
        <f>BeamDyn_2_hGAST!GI24</f>
        <v>260.26177098823462</v>
      </c>
      <c r="F22" s="143">
        <f>BeamDyn_2_hGAST!GJ24</f>
        <v>0.35895361840178935</v>
      </c>
      <c r="G22" s="143">
        <f>BeamDyn_2_hGAST!GK24</f>
        <v>2.8457097900842412E-2</v>
      </c>
      <c r="H22" s="143">
        <f>BeamDyn_2_hGAST!GL24</f>
        <v>25.225254378462648</v>
      </c>
      <c r="I22" s="143">
        <f>BeamDyn_2_hGAST!GM24</f>
        <v>215.4507025885155</v>
      </c>
      <c r="J22" s="143">
        <f>BeamDyn_2_hGAST!GN24</f>
        <v>4.4073696561864191</v>
      </c>
      <c r="K22" s="144">
        <f>BeamDyn_2_hGAST!GO24</f>
        <v>334605704.57970953</v>
      </c>
      <c r="L22" s="145">
        <f>BeamDyn_2_hGAST!GP24</f>
        <v>0</v>
      </c>
      <c r="M22" s="144">
        <f>BeamDyn_2_hGAST!GQ24</f>
        <v>1475380.3131783954</v>
      </c>
      <c r="N22" s="145">
        <f>BeamDyn_2_hGAST!GR24</f>
        <v>0</v>
      </c>
      <c r="O22" s="144">
        <f>BeamDyn_2_hGAST!GS24</f>
        <v>15326408.494255003</v>
      </c>
      <c r="P22" s="145">
        <f>BeamDyn_2_hGAST!GT24</f>
        <v>0</v>
      </c>
      <c r="Q22" s="144">
        <f>BeamDyn_2_hGAST!GU24</f>
        <v>15853022130.547781</v>
      </c>
      <c r="R22" s="145">
        <f>BeamDyn_2_hGAST!GV24</f>
        <v>0</v>
      </c>
      <c r="S22" s="144">
        <f>BeamDyn_2_hGAST!GW24</f>
        <v>-360514568.55272001</v>
      </c>
      <c r="T22" s="144">
        <f>BeamDyn_2_hGAST!GX24</f>
        <v>0</v>
      </c>
      <c r="U22" s="144">
        <f>BeamDyn_2_hGAST!GY24</f>
        <v>1771527835.2327738</v>
      </c>
      <c r="V22" s="144">
        <f>BeamDyn_2_hGAST!GZ24</f>
        <v>67082221.463547952</v>
      </c>
      <c r="W22" s="145">
        <f>BeamDyn_2_hGAST!HA24</f>
        <v>0</v>
      </c>
      <c r="X22" s="144">
        <f>BeamDyn_2_hGAST!HB24</f>
        <v>8373507.4780501099</v>
      </c>
      <c r="Y22" s="145">
        <f>BeamDyn_2_hGAST!HC24</f>
        <v>0</v>
      </c>
      <c r="Z22" s="144">
        <f>BeamDyn_2_hGAST!HD24</f>
        <v>1917924683.7802935</v>
      </c>
      <c r="AA22" s="144">
        <f>BeamDyn_2_hGAST!HE24</f>
        <v>0</v>
      </c>
      <c r="AB22" s="144">
        <f>BeamDyn_2_hGAST!HF24</f>
        <v>-5732549.3892645966</v>
      </c>
      <c r="AC22" s="144">
        <f>BeamDyn_2_hGAST!HG24</f>
        <v>95375582.964772269</v>
      </c>
      <c r="AD22" s="144">
        <f>BeamDyn_2_hGAST!HH24</f>
        <v>0</v>
      </c>
      <c r="AE22" s="144">
        <f>BeamDyn_2_hGAST!HI24</f>
        <v>4636840117.7028666</v>
      </c>
      <c r="AF22" s="146">
        <f>BeamDyn_2_hGAST!HJ24</f>
        <v>0</v>
      </c>
    </row>
    <row r="23" spans="1:32" x14ac:dyDescent="0.3">
      <c r="A23" s="142">
        <f>BeamDyn_2_hGAST!GE25</f>
        <v>20</v>
      </c>
      <c r="B23" s="143">
        <f>BeamDyn_2_hGAST!GF25</f>
        <v>81.900000000000006</v>
      </c>
      <c r="C23" s="143">
        <f>BeamDyn_2_hGAST!GG25</f>
        <v>0</v>
      </c>
      <c r="D23" s="143">
        <f>BeamDyn_2_hGAST!GH25</f>
        <v>-1.1529107929771727</v>
      </c>
      <c r="E23" s="143">
        <f>BeamDyn_2_hGAST!GI25</f>
        <v>223.93787382012334</v>
      </c>
      <c r="F23" s="143">
        <f>BeamDyn_2_hGAST!GJ25</f>
        <v>0.25896589755410737</v>
      </c>
      <c r="G23" s="143">
        <f>BeamDyn_2_hGAST!GK25</f>
        <v>3.0045068076405931E-2</v>
      </c>
      <c r="H23" s="143">
        <f>BeamDyn_2_hGAST!GL25</f>
        <v>17.707845334430566</v>
      </c>
      <c r="I23" s="143">
        <f>BeamDyn_2_hGAST!GM25</f>
        <v>131.68637417618771</v>
      </c>
      <c r="J23" s="143">
        <f>BeamDyn_2_hGAST!GN25</f>
        <v>1.6694330493248462</v>
      </c>
      <c r="K23" s="144">
        <f>BeamDyn_2_hGAST!GO25</f>
        <v>376269755.92380232</v>
      </c>
      <c r="L23" s="145">
        <f>BeamDyn_2_hGAST!GP25</f>
        <v>0</v>
      </c>
      <c r="M23" s="144">
        <f>BeamDyn_2_hGAST!GQ25</f>
        <v>-796355.49870260537</v>
      </c>
      <c r="N23" s="145">
        <f>BeamDyn_2_hGAST!GR25</f>
        <v>0</v>
      </c>
      <c r="O23" s="144">
        <f>BeamDyn_2_hGAST!GS25</f>
        <v>18110500.427342907</v>
      </c>
      <c r="P23" s="145">
        <f>BeamDyn_2_hGAST!GT25</f>
        <v>0</v>
      </c>
      <c r="Q23" s="144">
        <f>BeamDyn_2_hGAST!GU25</f>
        <v>14060906655.271845</v>
      </c>
      <c r="R23" s="145">
        <f>BeamDyn_2_hGAST!GV25</f>
        <v>0</v>
      </c>
      <c r="S23" s="144">
        <f>BeamDyn_2_hGAST!GW25</f>
        <v>-402966995.44198108</v>
      </c>
      <c r="T23" s="144">
        <f>BeamDyn_2_hGAST!GX25</f>
        <v>0</v>
      </c>
      <c r="U23" s="144">
        <f>BeamDyn_2_hGAST!GY25</f>
        <v>1016906700.2465363</v>
      </c>
      <c r="V23" s="144">
        <f>BeamDyn_2_hGAST!GZ25</f>
        <v>55542356.132633351</v>
      </c>
      <c r="W23" s="145">
        <f>BeamDyn_2_hGAST!HA25</f>
        <v>0</v>
      </c>
      <c r="X23" s="144">
        <f>BeamDyn_2_hGAST!HB25</f>
        <v>7969862.5009182673</v>
      </c>
      <c r="Y23" s="145">
        <f>BeamDyn_2_hGAST!HC25</f>
        <v>0</v>
      </c>
      <c r="Z23" s="144">
        <f>BeamDyn_2_hGAST!HD25</f>
        <v>1351799534.4339514</v>
      </c>
      <c r="AA23" s="144">
        <f>BeamDyn_2_hGAST!HE25</f>
        <v>0</v>
      </c>
      <c r="AB23" s="144">
        <f>BeamDyn_2_hGAST!HF25</f>
        <v>861860.96900566481</v>
      </c>
      <c r="AC23" s="144">
        <f>BeamDyn_2_hGAST!HG25</f>
        <v>71454368.149978727</v>
      </c>
      <c r="AD23" s="144">
        <f>BeamDyn_2_hGAST!HH25</f>
        <v>0</v>
      </c>
      <c r="AE23" s="144">
        <f>BeamDyn_2_hGAST!HI25</f>
        <v>2889073961.7976818</v>
      </c>
      <c r="AF23" s="146">
        <f>BeamDyn_2_hGAST!HJ25</f>
        <v>0</v>
      </c>
    </row>
    <row r="24" spans="1:32" x14ac:dyDescent="0.3">
      <c r="A24" s="142">
        <f>BeamDyn_2_hGAST!GE26</f>
        <v>21</v>
      </c>
      <c r="B24" s="143">
        <f>BeamDyn_2_hGAST!GF26</f>
        <v>87.75</v>
      </c>
      <c r="C24" s="143">
        <f>BeamDyn_2_hGAST!GG26</f>
        <v>0</v>
      </c>
      <c r="D24" s="143">
        <f>BeamDyn_2_hGAST!GH26</f>
        <v>-1.5325699163454911</v>
      </c>
      <c r="E24" s="143">
        <f>BeamDyn_2_hGAST!GI26</f>
        <v>179.57837759617428</v>
      </c>
      <c r="F24" s="143">
        <f>BeamDyn_2_hGAST!GJ26</f>
        <v>0.21263065816077084</v>
      </c>
      <c r="G24" s="143">
        <f>BeamDyn_2_hGAST!GK26</f>
        <v>3.200301971792812E-2</v>
      </c>
      <c r="H24" s="143">
        <f>BeamDyn_2_hGAST!GL26</f>
        <v>11.227170571477545</v>
      </c>
      <c r="I24" s="143">
        <f>BeamDyn_2_hGAST!GM26</f>
        <v>84.689367621091066</v>
      </c>
      <c r="J24" s="143">
        <f>BeamDyn_2_hGAST!GN26</f>
        <v>0.21011936443917287</v>
      </c>
      <c r="K24" s="144">
        <f>BeamDyn_2_hGAST!GO26</f>
        <v>395840760.40021098</v>
      </c>
      <c r="L24" s="145">
        <f>BeamDyn_2_hGAST!GP26</f>
        <v>0</v>
      </c>
      <c r="M24" s="144">
        <f>BeamDyn_2_hGAST!GQ26</f>
        <v>-5414837.2892187443</v>
      </c>
      <c r="N24" s="145">
        <f>BeamDyn_2_hGAST!GR26</f>
        <v>0</v>
      </c>
      <c r="O24" s="144">
        <f>BeamDyn_2_hGAST!GS26</f>
        <v>19675679.931030836</v>
      </c>
      <c r="P24" s="145">
        <f>BeamDyn_2_hGAST!GT26</f>
        <v>0</v>
      </c>
      <c r="Q24" s="144">
        <f>BeamDyn_2_hGAST!GU26</f>
        <v>11002605934.923698</v>
      </c>
      <c r="R24" s="145">
        <f>BeamDyn_2_hGAST!GV26</f>
        <v>0</v>
      </c>
      <c r="S24" s="144">
        <f>BeamDyn_2_hGAST!GW26</f>
        <v>-372958037.27990484</v>
      </c>
      <c r="T24" s="144">
        <f>BeamDyn_2_hGAST!GX26</f>
        <v>0</v>
      </c>
      <c r="U24" s="144">
        <f>BeamDyn_2_hGAST!GY26</f>
        <v>633416391.70765865</v>
      </c>
      <c r="V24" s="144">
        <f>BeamDyn_2_hGAST!GZ26</f>
        <v>45063445.910308033</v>
      </c>
      <c r="W24" s="145">
        <f>BeamDyn_2_hGAST!HA26</f>
        <v>0</v>
      </c>
      <c r="X24" s="144">
        <f>BeamDyn_2_hGAST!HB26</f>
        <v>6636699.1388709815</v>
      </c>
      <c r="Y24" s="145">
        <f>BeamDyn_2_hGAST!HC26</f>
        <v>0</v>
      </c>
      <c r="Z24" s="144">
        <f>BeamDyn_2_hGAST!HD26</f>
        <v>837872067.62702012</v>
      </c>
      <c r="AA24" s="144">
        <f>BeamDyn_2_hGAST!HE26</f>
        <v>0</v>
      </c>
      <c r="AB24" s="144">
        <f>BeamDyn_2_hGAST!HF26</f>
        <v>6805278.8113451833</v>
      </c>
      <c r="AC24" s="144">
        <f>BeamDyn_2_hGAST!HG26</f>
        <v>52517669.122021131</v>
      </c>
      <c r="AD24" s="144">
        <f>BeamDyn_2_hGAST!HH26</f>
        <v>0</v>
      </c>
      <c r="AE24" s="144">
        <f>BeamDyn_2_hGAST!HI26</f>
        <v>1877376728.3147337</v>
      </c>
      <c r="AF24" s="146">
        <f>BeamDyn_2_hGAST!HJ26</f>
        <v>0</v>
      </c>
    </row>
    <row r="25" spans="1:32" x14ac:dyDescent="0.3">
      <c r="A25" s="142">
        <f>BeamDyn_2_hGAST!GE27</f>
        <v>22</v>
      </c>
      <c r="B25" s="143">
        <f>BeamDyn_2_hGAST!GF27</f>
        <v>93.6</v>
      </c>
      <c r="C25" s="143">
        <f>BeamDyn_2_hGAST!GG27</f>
        <v>0</v>
      </c>
      <c r="D25" s="143">
        <f>BeamDyn_2_hGAST!GH27</f>
        <v>-1.9555828825104531</v>
      </c>
      <c r="E25" s="143">
        <f>BeamDyn_2_hGAST!GI27</f>
        <v>129.30258798229016</v>
      </c>
      <c r="F25" s="143">
        <f>BeamDyn_2_hGAST!GJ27</f>
        <v>0.1807439914313721</v>
      </c>
      <c r="G25" s="143">
        <f>BeamDyn_2_hGAST!GK27</f>
        <v>3.0441801186916941E-2</v>
      </c>
      <c r="H25" s="143">
        <f>BeamDyn_2_hGAST!GL27</f>
        <v>6.6648579519660336</v>
      </c>
      <c r="I25" s="143">
        <f>BeamDyn_2_hGAST!GM27</f>
        <v>51.471745017915929</v>
      </c>
      <c r="J25" s="143">
        <f>BeamDyn_2_hGAST!GN27</f>
        <v>-0.46460699209847622</v>
      </c>
      <c r="K25" s="144">
        <f>BeamDyn_2_hGAST!GO27</f>
        <v>374956646.98424774</v>
      </c>
      <c r="L25" s="145">
        <f>BeamDyn_2_hGAST!GP27</f>
        <v>0</v>
      </c>
      <c r="M25" s="144">
        <f>BeamDyn_2_hGAST!GQ27</f>
        <v>-9221832.410531627</v>
      </c>
      <c r="N25" s="145">
        <f>BeamDyn_2_hGAST!GR27</f>
        <v>0</v>
      </c>
      <c r="O25" s="144">
        <f>BeamDyn_2_hGAST!GS27</f>
        <v>18019816.669525173</v>
      </c>
      <c r="P25" s="145">
        <f>BeamDyn_2_hGAST!GT27</f>
        <v>0</v>
      </c>
      <c r="Q25" s="144">
        <f>BeamDyn_2_hGAST!GU27</f>
        <v>7309923857.9097662</v>
      </c>
      <c r="R25" s="145">
        <f>BeamDyn_2_hGAST!GV27</f>
        <v>0</v>
      </c>
      <c r="S25" s="144">
        <f>BeamDyn_2_hGAST!GW27</f>
        <v>-249253584.36393389</v>
      </c>
      <c r="T25" s="144">
        <f>BeamDyn_2_hGAST!GX27</f>
        <v>0</v>
      </c>
      <c r="U25" s="144">
        <f>BeamDyn_2_hGAST!GY27</f>
        <v>362744554.01552564</v>
      </c>
      <c r="V25" s="144">
        <f>BeamDyn_2_hGAST!GZ27</f>
        <v>36746392.126052029</v>
      </c>
      <c r="W25" s="145">
        <f>BeamDyn_2_hGAST!HA27</f>
        <v>0</v>
      </c>
      <c r="X25" s="144">
        <f>BeamDyn_2_hGAST!HB27</f>
        <v>5521845.8308696812</v>
      </c>
      <c r="Y25" s="145">
        <f>BeamDyn_2_hGAST!HC27</f>
        <v>0</v>
      </c>
      <c r="Z25" s="144">
        <f>BeamDyn_2_hGAST!HD27</f>
        <v>466486737.25796705</v>
      </c>
      <c r="AA25" s="144">
        <f>BeamDyn_2_hGAST!HE27</f>
        <v>0</v>
      </c>
      <c r="AB25" s="144">
        <f>BeamDyn_2_hGAST!HF27</f>
        <v>14808659.558667583</v>
      </c>
      <c r="AC25" s="144">
        <f>BeamDyn_2_hGAST!HG27</f>
        <v>38104697.749739416</v>
      </c>
      <c r="AD25" s="144">
        <f>BeamDyn_2_hGAST!HH27</f>
        <v>0</v>
      </c>
      <c r="AE25" s="144">
        <f>BeamDyn_2_hGAST!HI27</f>
        <v>1099371461.5432436</v>
      </c>
      <c r="AF25" s="146">
        <f>BeamDyn_2_hGAST!HJ27</f>
        <v>0</v>
      </c>
    </row>
    <row r="26" spans="1:32" x14ac:dyDescent="0.3">
      <c r="A26" s="142">
        <f>BeamDyn_2_hGAST!GE28</f>
        <v>23</v>
      </c>
      <c r="B26" s="143">
        <f>BeamDyn_2_hGAST!GF28</f>
        <v>99.45</v>
      </c>
      <c r="C26" s="143">
        <f>BeamDyn_2_hGAST!GG28</f>
        <v>0</v>
      </c>
      <c r="D26" s="143">
        <f>BeamDyn_2_hGAST!GH28</f>
        <v>-2.409126960468122</v>
      </c>
      <c r="E26" s="143">
        <f>BeamDyn_2_hGAST!GI28</f>
        <v>84.451919372746445</v>
      </c>
      <c r="F26" s="143">
        <f>BeamDyn_2_hGAST!GJ28</f>
        <v>0.19525811321625552</v>
      </c>
      <c r="G26" s="143">
        <f>BeamDyn_2_hGAST!GK28</f>
        <v>2.6021947865807527E-2</v>
      </c>
      <c r="H26" s="143">
        <f>BeamDyn_2_hGAST!GL28</f>
        <v>3.6089557604274871</v>
      </c>
      <c r="I26" s="143">
        <f>BeamDyn_2_hGAST!GM28</f>
        <v>31.513122147849792</v>
      </c>
      <c r="J26" s="143">
        <f>BeamDyn_2_hGAST!GN28</f>
        <v>-0.434714380050017</v>
      </c>
      <c r="K26" s="144">
        <f>BeamDyn_2_hGAST!GO28</f>
        <v>239431902.16365299</v>
      </c>
      <c r="L26" s="145">
        <f>BeamDyn_2_hGAST!GP28</f>
        <v>0</v>
      </c>
      <c r="M26" s="144">
        <f>BeamDyn_2_hGAST!GQ28</f>
        <v>-7052006.25142173</v>
      </c>
      <c r="N26" s="145">
        <f>BeamDyn_2_hGAST!GR28</f>
        <v>0</v>
      </c>
      <c r="O26" s="144">
        <f>BeamDyn_2_hGAST!GS28</f>
        <v>10856306.267624896</v>
      </c>
      <c r="P26" s="145">
        <f>BeamDyn_2_hGAST!GT28</f>
        <v>0</v>
      </c>
      <c r="Q26" s="144">
        <f>BeamDyn_2_hGAST!GU28</f>
        <v>4521052815.3288507</v>
      </c>
      <c r="R26" s="145">
        <f>BeamDyn_2_hGAST!GV28</f>
        <v>0</v>
      </c>
      <c r="S26" s="144">
        <f>BeamDyn_2_hGAST!GW28</f>
        <v>-138561930.30291501</v>
      </c>
      <c r="T26" s="144">
        <f>BeamDyn_2_hGAST!GX28</f>
        <v>0</v>
      </c>
      <c r="U26" s="144">
        <f>BeamDyn_2_hGAST!GY28</f>
        <v>271524362.27098417</v>
      </c>
      <c r="V26" s="144">
        <f>BeamDyn_2_hGAST!GZ28</f>
        <v>27501507.314535342</v>
      </c>
      <c r="W26" s="145">
        <f>BeamDyn_2_hGAST!HA28</f>
        <v>0</v>
      </c>
      <c r="X26" s="144">
        <f>BeamDyn_2_hGAST!HB28</f>
        <v>2921653.3744751462</v>
      </c>
      <c r="Y26" s="145">
        <f>BeamDyn_2_hGAST!HC28</f>
        <v>0</v>
      </c>
      <c r="Z26" s="144">
        <f>BeamDyn_2_hGAST!HD28</f>
        <v>243315735.02707091</v>
      </c>
      <c r="AA26" s="144">
        <f>BeamDyn_2_hGAST!HE28</f>
        <v>0</v>
      </c>
      <c r="AB26" s="144">
        <f>BeamDyn_2_hGAST!HF28</f>
        <v>11852051.352187444</v>
      </c>
      <c r="AC26" s="144">
        <f>BeamDyn_2_hGAST!HG28</f>
        <v>23328886.773969598</v>
      </c>
      <c r="AD26" s="144">
        <f>BeamDyn_2_hGAST!HH28</f>
        <v>0</v>
      </c>
      <c r="AE26" s="144">
        <f>BeamDyn_2_hGAST!HI28</f>
        <v>683271991.39435256</v>
      </c>
      <c r="AF26" s="146">
        <f>BeamDyn_2_hGAST!HJ28</f>
        <v>0</v>
      </c>
    </row>
    <row r="27" spans="1:32" x14ac:dyDescent="0.3">
      <c r="A27" s="142">
        <f>BeamDyn_2_hGAST!GE29</f>
        <v>24</v>
      </c>
      <c r="B27" s="143">
        <f>BeamDyn_2_hGAST!GF29</f>
        <v>105.3</v>
      </c>
      <c r="C27" s="143">
        <f>BeamDyn_2_hGAST!GG29</f>
        <v>0</v>
      </c>
      <c r="D27" s="143">
        <f>BeamDyn_2_hGAST!GH29</f>
        <v>-2.8994535607553344</v>
      </c>
      <c r="E27" s="143">
        <f>BeamDyn_2_hGAST!GI29</f>
        <v>54.701978030476361</v>
      </c>
      <c r="F27" s="143">
        <f>BeamDyn_2_hGAST!GJ29</f>
        <v>0.20265285821202056</v>
      </c>
      <c r="G27" s="143">
        <f>BeamDyn_2_hGAST!GK29</f>
        <v>2.2620840895485363E-2</v>
      </c>
      <c r="H27" s="143">
        <f>BeamDyn_2_hGAST!GL29</f>
        <v>1.7797049372621923</v>
      </c>
      <c r="I27" s="143">
        <f>BeamDyn_2_hGAST!GM29</f>
        <v>19.322389954446997</v>
      </c>
      <c r="J27" s="143">
        <f>BeamDyn_2_hGAST!GN29</f>
        <v>-0.2729637272524682</v>
      </c>
      <c r="K27" s="144">
        <f>BeamDyn_2_hGAST!GO29</f>
        <v>144175597.14865682</v>
      </c>
      <c r="L27" s="145">
        <f>BeamDyn_2_hGAST!GP29</f>
        <v>0</v>
      </c>
      <c r="M27" s="144">
        <f>BeamDyn_2_hGAST!GQ29</f>
        <v>-4040369.7925619893</v>
      </c>
      <c r="N27" s="145">
        <f>BeamDyn_2_hGAST!GR29</f>
        <v>0</v>
      </c>
      <c r="O27" s="144">
        <f>BeamDyn_2_hGAST!GS29</f>
        <v>6079526.3886872353</v>
      </c>
      <c r="P27" s="145">
        <f>BeamDyn_2_hGAST!GT29</f>
        <v>0</v>
      </c>
      <c r="Q27" s="144">
        <f>BeamDyn_2_hGAST!GU29</f>
        <v>2675415485.3228235</v>
      </c>
      <c r="R27" s="145">
        <f>BeamDyn_2_hGAST!GV29</f>
        <v>0</v>
      </c>
      <c r="S27" s="144">
        <f>BeamDyn_2_hGAST!GW29</f>
        <v>-73019348.974312261</v>
      </c>
      <c r="T27" s="144">
        <f>BeamDyn_2_hGAST!GX29</f>
        <v>0</v>
      </c>
      <c r="U27" s="144">
        <f>BeamDyn_2_hGAST!GY29</f>
        <v>187576614.27346647</v>
      </c>
      <c r="V27" s="144">
        <f>BeamDyn_2_hGAST!GZ29</f>
        <v>19872901.276773755</v>
      </c>
      <c r="W27" s="145">
        <f>BeamDyn_2_hGAST!HA29</f>
        <v>0</v>
      </c>
      <c r="X27" s="144">
        <f>BeamDyn_2_hGAST!HB29</f>
        <v>1610855.857541546</v>
      </c>
      <c r="Y27" s="145">
        <f>BeamDyn_2_hGAST!HC29</f>
        <v>0</v>
      </c>
      <c r="Z27" s="144">
        <f>BeamDyn_2_hGAST!HD29</f>
        <v>113351788.12656814</v>
      </c>
      <c r="AA27" s="144">
        <f>BeamDyn_2_hGAST!HE29</f>
        <v>0</v>
      </c>
      <c r="AB27" s="144">
        <f>BeamDyn_2_hGAST!HF29</f>
        <v>7099236.5198576022</v>
      </c>
      <c r="AC27" s="144">
        <f>BeamDyn_2_hGAST!HG29</f>
        <v>13416975.897278804</v>
      </c>
      <c r="AD27" s="144">
        <f>BeamDyn_2_hGAST!HH29</f>
        <v>0</v>
      </c>
      <c r="AE27" s="144">
        <f>BeamDyn_2_hGAST!HI29</f>
        <v>420162650.15039241</v>
      </c>
      <c r="AF27" s="146">
        <f>BeamDyn_2_hGAST!HJ29</f>
        <v>0</v>
      </c>
    </row>
    <row r="28" spans="1:32" x14ac:dyDescent="0.3">
      <c r="A28" s="142">
        <f>BeamDyn_2_hGAST!GE30</f>
        <v>25</v>
      </c>
      <c r="B28" s="143">
        <f>BeamDyn_2_hGAST!GF30</f>
        <v>111.15</v>
      </c>
      <c r="C28" s="143">
        <f>BeamDyn_2_hGAST!GG30</f>
        <v>0</v>
      </c>
      <c r="D28" s="143">
        <f>BeamDyn_2_hGAST!GH30</f>
        <v>-3.4323509477007206</v>
      </c>
      <c r="E28" s="143">
        <f>BeamDyn_2_hGAST!GI30</f>
        <v>34.445761422686331</v>
      </c>
      <c r="F28" s="143">
        <f>BeamDyn_2_hGAST!GJ30</f>
        <v>0.23638003165913588</v>
      </c>
      <c r="G28" s="143">
        <f>BeamDyn_2_hGAST!GK30</f>
        <v>1.9177648901785388E-2</v>
      </c>
      <c r="H28" s="143">
        <f>BeamDyn_2_hGAST!GL30</f>
        <v>0.75296593547969959</v>
      </c>
      <c r="I28" s="143">
        <f>BeamDyn_2_hGAST!GM30</f>
        <v>12.265386632494145</v>
      </c>
      <c r="J28" s="143">
        <f>BeamDyn_2_hGAST!GN30</f>
        <v>-0.11252755244486104</v>
      </c>
      <c r="K28" s="144">
        <f>BeamDyn_2_hGAST!GO30</f>
        <v>86871307.177709728</v>
      </c>
      <c r="L28" s="145">
        <f>BeamDyn_2_hGAST!GP30</f>
        <v>0</v>
      </c>
      <c r="M28" s="144">
        <f>BeamDyn_2_hGAST!GQ30</f>
        <v>-2136313.1946960869</v>
      </c>
      <c r="N28" s="145">
        <f>BeamDyn_2_hGAST!GR30</f>
        <v>0</v>
      </c>
      <c r="O28" s="144">
        <f>BeamDyn_2_hGAST!GS30</f>
        <v>3433969.3612791905</v>
      </c>
      <c r="P28" s="145">
        <f>BeamDyn_2_hGAST!GT30</f>
        <v>0</v>
      </c>
      <c r="Q28" s="144">
        <f>BeamDyn_2_hGAST!GU30</f>
        <v>1202884446.6360655</v>
      </c>
      <c r="R28" s="145">
        <f>BeamDyn_2_hGAST!GV30</f>
        <v>0</v>
      </c>
      <c r="S28" s="144">
        <f>BeamDyn_2_hGAST!GW30</f>
        <v>-27558057.712076634</v>
      </c>
      <c r="T28" s="144">
        <f>BeamDyn_2_hGAST!GX30</f>
        <v>0</v>
      </c>
      <c r="U28" s="144">
        <f>BeamDyn_2_hGAST!GY30</f>
        <v>138261221.29231906</v>
      </c>
      <c r="V28" s="144">
        <f>BeamDyn_2_hGAST!GZ30</f>
        <v>9236039.8183620702</v>
      </c>
      <c r="W28" s="145">
        <f>BeamDyn_2_hGAST!HA30</f>
        <v>0</v>
      </c>
      <c r="X28" s="144">
        <f>BeamDyn_2_hGAST!HB30</f>
        <v>1159535.3198103984</v>
      </c>
      <c r="Y28" s="145">
        <f>BeamDyn_2_hGAST!HC30</f>
        <v>0</v>
      </c>
      <c r="Z28" s="144">
        <f>BeamDyn_2_hGAST!HD30</f>
        <v>36359551.950773545</v>
      </c>
      <c r="AA28" s="144">
        <f>BeamDyn_2_hGAST!HE30</f>
        <v>0</v>
      </c>
      <c r="AB28" s="144">
        <f>BeamDyn_2_hGAST!HF30</f>
        <v>2577988.0123822428</v>
      </c>
      <c r="AC28" s="144">
        <f>BeamDyn_2_hGAST!HG30</f>
        <v>6804152.2631963771</v>
      </c>
      <c r="AD28" s="144">
        <f>BeamDyn_2_hGAST!HH30</f>
        <v>0</v>
      </c>
      <c r="AE28" s="144">
        <f>BeamDyn_2_hGAST!HI30</f>
        <v>231510200.37365818</v>
      </c>
      <c r="AF28" s="146">
        <f>BeamDyn_2_hGAST!HJ30</f>
        <v>0</v>
      </c>
    </row>
    <row r="29" spans="1:32" x14ac:dyDescent="0.3">
      <c r="A29" s="142">
        <f>BeamDyn_2_hGAST!GE31</f>
        <v>26</v>
      </c>
      <c r="B29" s="143">
        <f>BeamDyn_2_hGAST!GF31</f>
        <v>117</v>
      </c>
      <c r="C29" s="143">
        <f>BeamDyn_2_hGAST!GG31</f>
        <v>0</v>
      </c>
      <c r="D29" s="143">
        <f>BeamDyn_2_hGAST!GH31</f>
        <v>-3.9999119057840766</v>
      </c>
      <c r="E29" s="143">
        <f>BeamDyn_2_hGAST!GI31</f>
        <v>5.3949706913357218</v>
      </c>
      <c r="F29" s="143">
        <f>BeamDyn_2_hGAST!GJ31</f>
        <v>2.9592383124119298E-2</v>
      </c>
      <c r="G29" s="143">
        <f>BeamDyn_2_hGAST!GK31</f>
        <v>6.2108086629715448E-3</v>
      </c>
      <c r="H29" s="143">
        <f>BeamDyn_2_hGAST!GL31</f>
        <v>7.1227891265419037E-3</v>
      </c>
      <c r="I29" s="143">
        <f>BeamDyn_2_hGAST!GM31</f>
        <v>9.3792298228149051E-2</v>
      </c>
      <c r="J29" s="143">
        <f>BeamDyn_2_hGAST!GN31</f>
        <v>3.9831537693387473E-4</v>
      </c>
      <c r="K29" s="144">
        <f>BeamDyn_2_hGAST!GO31</f>
        <v>15882312.255348498</v>
      </c>
      <c r="L29" s="145">
        <f>BeamDyn_2_hGAST!GP31</f>
        <v>0</v>
      </c>
      <c r="M29" s="144">
        <f>BeamDyn_2_hGAST!GQ31</f>
        <v>-91853.547973970126</v>
      </c>
      <c r="N29" s="145">
        <f>BeamDyn_2_hGAST!GR31</f>
        <v>0</v>
      </c>
      <c r="O29" s="144">
        <f>BeamDyn_2_hGAST!GS31</f>
        <v>119654.22844720981</v>
      </c>
      <c r="P29" s="145">
        <f>BeamDyn_2_hGAST!GT31</f>
        <v>0</v>
      </c>
      <c r="Q29" s="144">
        <f>BeamDyn_2_hGAST!GU31</f>
        <v>118283403.9322428</v>
      </c>
      <c r="R29" s="145">
        <f>BeamDyn_2_hGAST!GV31</f>
        <v>0</v>
      </c>
      <c r="S29" s="144">
        <f>BeamDyn_2_hGAST!GW31</f>
        <v>-770411.07607226842</v>
      </c>
      <c r="T29" s="144">
        <f>BeamDyn_2_hGAST!GX31</f>
        <v>0</v>
      </c>
      <c r="U29" s="144">
        <f>BeamDyn_2_hGAST!GY31</f>
        <v>1185832.4833539187</v>
      </c>
      <c r="V29" s="144">
        <f>BeamDyn_2_hGAST!GZ31</f>
        <v>928425.53689637291</v>
      </c>
      <c r="W29" s="145">
        <f>BeamDyn_2_hGAST!HA31</f>
        <v>0</v>
      </c>
      <c r="X29" s="144">
        <f>BeamDyn_2_hGAST!HB31</f>
        <v>103783.35961407358</v>
      </c>
      <c r="Y29" s="145">
        <f>BeamDyn_2_hGAST!HC31</f>
        <v>0</v>
      </c>
      <c r="Z29" s="144">
        <f>BeamDyn_2_hGAST!HD31</f>
        <v>185655.21502103563</v>
      </c>
      <c r="AA29" s="144">
        <f>BeamDyn_2_hGAST!HE31</f>
        <v>0</v>
      </c>
      <c r="AB29" s="144">
        <f>BeamDyn_2_hGAST!HF31</f>
        <v>-474.56866213403191</v>
      </c>
      <c r="AC29" s="144">
        <f>BeamDyn_2_hGAST!HG31</f>
        <v>71452.336313737367</v>
      </c>
      <c r="AD29" s="144">
        <f>BeamDyn_2_hGAST!HH31</f>
        <v>0</v>
      </c>
      <c r="AE29" s="144">
        <f>BeamDyn_2_hGAST!HI31</f>
        <v>1385424.4678537762</v>
      </c>
      <c r="AF29" s="146">
        <f>BeamDyn_2_hGAST!HJ31</f>
        <v>0</v>
      </c>
    </row>
    <row r="31" spans="1:32" x14ac:dyDescent="0.3">
      <c r="A31" s="143" t="s">
        <v>135</v>
      </c>
      <c r="B31" s="143" t="s">
        <v>586</v>
      </c>
      <c r="C31" s="143" t="s">
        <v>221</v>
      </c>
      <c r="D31" s="143" t="s">
        <v>222</v>
      </c>
      <c r="E31" s="143" t="s">
        <v>223</v>
      </c>
      <c r="F31" s="143" t="s">
        <v>224</v>
      </c>
      <c r="G31" s="143" t="s">
        <v>225</v>
      </c>
      <c r="H31" s="143" t="s">
        <v>226</v>
      </c>
      <c r="I31" s="143" t="s">
        <v>227</v>
      </c>
      <c r="J31" s="143" t="s">
        <v>228</v>
      </c>
      <c r="K31" s="144" t="s">
        <v>229</v>
      </c>
      <c r="L31" s="145" t="s">
        <v>243</v>
      </c>
      <c r="M31" s="144" t="s">
        <v>230</v>
      </c>
      <c r="N31" s="145" t="s">
        <v>231</v>
      </c>
      <c r="O31" s="144" t="s">
        <v>232</v>
      </c>
      <c r="P31" s="145" t="s">
        <v>233</v>
      </c>
      <c r="Q31" s="144" t="s">
        <v>67</v>
      </c>
      <c r="R31" s="145" t="s">
        <v>234</v>
      </c>
      <c r="S31" s="144" t="s">
        <v>444</v>
      </c>
      <c r="T31" s="144" t="s">
        <v>244</v>
      </c>
      <c r="U31" s="144" t="s">
        <v>235</v>
      </c>
      <c r="V31" s="144" t="s">
        <v>236</v>
      </c>
      <c r="W31" s="145" t="s">
        <v>237</v>
      </c>
      <c r="X31" s="144" t="s">
        <v>445</v>
      </c>
      <c r="Y31" s="145" t="s">
        <v>238</v>
      </c>
      <c r="Z31" s="144" t="s">
        <v>69</v>
      </c>
      <c r="AA31" s="144" t="s">
        <v>245</v>
      </c>
      <c r="AB31" s="144" t="s">
        <v>446</v>
      </c>
      <c r="AC31" s="144" t="s">
        <v>239</v>
      </c>
      <c r="AD31" s="144" t="s">
        <v>246</v>
      </c>
      <c r="AE31" s="144" t="s">
        <v>240</v>
      </c>
      <c r="AF31" s="145" t="s">
        <v>241</v>
      </c>
    </row>
    <row r="32" spans="1:32" x14ac:dyDescent="0.3">
      <c r="A32" s="11" t="s">
        <v>135</v>
      </c>
      <c r="B32" s="11" t="s">
        <v>586</v>
      </c>
      <c r="C32" s="11" t="s">
        <v>221</v>
      </c>
      <c r="D32" s="11" t="s">
        <v>465</v>
      </c>
      <c r="E32" s="11" t="s">
        <v>466</v>
      </c>
      <c r="F32" s="11" t="s">
        <v>551</v>
      </c>
      <c r="G32" s="11" t="s">
        <v>552</v>
      </c>
      <c r="H32" s="11" t="s">
        <v>553</v>
      </c>
      <c r="I32" s="11" t="s">
        <v>554</v>
      </c>
      <c r="J32" s="11" t="s">
        <v>555</v>
      </c>
      <c r="K32" s="11" t="s">
        <v>556</v>
      </c>
      <c r="L32" s="11" t="s">
        <v>473</v>
      </c>
      <c r="M32" s="11" t="s">
        <v>557</v>
      </c>
      <c r="N32" s="11" t="s">
        <v>475</v>
      </c>
      <c r="O32" s="11" t="s">
        <v>634</v>
      </c>
      <c r="P32" s="11" t="s">
        <v>477</v>
      </c>
      <c r="Q32" s="11" t="s">
        <v>558</v>
      </c>
      <c r="R32" s="11" t="s">
        <v>479</v>
      </c>
      <c r="S32" s="11" t="s">
        <v>559</v>
      </c>
      <c r="T32" s="11" t="s">
        <v>560</v>
      </c>
      <c r="U32" s="11" t="s">
        <v>561</v>
      </c>
      <c r="V32" s="11" t="s">
        <v>562</v>
      </c>
      <c r="W32" s="11" t="s">
        <v>484</v>
      </c>
      <c r="X32" s="11" t="s">
        <v>635</v>
      </c>
      <c r="Y32" s="11" t="s">
        <v>486</v>
      </c>
      <c r="Z32" s="11" t="s">
        <v>563</v>
      </c>
      <c r="AA32" s="11" t="s">
        <v>564</v>
      </c>
      <c r="AB32" s="11" t="s">
        <v>565</v>
      </c>
      <c r="AC32" s="11" t="s">
        <v>568</v>
      </c>
      <c r="AD32" s="11" t="s">
        <v>566</v>
      </c>
      <c r="AE32" s="11" t="s">
        <v>567</v>
      </c>
      <c r="AF32" s="11" t="s">
        <v>241</v>
      </c>
    </row>
    <row r="33" spans="1:32" x14ac:dyDescent="0.3">
      <c r="A33" s="142">
        <f t="shared" ref="A33:AF33" si="0">A4</f>
        <v>1</v>
      </c>
      <c r="B33" s="143">
        <f t="shared" si="0"/>
        <v>0</v>
      </c>
      <c r="C33" s="143">
        <f t="shared" si="0"/>
        <v>0</v>
      </c>
      <c r="D33" s="143">
        <f t="shared" si="0"/>
        <v>0</v>
      </c>
      <c r="E33" s="143">
        <f t="shared" si="0"/>
        <v>3127.4021155424139</v>
      </c>
      <c r="F33" s="143">
        <f t="shared" si="0"/>
        <v>-2.2749852814078163E-2</v>
      </c>
      <c r="G33" s="143">
        <f t="shared" si="0"/>
        <v>-6.4266526049074147E-3</v>
      </c>
      <c r="H33" s="143">
        <f t="shared" si="0"/>
        <v>10165.853456872443</v>
      </c>
      <c r="I33" s="143">
        <f t="shared" si="0"/>
        <v>10168.407292546628</v>
      </c>
      <c r="J33" s="143">
        <f t="shared" si="0"/>
        <v>-0.47581596440900881</v>
      </c>
      <c r="K33" s="144">
        <f t="shared" si="0"/>
        <v>6728530201.3075123</v>
      </c>
      <c r="L33" s="145">
        <f t="shared" si="0"/>
        <v>0</v>
      </c>
      <c r="M33" s="144">
        <f t="shared" si="0"/>
        <v>-652452.30121894134</v>
      </c>
      <c r="N33" s="145">
        <f t="shared" si="0"/>
        <v>0</v>
      </c>
      <c r="O33" s="144">
        <f t="shared" si="0"/>
        <v>-2356752.5228327215</v>
      </c>
      <c r="P33" s="145">
        <f t="shared" si="0"/>
        <v>0</v>
      </c>
      <c r="Q33" s="144">
        <f t="shared" si="0"/>
        <v>46051081603.604736</v>
      </c>
      <c r="R33" s="145">
        <f t="shared" si="0"/>
        <v>0</v>
      </c>
      <c r="S33" s="144">
        <f t="shared" si="0"/>
        <v>311829416.70286965</v>
      </c>
      <c r="T33" s="144">
        <f t="shared" si="0"/>
        <v>0</v>
      </c>
      <c r="U33" s="144">
        <f t="shared" si="0"/>
        <v>-1047216172.2358905</v>
      </c>
      <c r="V33" s="144">
        <f t="shared" si="0"/>
        <v>6740934558.2892017</v>
      </c>
      <c r="W33" s="145">
        <f t="shared" si="0"/>
        <v>0</v>
      </c>
      <c r="X33" s="144">
        <f t="shared" si="0"/>
        <v>153462358.01623783</v>
      </c>
      <c r="Y33" s="145">
        <f t="shared" si="0"/>
        <v>0</v>
      </c>
      <c r="Z33" s="144">
        <f t="shared" si="0"/>
        <v>149733557171.63037</v>
      </c>
      <c r="AA33" s="144">
        <f t="shared" si="0"/>
        <v>0</v>
      </c>
      <c r="AB33" s="144">
        <f t="shared" si="0"/>
        <v>6597178.7970320247</v>
      </c>
      <c r="AC33" s="144">
        <f t="shared" si="0"/>
        <v>87489183048.032883</v>
      </c>
      <c r="AD33" s="144">
        <f t="shared" si="0"/>
        <v>0</v>
      </c>
      <c r="AE33" s="144">
        <f t="shared" si="0"/>
        <v>149624551382.75012</v>
      </c>
      <c r="AF33" s="146">
        <f t="shared" si="0"/>
        <v>0</v>
      </c>
    </row>
    <row r="34" spans="1:32" x14ac:dyDescent="0.3">
      <c r="A34" s="142"/>
      <c r="B34" s="143">
        <f>B35</f>
        <v>1.17</v>
      </c>
      <c r="C34" s="143">
        <f t="shared" ref="C34:AF34" si="1">C35</f>
        <v>0</v>
      </c>
      <c r="D34" s="143">
        <f t="shared" si="1"/>
        <v>9.0160319805880525E-3</v>
      </c>
      <c r="E34" s="143">
        <f t="shared" si="1"/>
        <v>2964.7313269398533</v>
      </c>
      <c r="F34" s="143">
        <f t="shared" si="1"/>
        <v>1.2910206057491793E-2</v>
      </c>
      <c r="G34" s="143">
        <f t="shared" si="1"/>
        <v>3.5430603452661041E-3</v>
      </c>
      <c r="H34" s="143">
        <f t="shared" si="1"/>
        <v>9677.4927071871389</v>
      </c>
      <c r="I34" s="143">
        <f t="shared" si="1"/>
        <v>9670.8240816004709</v>
      </c>
      <c r="J34" s="143">
        <f t="shared" si="1"/>
        <v>-0.95024233990508278</v>
      </c>
      <c r="K34" s="144">
        <f t="shared" si="1"/>
        <v>6388392191.7251005</v>
      </c>
      <c r="L34" s="145">
        <f t="shared" si="1"/>
        <v>0</v>
      </c>
      <c r="M34" s="144">
        <f t="shared" si="1"/>
        <v>684581.64882349526</v>
      </c>
      <c r="N34" s="145">
        <f t="shared" si="1"/>
        <v>0</v>
      </c>
      <c r="O34" s="144">
        <f t="shared" si="1"/>
        <v>41210235.520285681</v>
      </c>
      <c r="P34" s="145">
        <f t="shared" si="1"/>
        <v>0</v>
      </c>
      <c r="Q34" s="144">
        <f t="shared" si="1"/>
        <v>43751327593.495102</v>
      </c>
      <c r="R34" s="145">
        <f t="shared" si="1"/>
        <v>0</v>
      </c>
      <c r="S34" s="144">
        <f t="shared" si="1"/>
        <v>-153379305.37744388</v>
      </c>
      <c r="T34" s="144">
        <f t="shared" si="1"/>
        <v>0</v>
      </c>
      <c r="U34" s="144">
        <f t="shared" si="1"/>
        <v>562079178.73573923</v>
      </c>
      <c r="V34" s="144">
        <f t="shared" si="1"/>
        <v>6384675778.8069715</v>
      </c>
      <c r="W34" s="145">
        <f t="shared" si="1"/>
        <v>0</v>
      </c>
      <c r="X34" s="144">
        <f t="shared" si="1"/>
        <v>-85893110.41659461</v>
      </c>
      <c r="Y34" s="145">
        <f t="shared" si="1"/>
        <v>0</v>
      </c>
      <c r="Z34" s="144">
        <f t="shared" si="1"/>
        <v>143199753795.7355</v>
      </c>
      <c r="AA34" s="144">
        <f t="shared" si="1"/>
        <v>0</v>
      </c>
      <c r="AB34" s="144">
        <f t="shared" si="1"/>
        <v>10465711.51878825</v>
      </c>
      <c r="AC34" s="144">
        <f t="shared" si="1"/>
        <v>83285556091.956818</v>
      </c>
      <c r="AD34" s="144">
        <f t="shared" si="1"/>
        <v>0</v>
      </c>
      <c r="AE34" s="144">
        <f t="shared" si="1"/>
        <v>142266836679.56393</v>
      </c>
      <c r="AF34" s="146">
        <f t="shared" si="1"/>
        <v>0</v>
      </c>
    </row>
    <row r="35" spans="1:32" x14ac:dyDescent="0.3">
      <c r="A35" s="142">
        <f t="shared" ref="A35:AF35" si="2">A5</f>
        <v>2</v>
      </c>
      <c r="B35" s="143">
        <f t="shared" si="2"/>
        <v>1.17</v>
      </c>
      <c r="C35" s="143">
        <f t="shared" si="2"/>
        <v>0</v>
      </c>
      <c r="D35" s="143">
        <f t="shared" si="2"/>
        <v>9.0160319805880525E-3</v>
      </c>
      <c r="E35" s="143">
        <f t="shared" si="2"/>
        <v>2964.7313269398533</v>
      </c>
      <c r="F35" s="143">
        <f t="shared" si="2"/>
        <v>1.2910206057491793E-2</v>
      </c>
      <c r="G35" s="143">
        <f t="shared" si="2"/>
        <v>3.5430603452661041E-3</v>
      </c>
      <c r="H35" s="143">
        <f t="shared" si="2"/>
        <v>9677.4927071871389</v>
      </c>
      <c r="I35" s="143">
        <f t="shared" si="2"/>
        <v>9670.8240816004709</v>
      </c>
      <c r="J35" s="143">
        <f t="shared" si="2"/>
        <v>-0.95024233990508278</v>
      </c>
      <c r="K35" s="144">
        <f t="shared" si="2"/>
        <v>6388392191.7251005</v>
      </c>
      <c r="L35" s="145">
        <f t="shared" si="2"/>
        <v>0</v>
      </c>
      <c r="M35" s="144">
        <f t="shared" si="2"/>
        <v>684581.64882349526</v>
      </c>
      <c r="N35" s="145">
        <f t="shared" si="2"/>
        <v>0</v>
      </c>
      <c r="O35" s="144">
        <f t="shared" si="2"/>
        <v>41210235.520285681</v>
      </c>
      <c r="P35" s="145">
        <f t="shared" si="2"/>
        <v>0</v>
      </c>
      <c r="Q35" s="144">
        <f t="shared" si="2"/>
        <v>43751327593.495102</v>
      </c>
      <c r="R35" s="145">
        <f t="shared" si="2"/>
        <v>0</v>
      </c>
      <c r="S35" s="144">
        <f t="shared" si="2"/>
        <v>-153379305.37744388</v>
      </c>
      <c r="T35" s="144">
        <f t="shared" si="2"/>
        <v>0</v>
      </c>
      <c r="U35" s="144">
        <f t="shared" si="2"/>
        <v>562079178.73573923</v>
      </c>
      <c r="V35" s="144">
        <f t="shared" si="2"/>
        <v>6384675778.8069715</v>
      </c>
      <c r="W35" s="145">
        <f t="shared" si="2"/>
        <v>0</v>
      </c>
      <c r="X35" s="144">
        <f t="shared" si="2"/>
        <v>-85893110.41659461</v>
      </c>
      <c r="Y35" s="145">
        <f t="shared" si="2"/>
        <v>0</v>
      </c>
      <c r="Z35" s="144">
        <f t="shared" si="2"/>
        <v>143199753795.7355</v>
      </c>
      <c r="AA35" s="144">
        <f t="shared" si="2"/>
        <v>0</v>
      </c>
      <c r="AB35" s="144">
        <f t="shared" si="2"/>
        <v>10465711.51878825</v>
      </c>
      <c r="AC35" s="144">
        <f t="shared" si="2"/>
        <v>83285556091.956818</v>
      </c>
      <c r="AD35" s="144">
        <f t="shared" si="2"/>
        <v>0</v>
      </c>
      <c r="AE35" s="144">
        <f t="shared" si="2"/>
        <v>142266836679.56393</v>
      </c>
      <c r="AF35" s="146">
        <f t="shared" si="2"/>
        <v>0</v>
      </c>
    </row>
    <row r="36" spans="1:32" x14ac:dyDescent="0.3">
      <c r="A36" s="142"/>
      <c r="B36" s="143">
        <f>B37</f>
        <v>2.34</v>
      </c>
      <c r="C36" s="143">
        <f t="shared" ref="C36:AF36" si="3">C37</f>
        <v>0</v>
      </c>
      <c r="D36" s="143">
        <f t="shared" si="3"/>
        <v>1.8032102639245148E-2</v>
      </c>
      <c r="E36" s="143">
        <f t="shared" si="3"/>
        <v>2805.1241015187975</v>
      </c>
      <c r="F36" s="143">
        <f t="shared" si="3"/>
        <v>4.8100839607620412E-2</v>
      </c>
      <c r="G36" s="143">
        <f t="shared" si="3"/>
        <v>1.4309423851802425E-2</v>
      </c>
      <c r="H36" s="143">
        <f t="shared" si="3"/>
        <v>9192.6890880612973</v>
      </c>
      <c r="I36" s="143">
        <f t="shared" si="3"/>
        <v>9180.9822125178434</v>
      </c>
      <c r="J36" s="143">
        <f t="shared" si="3"/>
        <v>3.6391516884466295</v>
      </c>
      <c r="K36" s="144">
        <f t="shared" si="3"/>
        <v>6056595185.1489515</v>
      </c>
      <c r="L36" s="145">
        <f t="shared" si="3"/>
        <v>0</v>
      </c>
      <c r="M36" s="144">
        <f t="shared" si="3"/>
        <v>1114397.3389281554</v>
      </c>
      <c r="N36" s="145">
        <f t="shared" si="3"/>
        <v>0</v>
      </c>
      <c r="O36" s="144">
        <f t="shared" si="3"/>
        <v>86611239.548555732</v>
      </c>
      <c r="P36" s="145">
        <f t="shared" si="3"/>
        <v>0</v>
      </c>
      <c r="Q36" s="144">
        <f t="shared" si="3"/>
        <v>41569618787.600471</v>
      </c>
      <c r="R36" s="145">
        <f t="shared" si="3"/>
        <v>0</v>
      </c>
      <c r="S36" s="144">
        <f t="shared" si="3"/>
        <v>-594879343.14801717</v>
      </c>
      <c r="T36" s="144">
        <f t="shared" si="3"/>
        <v>0</v>
      </c>
      <c r="U36" s="144">
        <f t="shared" si="3"/>
        <v>1984730591.7054455</v>
      </c>
      <c r="V36" s="144">
        <f t="shared" si="3"/>
        <v>6032236924.6473198</v>
      </c>
      <c r="W36" s="145">
        <f t="shared" si="3"/>
        <v>0</v>
      </c>
      <c r="X36" s="144">
        <f t="shared" si="3"/>
        <v>-289638724.12818217</v>
      </c>
      <c r="Y36" s="145">
        <f t="shared" si="3"/>
        <v>0</v>
      </c>
      <c r="Z36" s="144">
        <f t="shared" si="3"/>
        <v>137192729821.13716</v>
      </c>
      <c r="AA36" s="144">
        <f t="shared" si="3"/>
        <v>0</v>
      </c>
      <c r="AB36" s="144">
        <f t="shared" si="3"/>
        <v>-54389911.284200527</v>
      </c>
      <c r="AC36" s="144">
        <f t="shared" si="3"/>
        <v>79106021764.683151</v>
      </c>
      <c r="AD36" s="144">
        <f t="shared" si="3"/>
        <v>0</v>
      </c>
      <c r="AE36" s="144">
        <f t="shared" si="3"/>
        <v>135028205973.02705</v>
      </c>
      <c r="AF36" s="146">
        <f t="shared" si="3"/>
        <v>0</v>
      </c>
    </row>
    <row r="37" spans="1:32" x14ac:dyDescent="0.3">
      <c r="A37" s="142">
        <f t="shared" ref="A37:AF37" si="4">A6</f>
        <v>3</v>
      </c>
      <c r="B37" s="143">
        <f t="shared" si="4"/>
        <v>2.34</v>
      </c>
      <c r="C37" s="143">
        <f t="shared" si="4"/>
        <v>0</v>
      </c>
      <c r="D37" s="143">
        <f t="shared" si="4"/>
        <v>1.8032102639245148E-2</v>
      </c>
      <c r="E37" s="143">
        <f t="shared" si="4"/>
        <v>2805.1241015187975</v>
      </c>
      <c r="F37" s="143">
        <f t="shared" si="4"/>
        <v>4.8100839607620412E-2</v>
      </c>
      <c r="G37" s="143">
        <f t="shared" si="4"/>
        <v>1.4309423851802425E-2</v>
      </c>
      <c r="H37" s="143">
        <f t="shared" si="4"/>
        <v>9192.6890880612973</v>
      </c>
      <c r="I37" s="143">
        <f t="shared" si="4"/>
        <v>9180.9822125178434</v>
      </c>
      <c r="J37" s="143">
        <f t="shared" si="4"/>
        <v>3.6391516884466295</v>
      </c>
      <c r="K37" s="144">
        <f t="shared" si="4"/>
        <v>6056595185.1489515</v>
      </c>
      <c r="L37" s="145">
        <f t="shared" si="4"/>
        <v>0</v>
      </c>
      <c r="M37" s="144">
        <f t="shared" si="4"/>
        <v>1114397.3389281554</v>
      </c>
      <c r="N37" s="145">
        <f t="shared" si="4"/>
        <v>0</v>
      </c>
      <c r="O37" s="144">
        <f t="shared" si="4"/>
        <v>86611239.548555732</v>
      </c>
      <c r="P37" s="145">
        <f t="shared" si="4"/>
        <v>0</v>
      </c>
      <c r="Q37" s="144">
        <f t="shared" si="4"/>
        <v>41569618787.600471</v>
      </c>
      <c r="R37" s="145">
        <f t="shared" si="4"/>
        <v>0</v>
      </c>
      <c r="S37" s="144">
        <f t="shared" si="4"/>
        <v>-594879343.14801717</v>
      </c>
      <c r="T37" s="144">
        <f t="shared" si="4"/>
        <v>0</v>
      </c>
      <c r="U37" s="144">
        <f t="shared" si="4"/>
        <v>1984730591.7054455</v>
      </c>
      <c r="V37" s="144">
        <f t="shared" si="4"/>
        <v>6032236924.6473198</v>
      </c>
      <c r="W37" s="145">
        <f t="shared" si="4"/>
        <v>0</v>
      </c>
      <c r="X37" s="144">
        <f t="shared" si="4"/>
        <v>-289638724.12818217</v>
      </c>
      <c r="Y37" s="145">
        <f t="shared" si="4"/>
        <v>0</v>
      </c>
      <c r="Z37" s="144">
        <f t="shared" si="4"/>
        <v>137192729821.13716</v>
      </c>
      <c r="AA37" s="144">
        <f t="shared" si="4"/>
        <v>0</v>
      </c>
      <c r="AB37" s="144">
        <f t="shared" si="4"/>
        <v>-54389911.284200527</v>
      </c>
      <c r="AC37" s="144">
        <f t="shared" si="4"/>
        <v>79106021764.683151</v>
      </c>
      <c r="AD37" s="144">
        <f t="shared" si="4"/>
        <v>0</v>
      </c>
      <c r="AE37" s="144">
        <f t="shared" si="4"/>
        <v>135028205973.02705</v>
      </c>
      <c r="AF37" s="146">
        <f t="shared" si="4"/>
        <v>0</v>
      </c>
    </row>
    <row r="38" spans="1:32" x14ac:dyDescent="0.3">
      <c r="A38" s="142"/>
      <c r="B38" s="143">
        <f>B39</f>
        <v>3.51</v>
      </c>
      <c r="C38" s="143">
        <f t="shared" ref="C38:AF38" si="5">C39</f>
        <v>0</v>
      </c>
      <c r="D38" s="143">
        <f t="shared" si="5"/>
        <v>2.960992779868913E-2</v>
      </c>
      <c r="E38" s="143">
        <f t="shared" si="5"/>
        <v>2591.1322082780266</v>
      </c>
      <c r="F38" s="143">
        <f t="shared" si="5"/>
        <v>6.8446923241555768E-2</v>
      </c>
      <c r="G38" s="143">
        <f t="shared" si="5"/>
        <v>2.2532571270392158E-2</v>
      </c>
      <c r="H38" s="143">
        <f t="shared" si="5"/>
        <v>7961.4547863285861</v>
      </c>
      <c r="I38" s="143">
        <f t="shared" si="5"/>
        <v>8318.7279710567509</v>
      </c>
      <c r="J38" s="143">
        <f t="shared" si="5"/>
        <v>142.58296544788956</v>
      </c>
      <c r="K38" s="144">
        <f t="shared" si="5"/>
        <v>5731296702.3584814</v>
      </c>
      <c r="L38" s="145">
        <f t="shared" si="5"/>
        <v>0</v>
      </c>
      <c r="M38" s="144">
        <f t="shared" si="5"/>
        <v>94471590.938428402</v>
      </c>
      <c r="N38" s="145">
        <f t="shared" si="5"/>
        <v>0</v>
      </c>
      <c r="O38" s="144">
        <f t="shared" si="5"/>
        <v>119618050.4542017</v>
      </c>
      <c r="P38" s="145">
        <f t="shared" si="5"/>
        <v>0</v>
      </c>
      <c r="Q38" s="144">
        <f t="shared" si="5"/>
        <v>38669923136.964897</v>
      </c>
      <c r="R38" s="145">
        <f t="shared" si="5"/>
        <v>0</v>
      </c>
      <c r="S38" s="144">
        <f t="shared" si="5"/>
        <v>-866421270.64651453</v>
      </c>
      <c r="T38" s="144">
        <f t="shared" si="5"/>
        <v>0</v>
      </c>
      <c r="U38" s="144">
        <f t="shared" si="5"/>
        <v>2602725673.3452878</v>
      </c>
      <c r="V38" s="144">
        <f t="shared" si="5"/>
        <v>5426837466.0968227</v>
      </c>
      <c r="W38" s="145">
        <f t="shared" si="5"/>
        <v>0</v>
      </c>
      <c r="X38" s="144">
        <f t="shared" si="5"/>
        <v>-357463938.50769645</v>
      </c>
      <c r="Y38" s="145">
        <f t="shared" si="5"/>
        <v>0</v>
      </c>
      <c r="Z38" s="144">
        <f t="shared" si="5"/>
        <v>120477978749.53603</v>
      </c>
      <c r="AA38" s="144">
        <f t="shared" si="5"/>
        <v>0</v>
      </c>
      <c r="AB38" s="144">
        <f t="shared" si="5"/>
        <v>-2126802756.2065833</v>
      </c>
      <c r="AC38" s="144">
        <f t="shared" si="5"/>
        <v>69973131895.325195</v>
      </c>
      <c r="AD38" s="144">
        <f t="shared" si="5"/>
        <v>0</v>
      </c>
      <c r="AE38" s="144">
        <f t="shared" si="5"/>
        <v>122320048182.39409</v>
      </c>
      <c r="AF38" s="146">
        <f t="shared" si="5"/>
        <v>0</v>
      </c>
    </row>
    <row r="39" spans="1:32" x14ac:dyDescent="0.3">
      <c r="A39" s="142">
        <f t="shared" ref="A39:AF39" si="6">A7</f>
        <v>4</v>
      </c>
      <c r="B39" s="143">
        <f t="shared" si="6"/>
        <v>3.51</v>
      </c>
      <c r="C39" s="143">
        <f t="shared" si="6"/>
        <v>0</v>
      </c>
      <c r="D39" s="143">
        <f t="shared" si="6"/>
        <v>2.960992779868913E-2</v>
      </c>
      <c r="E39" s="143">
        <f t="shared" si="6"/>
        <v>2591.1322082780266</v>
      </c>
      <c r="F39" s="143">
        <f t="shared" si="6"/>
        <v>6.8446923241555768E-2</v>
      </c>
      <c r="G39" s="143">
        <f t="shared" si="6"/>
        <v>2.2532571270392158E-2</v>
      </c>
      <c r="H39" s="143">
        <f t="shared" si="6"/>
        <v>7961.4547863285861</v>
      </c>
      <c r="I39" s="143">
        <f t="shared" si="6"/>
        <v>8318.7279710567509</v>
      </c>
      <c r="J39" s="143">
        <f t="shared" si="6"/>
        <v>142.58296544788956</v>
      </c>
      <c r="K39" s="144">
        <f t="shared" si="6"/>
        <v>5731296702.3584814</v>
      </c>
      <c r="L39" s="145">
        <f t="shared" si="6"/>
        <v>0</v>
      </c>
      <c r="M39" s="144">
        <f t="shared" si="6"/>
        <v>94471590.938428402</v>
      </c>
      <c r="N39" s="145">
        <f t="shared" si="6"/>
        <v>0</v>
      </c>
      <c r="O39" s="144">
        <f t="shared" si="6"/>
        <v>119618050.4542017</v>
      </c>
      <c r="P39" s="145">
        <f t="shared" si="6"/>
        <v>0</v>
      </c>
      <c r="Q39" s="144">
        <f t="shared" si="6"/>
        <v>38669923136.964897</v>
      </c>
      <c r="R39" s="145">
        <f t="shared" si="6"/>
        <v>0</v>
      </c>
      <c r="S39" s="144">
        <f t="shared" si="6"/>
        <v>-866421270.64651453</v>
      </c>
      <c r="T39" s="144">
        <f t="shared" si="6"/>
        <v>0</v>
      </c>
      <c r="U39" s="144">
        <f t="shared" si="6"/>
        <v>2602725673.3452878</v>
      </c>
      <c r="V39" s="144">
        <f t="shared" si="6"/>
        <v>5426837466.0968227</v>
      </c>
      <c r="W39" s="145">
        <f t="shared" si="6"/>
        <v>0</v>
      </c>
      <c r="X39" s="144">
        <f t="shared" si="6"/>
        <v>-357463938.50769645</v>
      </c>
      <c r="Y39" s="145">
        <f t="shared" si="6"/>
        <v>0</v>
      </c>
      <c r="Z39" s="144">
        <f t="shared" si="6"/>
        <v>120477978749.53603</v>
      </c>
      <c r="AA39" s="144">
        <f t="shared" si="6"/>
        <v>0</v>
      </c>
      <c r="AB39" s="144">
        <f t="shared" si="6"/>
        <v>-2126802756.2065833</v>
      </c>
      <c r="AC39" s="144">
        <f t="shared" si="6"/>
        <v>69973131895.325195</v>
      </c>
      <c r="AD39" s="144">
        <f t="shared" si="6"/>
        <v>0</v>
      </c>
      <c r="AE39" s="144">
        <f t="shared" si="6"/>
        <v>122320048182.39409</v>
      </c>
      <c r="AF39" s="146">
        <f t="shared" si="6"/>
        <v>0</v>
      </c>
    </row>
    <row r="40" spans="1:32" x14ac:dyDescent="0.3">
      <c r="A40" s="142"/>
      <c r="B40" s="143">
        <f>B41</f>
        <v>4.68</v>
      </c>
      <c r="C40" s="143">
        <f t="shared" ref="C40:AF40" si="7">C41</f>
        <v>0</v>
      </c>
      <c r="D40" s="143">
        <f t="shared" si="7"/>
        <v>4.1296876983638507E-2</v>
      </c>
      <c r="E40" s="143">
        <f t="shared" si="7"/>
        <v>2389.1098016875007</v>
      </c>
      <c r="F40" s="143">
        <f t="shared" si="7"/>
        <v>8.9643476434164954E-2</v>
      </c>
      <c r="G40" s="143">
        <f t="shared" si="7"/>
        <v>3.0249288057882583E-2</v>
      </c>
      <c r="H40" s="143">
        <f t="shared" si="7"/>
        <v>6863.3651984566295</v>
      </c>
      <c r="I40" s="143">
        <f t="shared" si="7"/>
        <v>7521.2929341471072</v>
      </c>
      <c r="J40" s="143">
        <f t="shared" si="7"/>
        <v>255.93839258763393</v>
      </c>
      <c r="K40" s="144">
        <f t="shared" si="7"/>
        <v>5418191651.4279919</v>
      </c>
      <c r="L40" s="145">
        <f t="shared" si="7"/>
        <v>0</v>
      </c>
      <c r="M40" s="144">
        <f t="shared" si="7"/>
        <v>176751448.79160079</v>
      </c>
      <c r="N40" s="145">
        <f t="shared" si="7"/>
        <v>0</v>
      </c>
      <c r="O40" s="144">
        <f t="shared" si="7"/>
        <v>136446917.83207974</v>
      </c>
      <c r="P40" s="145">
        <f t="shared" si="7"/>
        <v>0</v>
      </c>
      <c r="Q40" s="144">
        <f t="shared" si="7"/>
        <v>36038920890.14032</v>
      </c>
      <c r="R40" s="145">
        <f t="shared" si="7"/>
        <v>0</v>
      </c>
      <c r="S40" s="144">
        <f t="shared" si="7"/>
        <v>-1074818946.7452075</v>
      </c>
      <c r="T40" s="144">
        <f t="shared" si="7"/>
        <v>0</v>
      </c>
      <c r="U40" s="144">
        <f t="shared" si="7"/>
        <v>3137687671.2957411</v>
      </c>
      <c r="V40" s="144">
        <f t="shared" si="7"/>
        <v>4851177882.4419413</v>
      </c>
      <c r="W40" s="145">
        <f t="shared" si="7"/>
        <v>0</v>
      </c>
      <c r="X40" s="144">
        <f t="shared" si="7"/>
        <v>-387703855.1135416</v>
      </c>
      <c r="Y40" s="145">
        <f t="shared" si="7"/>
        <v>0</v>
      </c>
      <c r="Z40" s="144">
        <f t="shared" si="7"/>
        <v>106013102712.74634</v>
      </c>
      <c r="AA40" s="144">
        <f t="shared" si="7"/>
        <v>0</v>
      </c>
      <c r="AB40" s="144">
        <f t="shared" si="7"/>
        <v>-3844363862.7975531</v>
      </c>
      <c r="AC40" s="144">
        <f t="shared" si="7"/>
        <v>61532927116.746613</v>
      </c>
      <c r="AD40" s="144">
        <f t="shared" si="7"/>
        <v>0</v>
      </c>
      <c r="AE40" s="144">
        <f t="shared" si="7"/>
        <v>110575003086.6228</v>
      </c>
      <c r="AF40" s="146">
        <f t="shared" si="7"/>
        <v>0</v>
      </c>
    </row>
    <row r="41" spans="1:32" x14ac:dyDescent="0.3">
      <c r="A41" s="142">
        <f t="shared" ref="A41:AF41" si="8">A8</f>
        <v>5</v>
      </c>
      <c r="B41" s="143">
        <f t="shared" si="8"/>
        <v>4.68</v>
      </c>
      <c r="C41" s="143">
        <f t="shared" si="8"/>
        <v>0</v>
      </c>
      <c r="D41" s="143">
        <f t="shared" si="8"/>
        <v>4.1296876983638507E-2</v>
      </c>
      <c r="E41" s="143">
        <f t="shared" si="8"/>
        <v>2389.1098016875007</v>
      </c>
      <c r="F41" s="143">
        <f t="shared" si="8"/>
        <v>8.9643476434164954E-2</v>
      </c>
      <c r="G41" s="143">
        <f t="shared" si="8"/>
        <v>3.0249288057882583E-2</v>
      </c>
      <c r="H41" s="143">
        <f t="shared" si="8"/>
        <v>6863.3651984566295</v>
      </c>
      <c r="I41" s="143">
        <f t="shared" si="8"/>
        <v>7521.2929341471072</v>
      </c>
      <c r="J41" s="143">
        <f t="shared" si="8"/>
        <v>255.93839258763393</v>
      </c>
      <c r="K41" s="144">
        <f t="shared" si="8"/>
        <v>5418191651.4279919</v>
      </c>
      <c r="L41" s="145">
        <f t="shared" si="8"/>
        <v>0</v>
      </c>
      <c r="M41" s="144">
        <f t="shared" si="8"/>
        <v>176751448.79160079</v>
      </c>
      <c r="N41" s="145">
        <f t="shared" si="8"/>
        <v>0</v>
      </c>
      <c r="O41" s="144">
        <f t="shared" si="8"/>
        <v>136446917.83207974</v>
      </c>
      <c r="P41" s="145">
        <f t="shared" si="8"/>
        <v>0</v>
      </c>
      <c r="Q41" s="144">
        <f t="shared" si="8"/>
        <v>36038920890.14032</v>
      </c>
      <c r="R41" s="145">
        <f t="shared" si="8"/>
        <v>0</v>
      </c>
      <c r="S41" s="144">
        <f t="shared" si="8"/>
        <v>-1074818946.7452075</v>
      </c>
      <c r="T41" s="144">
        <f t="shared" si="8"/>
        <v>0</v>
      </c>
      <c r="U41" s="144">
        <f t="shared" si="8"/>
        <v>3137687671.2957411</v>
      </c>
      <c r="V41" s="144">
        <f t="shared" si="8"/>
        <v>4851177882.4419413</v>
      </c>
      <c r="W41" s="145">
        <f t="shared" si="8"/>
        <v>0</v>
      </c>
      <c r="X41" s="144">
        <f t="shared" si="8"/>
        <v>-387703855.1135416</v>
      </c>
      <c r="Y41" s="145">
        <f t="shared" si="8"/>
        <v>0</v>
      </c>
      <c r="Z41" s="144">
        <f t="shared" si="8"/>
        <v>106013102712.74634</v>
      </c>
      <c r="AA41" s="144">
        <f t="shared" si="8"/>
        <v>0</v>
      </c>
      <c r="AB41" s="144">
        <f t="shared" si="8"/>
        <v>-3844363862.7975531</v>
      </c>
      <c r="AC41" s="144">
        <f t="shared" si="8"/>
        <v>61532927116.746613</v>
      </c>
      <c r="AD41" s="144">
        <f t="shared" si="8"/>
        <v>0</v>
      </c>
      <c r="AE41" s="144">
        <f t="shared" si="8"/>
        <v>110575003086.6228</v>
      </c>
      <c r="AF41" s="146">
        <f t="shared" si="8"/>
        <v>0</v>
      </c>
    </row>
    <row r="42" spans="1:32" x14ac:dyDescent="0.3">
      <c r="A42" s="142"/>
      <c r="B42" s="143">
        <f>B43</f>
        <v>5.85</v>
      </c>
      <c r="C42" s="143">
        <f t="shared" ref="C42:AF42" si="9">C43</f>
        <v>0</v>
      </c>
      <c r="D42" s="143">
        <f t="shared" si="9"/>
        <v>5.5342570718976962E-2</v>
      </c>
      <c r="E42" s="143">
        <f t="shared" si="9"/>
        <v>2203.5162799145819</v>
      </c>
      <c r="F42" s="143">
        <f t="shared" si="9"/>
        <v>0.11490811367781886</v>
      </c>
      <c r="G42" s="143">
        <f t="shared" si="9"/>
        <v>3.8645107411112246E-2</v>
      </c>
      <c r="H42" s="143">
        <f t="shared" si="9"/>
        <v>5929.5260561188379</v>
      </c>
      <c r="I42" s="143">
        <f t="shared" si="9"/>
        <v>6834.1762195124111</v>
      </c>
      <c r="J42" s="143">
        <f t="shared" si="9"/>
        <v>345.83856318873512</v>
      </c>
      <c r="K42" s="144">
        <f t="shared" si="9"/>
        <v>5127350551.6423693</v>
      </c>
      <c r="L42" s="145">
        <f t="shared" si="9"/>
        <v>0</v>
      </c>
      <c r="M42" s="144">
        <f t="shared" si="9"/>
        <v>246073744.94867265</v>
      </c>
      <c r="N42" s="145">
        <f t="shared" si="9"/>
        <v>0</v>
      </c>
      <c r="O42" s="144">
        <f t="shared" si="9"/>
        <v>145535709.28431872</v>
      </c>
      <c r="P42" s="145">
        <f t="shared" si="9"/>
        <v>0</v>
      </c>
      <c r="Q42" s="144">
        <f t="shared" si="9"/>
        <v>33746372949.484756</v>
      </c>
      <c r="R42" s="145">
        <f t="shared" si="9"/>
        <v>0</v>
      </c>
      <c r="S42" s="144">
        <f t="shared" si="9"/>
        <v>-1268437344.8590717</v>
      </c>
      <c r="T42" s="144">
        <f t="shared" si="9"/>
        <v>0</v>
      </c>
      <c r="U42" s="144">
        <f t="shared" si="9"/>
        <v>3718572831.2804017</v>
      </c>
      <c r="V42" s="144">
        <f t="shared" si="9"/>
        <v>4314201066.5595341</v>
      </c>
      <c r="W42" s="145">
        <f t="shared" si="9"/>
        <v>0</v>
      </c>
      <c r="X42" s="144">
        <f t="shared" si="9"/>
        <v>-398983941.58284914</v>
      </c>
      <c r="Y42" s="145">
        <f t="shared" si="9"/>
        <v>0</v>
      </c>
      <c r="Z42" s="144">
        <f t="shared" si="9"/>
        <v>94201385561.407272</v>
      </c>
      <c r="AA42" s="144">
        <f t="shared" si="9"/>
        <v>0</v>
      </c>
      <c r="AB42" s="144">
        <f t="shared" si="9"/>
        <v>-5244371911.9126253</v>
      </c>
      <c r="AC42" s="144">
        <f t="shared" si="9"/>
        <v>54135602778.28894</v>
      </c>
      <c r="AD42" s="144">
        <f t="shared" si="9"/>
        <v>0</v>
      </c>
      <c r="AE42" s="144">
        <f t="shared" si="9"/>
        <v>100462576093.10521</v>
      </c>
      <c r="AF42" s="146">
        <f t="shared" si="9"/>
        <v>0</v>
      </c>
    </row>
    <row r="43" spans="1:32" x14ac:dyDescent="0.3">
      <c r="A43" s="142">
        <f t="shared" ref="A43:AF43" si="10">A9</f>
        <v>6</v>
      </c>
      <c r="B43" s="143">
        <f t="shared" si="10"/>
        <v>5.85</v>
      </c>
      <c r="C43" s="143">
        <f t="shared" si="10"/>
        <v>0</v>
      </c>
      <c r="D43" s="143">
        <f t="shared" si="10"/>
        <v>5.5342570718976962E-2</v>
      </c>
      <c r="E43" s="143">
        <f t="shared" si="10"/>
        <v>2203.5162799145819</v>
      </c>
      <c r="F43" s="143">
        <f t="shared" si="10"/>
        <v>0.11490811367781886</v>
      </c>
      <c r="G43" s="143">
        <f t="shared" si="10"/>
        <v>3.8645107411112246E-2</v>
      </c>
      <c r="H43" s="143">
        <f t="shared" si="10"/>
        <v>5929.5260561188379</v>
      </c>
      <c r="I43" s="143">
        <f t="shared" si="10"/>
        <v>6834.1762195124111</v>
      </c>
      <c r="J43" s="143">
        <f t="shared" si="10"/>
        <v>345.83856318873512</v>
      </c>
      <c r="K43" s="144">
        <f t="shared" si="10"/>
        <v>5127350551.6423693</v>
      </c>
      <c r="L43" s="145">
        <f t="shared" si="10"/>
        <v>0</v>
      </c>
      <c r="M43" s="144">
        <f t="shared" si="10"/>
        <v>246073744.94867265</v>
      </c>
      <c r="N43" s="145">
        <f t="shared" si="10"/>
        <v>0</v>
      </c>
      <c r="O43" s="144">
        <f t="shared" si="10"/>
        <v>145535709.28431872</v>
      </c>
      <c r="P43" s="145">
        <f t="shared" si="10"/>
        <v>0</v>
      </c>
      <c r="Q43" s="144">
        <f t="shared" si="10"/>
        <v>33746372949.484756</v>
      </c>
      <c r="R43" s="145">
        <f t="shared" si="10"/>
        <v>0</v>
      </c>
      <c r="S43" s="144">
        <f t="shared" si="10"/>
        <v>-1268437344.8590717</v>
      </c>
      <c r="T43" s="144">
        <f t="shared" si="10"/>
        <v>0</v>
      </c>
      <c r="U43" s="144">
        <f t="shared" si="10"/>
        <v>3718572831.2804017</v>
      </c>
      <c r="V43" s="144">
        <f t="shared" si="10"/>
        <v>4314201066.5595341</v>
      </c>
      <c r="W43" s="145">
        <f t="shared" si="10"/>
        <v>0</v>
      </c>
      <c r="X43" s="144">
        <f t="shared" si="10"/>
        <v>-398983941.58284914</v>
      </c>
      <c r="Y43" s="145">
        <f t="shared" si="10"/>
        <v>0</v>
      </c>
      <c r="Z43" s="144">
        <f t="shared" si="10"/>
        <v>94201385561.407272</v>
      </c>
      <c r="AA43" s="144">
        <f t="shared" si="10"/>
        <v>0</v>
      </c>
      <c r="AB43" s="144">
        <f t="shared" si="10"/>
        <v>-5244371911.9126253</v>
      </c>
      <c r="AC43" s="144">
        <f t="shared" si="10"/>
        <v>54135602778.28894</v>
      </c>
      <c r="AD43" s="144">
        <f t="shared" si="10"/>
        <v>0</v>
      </c>
      <c r="AE43" s="144">
        <f t="shared" si="10"/>
        <v>100462576093.10521</v>
      </c>
      <c r="AF43" s="146">
        <f t="shared" si="10"/>
        <v>0</v>
      </c>
    </row>
    <row r="44" spans="1:32" x14ac:dyDescent="0.3">
      <c r="A44" s="142"/>
      <c r="B44" s="143">
        <f>B45</f>
        <v>8.7750000000000004</v>
      </c>
      <c r="C44" s="143">
        <f t="shared" ref="C44:AF44" si="11">C45</f>
        <v>0</v>
      </c>
      <c r="D44" s="143">
        <f t="shared" si="11"/>
        <v>9.312774004510499E-2</v>
      </c>
      <c r="E44" s="143">
        <f t="shared" si="11"/>
        <v>1793.5599367278587</v>
      </c>
      <c r="F44" s="143">
        <f t="shared" si="11"/>
        <v>0.18577605719628992</v>
      </c>
      <c r="G44" s="143">
        <f t="shared" si="11"/>
        <v>6.0262821700731981E-2</v>
      </c>
      <c r="H44" s="143">
        <f t="shared" si="11"/>
        <v>4066.3884174090763</v>
      </c>
      <c r="I44" s="143">
        <f t="shared" si="11"/>
        <v>5390.3899236074612</v>
      </c>
      <c r="J44" s="143">
        <f t="shared" si="11"/>
        <v>484.48116217145684</v>
      </c>
      <c r="K44" s="144">
        <f t="shared" si="11"/>
        <v>4458880936.6397781</v>
      </c>
      <c r="L44" s="145">
        <f t="shared" si="11"/>
        <v>0</v>
      </c>
      <c r="M44" s="144">
        <f t="shared" si="11"/>
        <v>366851754.96216404</v>
      </c>
      <c r="N44" s="145">
        <f t="shared" si="11"/>
        <v>0</v>
      </c>
      <c r="O44" s="144">
        <f t="shared" si="11"/>
        <v>135576868.7150178</v>
      </c>
      <c r="P44" s="145">
        <f t="shared" si="11"/>
        <v>0</v>
      </c>
      <c r="Q44" s="144">
        <f t="shared" si="11"/>
        <v>29212028619.365032</v>
      </c>
      <c r="R44" s="145">
        <f t="shared" si="11"/>
        <v>0</v>
      </c>
      <c r="S44" s="144">
        <f t="shared" si="11"/>
        <v>-1613321761.8340747</v>
      </c>
      <c r="T44" s="144">
        <f t="shared" si="11"/>
        <v>0</v>
      </c>
      <c r="U44" s="144">
        <f t="shared" si="11"/>
        <v>4979964444.2827129</v>
      </c>
      <c r="V44" s="144">
        <f t="shared" si="11"/>
        <v>3108360066.5492649</v>
      </c>
      <c r="W44" s="145">
        <f t="shared" si="11"/>
        <v>0</v>
      </c>
      <c r="X44" s="144">
        <f t="shared" si="11"/>
        <v>-311574276.59565842</v>
      </c>
      <c r="Y44" s="145">
        <f t="shared" si="11"/>
        <v>0</v>
      </c>
      <c r="Z44" s="144">
        <f t="shared" si="11"/>
        <v>71883002894.401382</v>
      </c>
      <c r="AA44" s="144">
        <f t="shared" si="11"/>
        <v>0</v>
      </c>
      <c r="AB44" s="144">
        <f t="shared" si="11"/>
        <v>-7554608806.7075109</v>
      </c>
      <c r="AC44" s="144">
        <f t="shared" si="11"/>
        <v>38418318101.512711</v>
      </c>
      <c r="AD44" s="144">
        <f t="shared" si="11"/>
        <v>0</v>
      </c>
      <c r="AE44" s="144">
        <f t="shared" si="11"/>
        <v>79258753895.451477</v>
      </c>
      <c r="AF44" s="146">
        <f t="shared" si="11"/>
        <v>0</v>
      </c>
    </row>
    <row r="45" spans="1:32" x14ac:dyDescent="0.3">
      <c r="A45" s="142">
        <f t="shared" ref="A45:AF45" si="12">A10</f>
        <v>7</v>
      </c>
      <c r="B45" s="143">
        <f t="shared" si="12"/>
        <v>8.7750000000000004</v>
      </c>
      <c r="C45" s="143">
        <f t="shared" si="12"/>
        <v>0</v>
      </c>
      <c r="D45" s="143">
        <f t="shared" si="12"/>
        <v>9.312774004510499E-2</v>
      </c>
      <c r="E45" s="143">
        <f t="shared" si="12"/>
        <v>1793.5599367278587</v>
      </c>
      <c r="F45" s="143">
        <f t="shared" si="12"/>
        <v>0.18577605719628992</v>
      </c>
      <c r="G45" s="143">
        <f t="shared" si="12"/>
        <v>6.0262821700731981E-2</v>
      </c>
      <c r="H45" s="143">
        <f t="shared" si="12"/>
        <v>4066.3884174090763</v>
      </c>
      <c r="I45" s="143">
        <f t="shared" si="12"/>
        <v>5390.3899236074612</v>
      </c>
      <c r="J45" s="143">
        <f t="shared" si="12"/>
        <v>484.48116217145684</v>
      </c>
      <c r="K45" s="144">
        <f t="shared" si="12"/>
        <v>4458880936.6397781</v>
      </c>
      <c r="L45" s="145">
        <f t="shared" si="12"/>
        <v>0</v>
      </c>
      <c r="M45" s="144">
        <f t="shared" si="12"/>
        <v>366851754.96216404</v>
      </c>
      <c r="N45" s="145">
        <f t="shared" si="12"/>
        <v>0</v>
      </c>
      <c r="O45" s="144">
        <f t="shared" si="12"/>
        <v>135576868.7150178</v>
      </c>
      <c r="P45" s="145">
        <f t="shared" si="12"/>
        <v>0</v>
      </c>
      <c r="Q45" s="144">
        <f t="shared" si="12"/>
        <v>29212028619.365032</v>
      </c>
      <c r="R45" s="145">
        <f t="shared" si="12"/>
        <v>0</v>
      </c>
      <c r="S45" s="144">
        <f t="shared" si="12"/>
        <v>-1613321761.8340747</v>
      </c>
      <c r="T45" s="144">
        <f t="shared" si="12"/>
        <v>0</v>
      </c>
      <c r="U45" s="144">
        <f t="shared" si="12"/>
        <v>4979964444.2827129</v>
      </c>
      <c r="V45" s="144">
        <f t="shared" si="12"/>
        <v>3108360066.5492649</v>
      </c>
      <c r="W45" s="145">
        <f t="shared" si="12"/>
        <v>0</v>
      </c>
      <c r="X45" s="144">
        <f t="shared" si="12"/>
        <v>-311574276.59565842</v>
      </c>
      <c r="Y45" s="145">
        <f t="shared" si="12"/>
        <v>0</v>
      </c>
      <c r="Z45" s="144">
        <f t="shared" si="12"/>
        <v>71883002894.401382</v>
      </c>
      <c r="AA45" s="144">
        <f t="shared" si="12"/>
        <v>0</v>
      </c>
      <c r="AB45" s="144">
        <f t="shared" si="12"/>
        <v>-7554608806.7075109</v>
      </c>
      <c r="AC45" s="144">
        <f t="shared" si="12"/>
        <v>38418318101.512711</v>
      </c>
      <c r="AD45" s="144">
        <f t="shared" si="12"/>
        <v>0</v>
      </c>
      <c r="AE45" s="144">
        <f t="shared" si="12"/>
        <v>79258753895.451477</v>
      </c>
      <c r="AF45" s="146">
        <f t="shared" si="12"/>
        <v>0</v>
      </c>
    </row>
    <row r="46" spans="1:32" x14ac:dyDescent="0.3">
      <c r="A46" s="142"/>
      <c r="B46" s="143">
        <f>B47</f>
        <v>11.7</v>
      </c>
      <c r="C46" s="143">
        <f t="shared" ref="C46:AF46" si="13">C47</f>
        <v>0</v>
      </c>
      <c r="D46" s="143">
        <f t="shared" si="13"/>
        <v>0.13364410993705392</v>
      </c>
      <c r="E46" s="143">
        <f t="shared" si="13"/>
        <v>1694.4973993787974</v>
      </c>
      <c r="F46" s="143">
        <f t="shared" si="13"/>
        <v>0.29690893586966671</v>
      </c>
      <c r="G46" s="143">
        <f t="shared" si="13"/>
        <v>9.1599604693547845E-2</v>
      </c>
      <c r="H46" s="143">
        <f t="shared" si="13"/>
        <v>2972.2588190050569</v>
      </c>
      <c r="I46" s="143">
        <f t="shared" si="13"/>
        <v>4697.2572955846717</v>
      </c>
      <c r="J46" s="143">
        <f t="shared" si="13"/>
        <v>617.70078734833703</v>
      </c>
      <c r="K46" s="144">
        <f t="shared" si="13"/>
        <v>3848817772.4757013</v>
      </c>
      <c r="L46" s="145">
        <f t="shared" si="13"/>
        <v>0</v>
      </c>
      <c r="M46" s="144">
        <f t="shared" si="13"/>
        <v>456057334.24940687</v>
      </c>
      <c r="N46" s="145">
        <f t="shared" si="13"/>
        <v>0</v>
      </c>
      <c r="O46" s="144">
        <f t="shared" si="13"/>
        <v>140243131.33019617</v>
      </c>
      <c r="P46" s="145">
        <f t="shared" si="13"/>
        <v>0</v>
      </c>
      <c r="Q46" s="144">
        <f t="shared" si="13"/>
        <v>27339130874.928978</v>
      </c>
      <c r="R46" s="145">
        <f t="shared" si="13"/>
        <v>0</v>
      </c>
      <c r="S46" s="144">
        <f t="shared" si="13"/>
        <v>-2490441682.468648</v>
      </c>
      <c r="T46" s="144">
        <f t="shared" si="13"/>
        <v>0</v>
      </c>
      <c r="U46" s="144">
        <f t="shared" si="13"/>
        <v>8163824460.6507635</v>
      </c>
      <c r="V46" s="144">
        <f t="shared" si="13"/>
        <v>2555742192.2308798</v>
      </c>
      <c r="W46" s="145">
        <f t="shared" si="13"/>
        <v>0</v>
      </c>
      <c r="X46" s="144">
        <f t="shared" si="13"/>
        <v>-208422656.14953107</v>
      </c>
      <c r="Y46" s="145">
        <f t="shared" si="13"/>
        <v>0</v>
      </c>
      <c r="Z46" s="144">
        <f t="shared" si="13"/>
        <v>56159852186.448792</v>
      </c>
      <c r="AA46" s="144">
        <f t="shared" si="13"/>
        <v>0</v>
      </c>
      <c r="AB46" s="144">
        <f t="shared" si="13"/>
        <v>-10118805852.526896</v>
      </c>
      <c r="AC46" s="144">
        <f t="shared" si="13"/>
        <v>25428084814.18433</v>
      </c>
      <c r="AD46" s="144">
        <f t="shared" si="13"/>
        <v>0</v>
      </c>
      <c r="AE46" s="144">
        <f t="shared" si="13"/>
        <v>68884262539.981934</v>
      </c>
      <c r="AF46" s="146">
        <f t="shared" si="13"/>
        <v>0</v>
      </c>
    </row>
    <row r="47" spans="1:32" x14ac:dyDescent="0.3">
      <c r="A47" s="142">
        <f t="shared" ref="A47:AF47" si="14">A11</f>
        <v>8</v>
      </c>
      <c r="B47" s="143">
        <f t="shared" si="14"/>
        <v>11.7</v>
      </c>
      <c r="C47" s="143">
        <f t="shared" si="14"/>
        <v>0</v>
      </c>
      <c r="D47" s="143">
        <f t="shared" si="14"/>
        <v>0.13364410993705392</v>
      </c>
      <c r="E47" s="143">
        <f t="shared" si="14"/>
        <v>1694.4973993787974</v>
      </c>
      <c r="F47" s="143">
        <f t="shared" si="14"/>
        <v>0.29690893586966671</v>
      </c>
      <c r="G47" s="143">
        <f t="shared" si="14"/>
        <v>9.1599604693547845E-2</v>
      </c>
      <c r="H47" s="143">
        <f t="shared" si="14"/>
        <v>2972.2588190050569</v>
      </c>
      <c r="I47" s="143">
        <f t="shared" si="14"/>
        <v>4697.2572955846717</v>
      </c>
      <c r="J47" s="143">
        <f t="shared" si="14"/>
        <v>617.70078734833703</v>
      </c>
      <c r="K47" s="144">
        <f t="shared" si="14"/>
        <v>3848817772.4757013</v>
      </c>
      <c r="L47" s="145">
        <f t="shared" si="14"/>
        <v>0</v>
      </c>
      <c r="M47" s="144">
        <f t="shared" si="14"/>
        <v>456057334.24940687</v>
      </c>
      <c r="N47" s="145">
        <f t="shared" si="14"/>
        <v>0</v>
      </c>
      <c r="O47" s="144">
        <f t="shared" si="14"/>
        <v>140243131.33019617</v>
      </c>
      <c r="P47" s="145">
        <f t="shared" si="14"/>
        <v>0</v>
      </c>
      <c r="Q47" s="144">
        <f t="shared" si="14"/>
        <v>27339130874.928978</v>
      </c>
      <c r="R47" s="145">
        <f t="shared" si="14"/>
        <v>0</v>
      </c>
      <c r="S47" s="144">
        <f t="shared" si="14"/>
        <v>-2490441682.468648</v>
      </c>
      <c r="T47" s="144">
        <f t="shared" si="14"/>
        <v>0</v>
      </c>
      <c r="U47" s="144">
        <f t="shared" si="14"/>
        <v>8163824460.6507635</v>
      </c>
      <c r="V47" s="144">
        <f t="shared" si="14"/>
        <v>2555742192.2308798</v>
      </c>
      <c r="W47" s="145">
        <f t="shared" si="14"/>
        <v>0</v>
      </c>
      <c r="X47" s="144">
        <f t="shared" si="14"/>
        <v>-208422656.14953107</v>
      </c>
      <c r="Y47" s="145">
        <f t="shared" si="14"/>
        <v>0</v>
      </c>
      <c r="Z47" s="144">
        <f t="shared" si="14"/>
        <v>56159852186.448792</v>
      </c>
      <c r="AA47" s="144">
        <f t="shared" si="14"/>
        <v>0</v>
      </c>
      <c r="AB47" s="144">
        <f t="shared" si="14"/>
        <v>-10118805852.526896</v>
      </c>
      <c r="AC47" s="144">
        <f t="shared" si="14"/>
        <v>25428084814.18433</v>
      </c>
      <c r="AD47" s="144">
        <f t="shared" si="14"/>
        <v>0</v>
      </c>
      <c r="AE47" s="144">
        <f t="shared" si="14"/>
        <v>68884262539.981934</v>
      </c>
      <c r="AF47" s="146">
        <f t="shared" si="14"/>
        <v>0</v>
      </c>
    </row>
    <row r="48" spans="1:32" x14ac:dyDescent="0.3">
      <c r="A48" s="142"/>
      <c r="B48" s="143">
        <f>B49</f>
        <v>17.55</v>
      </c>
      <c r="C48" s="143">
        <f t="shared" ref="C48:AF48" si="15">C49</f>
        <v>0</v>
      </c>
      <c r="D48" s="143">
        <f t="shared" si="15"/>
        <v>0.20713002750418463</v>
      </c>
      <c r="E48" s="143">
        <f t="shared" si="15"/>
        <v>1050.4955180568436</v>
      </c>
      <c r="F48" s="143">
        <f t="shared" si="15"/>
        <v>0.56563642633215949</v>
      </c>
      <c r="G48" s="143">
        <f t="shared" si="15"/>
        <v>0.13407106594054566</v>
      </c>
      <c r="H48" s="143">
        <f t="shared" si="15"/>
        <v>1084.0647544500064</v>
      </c>
      <c r="I48" s="143">
        <f t="shared" si="15"/>
        <v>3193.0955943813638</v>
      </c>
      <c r="J48" s="143">
        <f t="shared" si="15"/>
        <v>545.67304039076032</v>
      </c>
      <c r="K48" s="144">
        <f t="shared" si="15"/>
        <v>2233485501.8654599</v>
      </c>
      <c r="L48" s="145">
        <f t="shared" si="15"/>
        <v>0</v>
      </c>
      <c r="M48" s="144">
        <f t="shared" si="15"/>
        <v>333833162.32233578</v>
      </c>
      <c r="N48" s="145">
        <f t="shared" si="15"/>
        <v>0</v>
      </c>
      <c r="O48" s="144">
        <f t="shared" si="15"/>
        <v>79521623.324400246</v>
      </c>
      <c r="P48" s="145">
        <f t="shared" si="15"/>
        <v>0</v>
      </c>
      <c r="Q48" s="144">
        <f t="shared" si="15"/>
        <v>22665713931.196465</v>
      </c>
      <c r="R48" s="145">
        <f t="shared" si="15"/>
        <v>0</v>
      </c>
      <c r="S48" s="144">
        <f t="shared" si="15"/>
        <v>-2295965055.7823987</v>
      </c>
      <c r="T48" s="144">
        <f t="shared" si="15"/>
        <v>0</v>
      </c>
      <c r="U48" s="144">
        <f t="shared" si="15"/>
        <v>10453684502.262608</v>
      </c>
      <c r="V48" s="144">
        <f t="shared" si="15"/>
        <v>1017179847.779646</v>
      </c>
      <c r="W48" s="145">
        <f t="shared" si="15"/>
        <v>0</v>
      </c>
      <c r="X48" s="144">
        <f t="shared" si="15"/>
        <v>127807916.89448032</v>
      </c>
      <c r="Y48" s="145">
        <f t="shared" si="15"/>
        <v>0</v>
      </c>
      <c r="Z48" s="144">
        <f t="shared" si="15"/>
        <v>30764672383.47884</v>
      </c>
      <c r="AA48" s="144">
        <f t="shared" si="15"/>
        <v>0</v>
      </c>
      <c r="AB48" s="144">
        <f t="shared" si="15"/>
        <v>-9395782969.4661846</v>
      </c>
      <c r="AC48" s="144">
        <f t="shared" si="15"/>
        <v>8076520334.1950636</v>
      </c>
      <c r="AD48" s="144">
        <f t="shared" si="15"/>
        <v>0</v>
      </c>
      <c r="AE48" s="144">
        <f t="shared" si="15"/>
        <v>51348371178.04528</v>
      </c>
      <c r="AF48" s="146">
        <f t="shared" si="15"/>
        <v>0</v>
      </c>
    </row>
    <row r="49" spans="1:32" x14ac:dyDescent="0.3">
      <c r="A49" s="142">
        <f t="shared" ref="A49:AF49" si="16">A12</f>
        <v>9</v>
      </c>
      <c r="B49" s="143">
        <f t="shared" si="16"/>
        <v>17.55</v>
      </c>
      <c r="C49" s="143">
        <f t="shared" si="16"/>
        <v>0</v>
      </c>
      <c r="D49" s="143">
        <f t="shared" si="16"/>
        <v>0.20713002750418463</v>
      </c>
      <c r="E49" s="143">
        <f t="shared" si="16"/>
        <v>1050.4955180568436</v>
      </c>
      <c r="F49" s="143">
        <f t="shared" si="16"/>
        <v>0.56563642633215949</v>
      </c>
      <c r="G49" s="143">
        <f t="shared" si="16"/>
        <v>0.13407106594054566</v>
      </c>
      <c r="H49" s="143">
        <f t="shared" si="16"/>
        <v>1084.0647544500064</v>
      </c>
      <c r="I49" s="143">
        <f t="shared" si="16"/>
        <v>3193.0955943813638</v>
      </c>
      <c r="J49" s="143">
        <f t="shared" si="16"/>
        <v>545.67304039076032</v>
      </c>
      <c r="K49" s="144">
        <f t="shared" si="16"/>
        <v>2233485501.8654599</v>
      </c>
      <c r="L49" s="145">
        <f t="shared" si="16"/>
        <v>0</v>
      </c>
      <c r="M49" s="144">
        <f t="shared" si="16"/>
        <v>333833162.32233578</v>
      </c>
      <c r="N49" s="145">
        <f t="shared" si="16"/>
        <v>0</v>
      </c>
      <c r="O49" s="144">
        <f t="shared" si="16"/>
        <v>79521623.324400246</v>
      </c>
      <c r="P49" s="145">
        <f t="shared" si="16"/>
        <v>0</v>
      </c>
      <c r="Q49" s="144">
        <f t="shared" si="16"/>
        <v>22665713931.196465</v>
      </c>
      <c r="R49" s="145">
        <f t="shared" si="16"/>
        <v>0</v>
      </c>
      <c r="S49" s="144">
        <f t="shared" si="16"/>
        <v>-2295965055.7823987</v>
      </c>
      <c r="T49" s="144">
        <f t="shared" si="16"/>
        <v>0</v>
      </c>
      <c r="U49" s="144">
        <f t="shared" si="16"/>
        <v>10453684502.262608</v>
      </c>
      <c r="V49" s="144">
        <f t="shared" si="16"/>
        <v>1017179847.779646</v>
      </c>
      <c r="W49" s="145">
        <f t="shared" si="16"/>
        <v>0</v>
      </c>
      <c r="X49" s="144">
        <f t="shared" si="16"/>
        <v>127807916.89448032</v>
      </c>
      <c r="Y49" s="145">
        <f t="shared" si="16"/>
        <v>0</v>
      </c>
      <c r="Z49" s="144">
        <f t="shared" si="16"/>
        <v>30764672383.47884</v>
      </c>
      <c r="AA49" s="144">
        <f t="shared" si="16"/>
        <v>0</v>
      </c>
      <c r="AB49" s="144">
        <f t="shared" si="16"/>
        <v>-9395782969.4661846</v>
      </c>
      <c r="AC49" s="144">
        <f t="shared" si="16"/>
        <v>8076520334.1950636</v>
      </c>
      <c r="AD49" s="144">
        <f t="shared" si="16"/>
        <v>0</v>
      </c>
      <c r="AE49" s="144">
        <f t="shared" si="16"/>
        <v>51348371178.04528</v>
      </c>
      <c r="AF49" s="146">
        <f t="shared" si="16"/>
        <v>0</v>
      </c>
    </row>
    <row r="50" spans="1:32" x14ac:dyDescent="0.3">
      <c r="A50" s="142"/>
      <c r="B50" s="143">
        <f>B51</f>
        <v>23.4</v>
      </c>
      <c r="C50" s="143">
        <f t="shared" ref="C50:AF50" si="17">C51</f>
        <v>0</v>
      </c>
      <c r="D50" s="143">
        <f t="shared" si="17"/>
        <v>0.24719934416949477</v>
      </c>
      <c r="E50" s="143">
        <f t="shared" si="17"/>
        <v>668.83476013996051</v>
      </c>
      <c r="F50" s="143">
        <f t="shared" si="17"/>
        <v>0.7628833673646449</v>
      </c>
      <c r="G50" s="143">
        <f t="shared" si="17"/>
        <v>0.14770640855581174</v>
      </c>
      <c r="H50" s="143">
        <f t="shared" si="17"/>
        <v>539.48392461732908</v>
      </c>
      <c r="I50" s="143">
        <f t="shared" si="17"/>
        <v>2190.4199071121925</v>
      </c>
      <c r="J50" s="143">
        <f t="shared" si="17"/>
        <v>337.21897035982238</v>
      </c>
      <c r="K50" s="144">
        <f t="shared" si="17"/>
        <v>936222725.42678881</v>
      </c>
      <c r="L50" s="145">
        <f t="shared" si="17"/>
        <v>0</v>
      </c>
      <c r="M50" s="144">
        <f t="shared" si="17"/>
        <v>123863325.24495447</v>
      </c>
      <c r="N50" s="145">
        <f t="shared" si="17"/>
        <v>0</v>
      </c>
      <c r="O50" s="144">
        <f t="shared" si="17"/>
        <v>55917471.343764588</v>
      </c>
      <c r="P50" s="145">
        <f t="shared" si="17"/>
        <v>0</v>
      </c>
      <c r="Q50" s="144">
        <f t="shared" si="17"/>
        <v>20450236139.332397</v>
      </c>
      <c r="R50" s="145">
        <f t="shared" si="17"/>
        <v>0</v>
      </c>
      <c r="S50" s="144">
        <f t="shared" si="17"/>
        <v>-1706053643.9742389</v>
      </c>
      <c r="T50" s="144">
        <f t="shared" si="17"/>
        <v>0</v>
      </c>
      <c r="U50" s="144">
        <f t="shared" si="17"/>
        <v>9022109525.7636719</v>
      </c>
      <c r="V50" s="144">
        <f t="shared" si="17"/>
        <v>486255622.8436051</v>
      </c>
      <c r="W50" s="145">
        <f t="shared" si="17"/>
        <v>0</v>
      </c>
      <c r="X50" s="144">
        <f t="shared" si="17"/>
        <v>53724604.552143961</v>
      </c>
      <c r="Y50" s="145">
        <f t="shared" si="17"/>
        <v>0</v>
      </c>
      <c r="Z50" s="144">
        <f t="shared" si="17"/>
        <v>23237722726.681808</v>
      </c>
      <c r="AA50" s="144">
        <f t="shared" si="17"/>
        <v>0</v>
      </c>
      <c r="AB50" s="144">
        <f t="shared" si="17"/>
        <v>-5843750583.9771643</v>
      </c>
      <c r="AC50" s="144">
        <f t="shared" si="17"/>
        <v>2768013730.812623</v>
      </c>
      <c r="AD50" s="144">
        <f t="shared" si="17"/>
        <v>0</v>
      </c>
      <c r="AE50" s="144">
        <f t="shared" si="17"/>
        <v>37779371348.286232</v>
      </c>
      <c r="AF50" s="146">
        <f t="shared" si="17"/>
        <v>0</v>
      </c>
    </row>
    <row r="51" spans="1:32" x14ac:dyDescent="0.3">
      <c r="A51" s="142">
        <f t="shared" ref="A51:AF51" si="18">A13</f>
        <v>10</v>
      </c>
      <c r="B51" s="143">
        <f t="shared" si="18"/>
        <v>23.4</v>
      </c>
      <c r="C51" s="143">
        <f t="shared" si="18"/>
        <v>0</v>
      </c>
      <c r="D51" s="143">
        <f t="shared" si="18"/>
        <v>0.24719934416949477</v>
      </c>
      <c r="E51" s="143">
        <f t="shared" si="18"/>
        <v>668.83476013996051</v>
      </c>
      <c r="F51" s="143">
        <f t="shared" si="18"/>
        <v>0.7628833673646449</v>
      </c>
      <c r="G51" s="143">
        <f t="shared" si="18"/>
        <v>0.14770640855581174</v>
      </c>
      <c r="H51" s="143">
        <f t="shared" si="18"/>
        <v>539.48392461732908</v>
      </c>
      <c r="I51" s="143">
        <f t="shared" si="18"/>
        <v>2190.4199071121925</v>
      </c>
      <c r="J51" s="143">
        <f t="shared" si="18"/>
        <v>337.21897035982238</v>
      </c>
      <c r="K51" s="144">
        <f t="shared" si="18"/>
        <v>936222725.42678881</v>
      </c>
      <c r="L51" s="145">
        <f t="shared" si="18"/>
        <v>0</v>
      </c>
      <c r="M51" s="144">
        <f t="shared" si="18"/>
        <v>123863325.24495447</v>
      </c>
      <c r="N51" s="145">
        <f t="shared" si="18"/>
        <v>0</v>
      </c>
      <c r="O51" s="144">
        <f t="shared" si="18"/>
        <v>55917471.343764588</v>
      </c>
      <c r="P51" s="145">
        <f t="shared" si="18"/>
        <v>0</v>
      </c>
      <c r="Q51" s="144">
        <f t="shared" si="18"/>
        <v>20450236139.332397</v>
      </c>
      <c r="R51" s="145">
        <f t="shared" si="18"/>
        <v>0</v>
      </c>
      <c r="S51" s="144">
        <f t="shared" si="18"/>
        <v>-1706053643.9742389</v>
      </c>
      <c r="T51" s="144">
        <f t="shared" si="18"/>
        <v>0</v>
      </c>
      <c r="U51" s="144">
        <f t="shared" si="18"/>
        <v>9022109525.7636719</v>
      </c>
      <c r="V51" s="144">
        <f t="shared" si="18"/>
        <v>486255622.8436051</v>
      </c>
      <c r="W51" s="145">
        <f t="shared" si="18"/>
        <v>0</v>
      </c>
      <c r="X51" s="144">
        <f t="shared" si="18"/>
        <v>53724604.552143961</v>
      </c>
      <c r="Y51" s="145">
        <f t="shared" si="18"/>
        <v>0</v>
      </c>
      <c r="Z51" s="144">
        <f t="shared" si="18"/>
        <v>23237722726.681808</v>
      </c>
      <c r="AA51" s="144">
        <f t="shared" si="18"/>
        <v>0</v>
      </c>
      <c r="AB51" s="144">
        <f t="shared" si="18"/>
        <v>-5843750583.9771643</v>
      </c>
      <c r="AC51" s="144">
        <f t="shared" si="18"/>
        <v>2768013730.812623</v>
      </c>
      <c r="AD51" s="144">
        <f t="shared" si="18"/>
        <v>0</v>
      </c>
      <c r="AE51" s="144">
        <f t="shared" si="18"/>
        <v>37779371348.286232</v>
      </c>
      <c r="AF51" s="146">
        <f t="shared" si="18"/>
        <v>0</v>
      </c>
    </row>
    <row r="52" spans="1:32" x14ac:dyDescent="0.3">
      <c r="A52" s="142"/>
      <c r="B52" s="143">
        <f>B53</f>
        <v>29.25</v>
      </c>
      <c r="C52" s="143">
        <f t="shared" ref="C52:AF52" si="19">C53</f>
        <v>0</v>
      </c>
      <c r="D52" s="143">
        <f t="shared" si="19"/>
        <v>0.24895089299061246</v>
      </c>
      <c r="E52" s="143">
        <f t="shared" si="19"/>
        <v>531.05949804283034</v>
      </c>
      <c r="F52" s="143">
        <f t="shared" si="19"/>
        <v>0.87260262081764717</v>
      </c>
      <c r="G52" s="143">
        <f t="shared" si="19"/>
        <v>0.14255104450293674</v>
      </c>
      <c r="H52" s="143">
        <f t="shared" si="19"/>
        <v>304.6260881264767</v>
      </c>
      <c r="I52" s="143">
        <f t="shared" si="19"/>
        <v>1812.4986516323165</v>
      </c>
      <c r="J52" s="143">
        <f t="shared" si="19"/>
        <v>241.43188606645751</v>
      </c>
      <c r="K52" s="144">
        <f t="shared" si="19"/>
        <v>472450537.82038993</v>
      </c>
      <c r="L52" s="145">
        <f t="shared" si="19"/>
        <v>0</v>
      </c>
      <c r="M52" s="144">
        <f t="shared" si="19"/>
        <v>42632865.930352546</v>
      </c>
      <c r="N52" s="145">
        <f t="shared" si="19"/>
        <v>0</v>
      </c>
      <c r="O52" s="144">
        <f t="shared" si="19"/>
        <v>30510918.515029591</v>
      </c>
      <c r="P52" s="145">
        <f t="shared" si="19"/>
        <v>0</v>
      </c>
      <c r="Q52" s="144">
        <f t="shared" si="19"/>
        <v>20473893540.260933</v>
      </c>
      <c r="R52" s="145">
        <f t="shared" si="19"/>
        <v>0</v>
      </c>
      <c r="S52" s="144">
        <f t="shared" si="19"/>
        <v>-1469877409.1903658</v>
      </c>
      <c r="T52" s="144">
        <f t="shared" si="19"/>
        <v>0</v>
      </c>
      <c r="U52" s="144">
        <f t="shared" si="19"/>
        <v>8891545878.2189236</v>
      </c>
      <c r="V52" s="144">
        <f t="shared" si="19"/>
        <v>288957471.58360213</v>
      </c>
      <c r="W52" s="145">
        <f t="shared" si="19"/>
        <v>0</v>
      </c>
      <c r="X52" s="144">
        <f t="shared" si="19"/>
        <v>43852613.048350312</v>
      </c>
      <c r="Y52" s="145">
        <f t="shared" si="19"/>
        <v>0</v>
      </c>
      <c r="Z52" s="144">
        <f t="shared" si="19"/>
        <v>16280608601.975325</v>
      </c>
      <c r="AA52" s="144">
        <f t="shared" si="19"/>
        <v>0</v>
      </c>
      <c r="AB52" s="144">
        <f t="shared" si="19"/>
        <v>-3870425585.0861406</v>
      </c>
      <c r="AC52" s="144">
        <f t="shared" si="19"/>
        <v>1026113408.5870212</v>
      </c>
      <c r="AD52" s="144">
        <f t="shared" si="19"/>
        <v>0</v>
      </c>
      <c r="AE52" s="144">
        <f t="shared" si="19"/>
        <v>34633831572.445137</v>
      </c>
      <c r="AF52" s="146">
        <f t="shared" si="19"/>
        <v>0</v>
      </c>
    </row>
    <row r="53" spans="1:32" x14ac:dyDescent="0.3">
      <c r="A53" s="142">
        <f t="shared" ref="A53:AF53" si="20">A14</f>
        <v>11</v>
      </c>
      <c r="B53" s="143">
        <f t="shared" si="20"/>
        <v>29.25</v>
      </c>
      <c r="C53" s="143">
        <f t="shared" si="20"/>
        <v>0</v>
      </c>
      <c r="D53" s="143">
        <f t="shared" si="20"/>
        <v>0.24895089299061246</v>
      </c>
      <c r="E53" s="143">
        <f t="shared" si="20"/>
        <v>531.05949804283034</v>
      </c>
      <c r="F53" s="143">
        <f t="shared" si="20"/>
        <v>0.87260262081764717</v>
      </c>
      <c r="G53" s="143">
        <f t="shared" si="20"/>
        <v>0.14255104450293674</v>
      </c>
      <c r="H53" s="143">
        <f t="shared" si="20"/>
        <v>304.6260881264767</v>
      </c>
      <c r="I53" s="143">
        <f t="shared" si="20"/>
        <v>1812.4986516323165</v>
      </c>
      <c r="J53" s="143">
        <f t="shared" si="20"/>
        <v>241.43188606645751</v>
      </c>
      <c r="K53" s="144">
        <f t="shared" si="20"/>
        <v>472450537.82038993</v>
      </c>
      <c r="L53" s="145">
        <f t="shared" si="20"/>
        <v>0</v>
      </c>
      <c r="M53" s="144">
        <f t="shared" si="20"/>
        <v>42632865.930352546</v>
      </c>
      <c r="N53" s="145">
        <f t="shared" si="20"/>
        <v>0</v>
      </c>
      <c r="O53" s="144">
        <f t="shared" si="20"/>
        <v>30510918.515029591</v>
      </c>
      <c r="P53" s="145">
        <f t="shared" si="20"/>
        <v>0</v>
      </c>
      <c r="Q53" s="144">
        <f t="shared" si="20"/>
        <v>20473893540.260933</v>
      </c>
      <c r="R53" s="145">
        <f t="shared" si="20"/>
        <v>0</v>
      </c>
      <c r="S53" s="144">
        <f t="shared" si="20"/>
        <v>-1469877409.1903658</v>
      </c>
      <c r="T53" s="144">
        <f t="shared" si="20"/>
        <v>0</v>
      </c>
      <c r="U53" s="144">
        <f t="shared" si="20"/>
        <v>8891545878.2189236</v>
      </c>
      <c r="V53" s="144">
        <f t="shared" si="20"/>
        <v>288957471.58360213</v>
      </c>
      <c r="W53" s="145">
        <f t="shared" si="20"/>
        <v>0</v>
      </c>
      <c r="X53" s="144">
        <f t="shared" si="20"/>
        <v>43852613.048350312</v>
      </c>
      <c r="Y53" s="145">
        <f t="shared" si="20"/>
        <v>0</v>
      </c>
      <c r="Z53" s="144">
        <f t="shared" si="20"/>
        <v>16280608601.975325</v>
      </c>
      <c r="AA53" s="144">
        <f t="shared" si="20"/>
        <v>0</v>
      </c>
      <c r="AB53" s="144">
        <f t="shared" si="20"/>
        <v>-3870425585.0861406</v>
      </c>
      <c r="AC53" s="144">
        <f t="shared" si="20"/>
        <v>1026113408.5870212</v>
      </c>
      <c r="AD53" s="144">
        <f t="shared" si="20"/>
        <v>0</v>
      </c>
      <c r="AE53" s="144">
        <f t="shared" si="20"/>
        <v>34633831572.445137</v>
      </c>
      <c r="AF53" s="146">
        <f t="shared" si="20"/>
        <v>0</v>
      </c>
    </row>
    <row r="54" spans="1:32" x14ac:dyDescent="0.3">
      <c r="A54" s="142"/>
      <c r="B54" s="143">
        <f>B55</f>
        <v>35.1</v>
      </c>
      <c r="C54" s="143">
        <f t="shared" ref="C54:AF54" si="21">C55</f>
        <v>0</v>
      </c>
      <c r="D54" s="143">
        <f t="shared" si="21"/>
        <v>0.24235698530468383</v>
      </c>
      <c r="E54" s="143">
        <f t="shared" si="21"/>
        <v>483.98398490907107</v>
      </c>
      <c r="F54" s="143">
        <f t="shared" si="21"/>
        <v>0.88036835402602887</v>
      </c>
      <c r="G54" s="143">
        <f t="shared" si="21"/>
        <v>0.1167730080232794</v>
      </c>
      <c r="H54" s="143">
        <f t="shared" si="21"/>
        <v>223.19433393576526</v>
      </c>
      <c r="I54" s="143">
        <f t="shared" si="21"/>
        <v>1545.5945510038828</v>
      </c>
      <c r="J54" s="143">
        <f t="shared" si="21"/>
        <v>163.77610924542449</v>
      </c>
      <c r="K54" s="144">
        <f t="shared" si="21"/>
        <v>344967659.56023335</v>
      </c>
      <c r="L54" s="145">
        <f t="shared" si="21"/>
        <v>0</v>
      </c>
      <c r="M54" s="144">
        <f t="shared" si="21"/>
        <v>15810877.37424157</v>
      </c>
      <c r="N54" s="145">
        <f t="shared" si="21"/>
        <v>0</v>
      </c>
      <c r="O54" s="144">
        <f t="shared" si="21"/>
        <v>24622913.354900248</v>
      </c>
      <c r="P54" s="145">
        <f t="shared" si="21"/>
        <v>0</v>
      </c>
      <c r="Q54" s="144">
        <f t="shared" si="21"/>
        <v>21366390276.27874</v>
      </c>
      <c r="R54" s="145">
        <f t="shared" si="21"/>
        <v>0</v>
      </c>
      <c r="S54" s="144">
        <f t="shared" si="21"/>
        <v>-1146912837.246192</v>
      </c>
      <c r="T54" s="144">
        <f t="shared" si="21"/>
        <v>0</v>
      </c>
      <c r="U54" s="144">
        <f t="shared" si="21"/>
        <v>8234113249.1656523</v>
      </c>
      <c r="V54" s="144">
        <f t="shared" si="21"/>
        <v>226575216.49462456</v>
      </c>
      <c r="W54" s="145">
        <f t="shared" si="21"/>
        <v>0</v>
      </c>
      <c r="X54" s="144">
        <f t="shared" si="21"/>
        <v>25309377.652493946</v>
      </c>
      <c r="Y54" s="145">
        <f t="shared" si="21"/>
        <v>0</v>
      </c>
      <c r="Z54" s="144">
        <f t="shared" si="21"/>
        <v>13644457287.597181</v>
      </c>
      <c r="AA54" s="144">
        <f t="shared" si="21"/>
        <v>0</v>
      </c>
      <c r="AB54" s="144">
        <f t="shared" si="21"/>
        <v>-2298595975.7731957</v>
      </c>
      <c r="AC54" s="144">
        <f t="shared" si="21"/>
        <v>627045574.55766046</v>
      </c>
      <c r="AD54" s="144">
        <f t="shared" si="21"/>
        <v>0</v>
      </c>
      <c r="AE54" s="144">
        <f t="shared" si="21"/>
        <v>30769175657.006817</v>
      </c>
      <c r="AF54" s="146">
        <f t="shared" si="21"/>
        <v>0</v>
      </c>
    </row>
    <row r="55" spans="1:32" x14ac:dyDescent="0.3">
      <c r="A55" s="142">
        <f t="shared" ref="A55:AF55" si="22">A15</f>
        <v>12</v>
      </c>
      <c r="B55" s="143">
        <f t="shared" si="22"/>
        <v>35.1</v>
      </c>
      <c r="C55" s="143">
        <f t="shared" si="22"/>
        <v>0</v>
      </c>
      <c r="D55" s="143">
        <f t="shared" si="22"/>
        <v>0.24235698530468383</v>
      </c>
      <c r="E55" s="143">
        <f t="shared" si="22"/>
        <v>483.98398490907107</v>
      </c>
      <c r="F55" s="143">
        <f t="shared" si="22"/>
        <v>0.88036835402602887</v>
      </c>
      <c r="G55" s="143">
        <f t="shared" si="22"/>
        <v>0.1167730080232794</v>
      </c>
      <c r="H55" s="143">
        <f t="shared" si="22"/>
        <v>223.19433393576526</v>
      </c>
      <c r="I55" s="143">
        <f t="shared" si="22"/>
        <v>1545.5945510038828</v>
      </c>
      <c r="J55" s="143">
        <f t="shared" si="22"/>
        <v>163.77610924542449</v>
      </c>
      <c r="K55" s="144">
        <f t="shared" si="22"/>
        <v>344967659.56023335</v>
      </c>
      <c r="L55" s="145">
        <f t="shared" si="22"/>
        <v>0</v>
      </c>
      <c r="M55" s="144">
        <f t="shared" si="22"/>
        <v>15810877.37424157</v>
      </c>
      <c r="N55" s="145">
        <f t="shared" si="22"/>
        <v>0</v>
      </c>
      <c r="O55" s="144">
        <f t="shared" si="22"/>
        <v>24622913.354900248</v>
      </c>
      <c r="P55" s="145">
        <f t="shared" si="22"/>
        <v>0</v>
      </c>
      <c r="Q55" s="144">
        <f t="shared" si="22"/>
        <v>21366390276.27874</v>
      </c>
      <c r="R55" s="145">
        <f t="shared" si="22"/>
        <v>0</v>
      </c>
      <c r="S55" s="144">
        <f t="shared" si="22"/>
        <v>-1146912837.246192</v>
      </c>
      <c r="T55" s="144">
        <f t="shared" si="22"/>
        <v>0</v>
      </c>
      <c r="U55" s="144">
        <f t="shared" si="22"/>
        <v>8234113249.1656523</v>
      </c>
      <c r="V55" s="144">
        <f t="shared" si="22"/>
        <v>226575216.49462456</v>
      </c>
      <c r="W55" s="145">
        <f t="shared" si="22"/>
        <v>0</v>
      </c>
      <c r="X55" s="144">
        <f t="shared" si="22"/>
        <v>25309377.652493946</v>
      </c>
      <c r="Y55" s="145">
        <f t="shared" si="22"/>
        <v>0</v>
      </c>
      <c r="Z55" s="144">
        <f t="shared" si="22"/>
        <v>13644457287.597181</v>
      </c>
      <c r="AA55" s="144">
        <f t="shared" si="22"/>
        <v>0</v>
      </c>
      <c r="AB55" s="144">
        <f t="shared" si="22"/>
        <v>-2298595975.7731957</v>
      </c>
      <c r="AC55" s="144">
        <f t="shared" si="22"/>
        <v>627045574.55766046</v>
      </c>
      <c r="AD55" s="144">
        <f t="shared" si="22"/>
        <v>0</v>
      </c>
      <c r="AE55" s="144">
        <f t="shared" si="22"/>
        <v>30769175657.006817</v>
      </c>
      <c r="AF55" s="146">
        <f t="shared" si="22"/>
        <v>0</v>
      </c>
    </row>
    <row r="56" spans="1:32" x14ac:dyDescent="0.3">
      <c r="A56" s="142"/>
      <c r="B56" s="143">
        <f>B57</f>
        <v>40.950000000000003</v>
      </c>
      <c r="C56" s="143">
        <f t="shared" ref="C56:AF56" si="23">C57</f>
        <v>0</v>
      </c>
      <c r="D56" s="143">
        <f t="shared" si="23"/>
        <v>0.23135522851313137</v>
      </c>
      <c r="E56" s="143">
        <f t="shared" si="23"/>
        <v>458.08260726908566</v>
      </c>
      <c r="F56" s="143">
        <f t="shared" si="23"/>
        <v>0.84267390608072501</v>
      </c>
      <c r="G56" s="143">
        <f t="shared" si="23"/>
        <v>8.976594242458194E-2</v>
      </c>
      <c r="H56" s="143">
        <f t="shared" si="23"/>
        <v>164.34133407322227</v>
      </c>
      <c r="I56" s="143">
        <f t="shared" si="23"/>
        <v>1277.1104635252943</v>
      </c>
      <c r="J56" s="143">
        <f t="shared" si="23"/>
        <v>106.38185413277239</v>
      </c>
      <c r="K56" s="144">
        <f t="shared" si="23"/>
        <v>323776906.59773505</v>
      </c>
      <c r="L56" s="145">
        <f t="shared" si="23"/>
        <v>0</v>
      </c>
      <c r="M56" s="144">
        <f t="shared" si="23"/>
        <v>7070821.8603288252</v>
      </c>
      <c r="N56" s="145">
        <f t="shared" si="23"/>
        <v>0</v>
      </c>
      <c r="O56" s="144">
        <f t="shared" si="23"/>
        <v>21822044.394357707</v>
      </c>
      <c r="P56" s="145">
        <f t="shared" si="23"/>
        <v>0</v>
      </c>
      <c r="Q56" s="144">
        <f t="shared" si="23"/>
        <v>21785393551.599064</v>
      </c>
      <c r="R56" s="145">
        <f t="shared" si="23"/>
        <v>0</v>
      </c>
      <c r="S56" s="144">
        <f t="shared" si="23"/>
        <v>-862717449.89706659</v>
      </c>
      <c r="T56" s="144">
        <f t="shared" si="23"/>
        <v>0</v>
      </c>
      <c r="U56" s="144">
        <f t="shared" si="23"/>
        <v>7843618456.9296846</v>
      </c>
      <c r="V56" s="144">
        <f t="shared" si="23"/>
        <v>187972803.64327511</v>
      </c>
      <c r="W56" s="145">
        <f t="shared" si="23"/>
        <v>0</v>
      </c>
      <c r="X56" s="144">
        <f t="shared" si="23"/>
        <v>16471353.960136842</v>
      </c>
      <c r="Y56" s="145">
        <f t="shared" si="23"/>
        <v>0</v>
      </c>
      <c r="Z56" s="144">
        <f t="shared" si="23"/>
        <v>10760721580.267796</v>
      </c>
      <c r="AA56" s="144">
        <f t="shared" si="23"/>
        <v>0</v>
      </c>
      <c r="AB56" s="144">
        <f t="shared" si="23"/>
        <v>-1224962371.5777781</v>
      </c>
      <c r="AC56" s="144">
        <f t="shared" si="23"/>
        <v>461206490.46889311</v>
      </c>
      <c r="AD56" s="144">
        <f t="shared" si="23"/>
        <v>0</v>
      </c>
      <c r="AE56" s="144">
        <f t="shared" si="23"/>
        <v>25990726923.953991</v>
      </c>
      <c r="AF56" s="146">
        <f t="shared" si="23"/>
        <v>0</v>
      </c>
    </row>
    <row r="57" spans="1:32" x14ac:dyDescent="0.3">
      <c r="A57" s="142">
        <f t="shared" ref="A57:AF57" si="24">A16</f>
        <v>13</v>
      </c>
      <c r="B57" s="143">
        <f t="shared" si="24"/>
        <v>40.950000000000003</v>
      </c>
      <c r="C57" s="143">
        <f t="shared" si="24"/>
        <v>0</v>
      </c>
      <c r="D57" s="143">
        <f t="shared" si="24"/>
        <v>0.23135522851313137</v>
      </c>
      <c r="E57" s="143">
        <f t="shared" si="24"/>
        <v>458.08260726908566</v>
      </c>
      <c r="F57" s="143">
        <f t="shared" si="24"/>
        <v>0.84267390608072501</v>
      </c>
      <c r="G57" s="143">
        <f t="shared" si="24"/>
        <v>8.976594242458194E-2</v>
      </c>
      <c r="H57" s="143">
        <f t="shared" si="24"/>
        <v>164.34133407322227</v>
      </c>
      <c r="I57" s="143">
        <f t="shared" si="24"/>
        <v>1277.1104635252943</v>
      </c>
      <c r="J57" s="143">
        <f t="shared" si="24"/>
        <v>106.38185413277239</v>
      </c>
      <c r="K57" s="144">
        <f t="shared" si="24"/>
        <v>323776906.59773505</v>
      </c>
      <c r="L57" s="145">
        <f t="shared" si="24"/>
        <v>0</v>
      </c>
      <c r="M57" s="144">
        <f t="shared" si="24"/>
        <v>7070821.8603288252</v>
      </c>
      <c r="N57" s="145">
        <f t="shared" si="24"/>
        <v>0</v>
      </c>
      <c r="O57" s="144">
        <f t="shared" si="24"/>
        <v>21822044.394357707</v>
      </c>
      <c r="P57" s="145">
        <f t="shared" si="24"/>
        <v>0</v>
      </c>
      <c r="Q57" s="144">
        <f t="shared" si="24"/>
        <v>21785393551.599064</v>
      </c>
      <c r="R57" s="145">
        <f t="shared" si="24"/>
        <v>0</v>
      </c>
      <c r="S57" s="144">
        <f t="shared" si="24"/>
        <v>-862717449.89706659</v>
      </c>
      <c r="T57" s="144">
        <f t="shared" si="24"/>
        <v>0</v>
      </c>
      <c r="U57" s="144">
        <f t="shared" si="24"/>
        <v>7843618456.9296846</v>
      </c>
      <c r="V57" s="144">
        <f t="shared" si="24"/>
        <v>187972803.64327511</v>
      </c>
      <c r="W57" s="145">
        <f t="shared" si="24"/>
        <v>0</v>
      </c>
      <c r="X57" s="144">
        <f t="shared" si="24"/>
        <v>16471353.960136842</v>
      </c>
      <c r="Y57" s="145">
        <f t="shared" si="24"/>
        <v>0</v>
      </c>
      <c r="Z57" s="144">
        <f t="shared" si="24"/>
        <v>10760721580.267796</v>
      </c>
      <c r="AA57" s="144">
        <f t="shared" si="24"/>
        <v>0</v>
      </c>
      <c r="AB57" s="144">
        <f t="shared" si="24"/>
        <v>-1224962371.5777781</v>
      </c>
      <c r="AC57" s="144">
        <f t="shared" si="24"/>
        <v>461206490.46889311</v>
      </c>
      <c r="AD57" s="144">
        <f t="shared" si="24"/>
        <v>0</v>
      </c>
      <c r="AE57" s="144">
        <f t="shared" si="24"/>
        <v>25990726923.953991</v>
      </c>
      <c r="AF57" s="146">
        <f t="shared" si="24"/>
        <v>0</v>
      </c>
    </row>
    <row r="58" spans="1:32" x14ac:dyDescent="0.3">
      <c r="A58" s="142"/>
      <c r="B58" s="143">
        <f>B59</f>
        <v>46.8</v>
      </c>
      <c r="C58" s="143">
        <f t="shared" ref="C58:AF58" si="25">C59</f>
        <v>0</v>
      </c>
      <c r="D58" s="143">
        <f t="shared" si="25"/>
        <v>0.19614169208482329</v>
      </c>
      <c r="E58" s="143">
        <f t="shared" si="25"/>
        <v>433.86985310811133</v>
      </c>
      <c r="F58" s="143">
        <f t="shared" si="25"/>
        <v>0.79473521853920726</v>
      </c>
      <c r="G58" s="143">
        <f t="shared" si="25"/>
        <v>6.6435759748452367E-2</v>
      </c>
      <c r="H58" s="143">
        <f t="shared" si="25"/>
        <v>125.29143059545741</v>
      </c>
      <c r="I58" s="143">
        <f t="shared" si="25"/>
        <v>1071.0021807862406</v>
      </c>
      <c r="J58" s="143">
        <f t="shared" si="25"/>
        <v>72.316091313702827</v>
      </c>
      <c r="K58" s="144">
        <f t="shared" si="25"/>
        <v>317409873.53335017</v>
      </c>
      <c r="L58" s="145">
        <f t="shared" si="25"/>
        <v>0</v>
      </c>
      <c r="M58" s="144">
        <f t="shared" si="25"/>
        <v>5467063.5470491946</v>
      </c>
      <c r="N58" s="145">
        <f t="shared" si="25"/>
        <v>0</v>
      </c>
      <c r="O58" s="144">
        <f t="shared" si="25"/>
        <v>18275122.498167835</v>
      </c>
      <c r="P58" s="145">
        <f t="shared" si="25"/>
        <v>0</v>
      </c>
      <c r="Q58" s="144">
        <f t="shared" si="25"/>
        <v>21620990186.790501</v>
      </c>
      <c r="R58" s="145">
        <f t="shared" si="25"/>
        <v>0</v>
      </c>
      <c r="S58" s="144">
        <f t="shared" si="25"/>
        <v>-539998079.4443897</v>
      </c>
      <c r="T58" s="144">
        <f t="shared" si="25"/>
        <v>0</v>
      </c>
      <c r="U58" s="144">
        <f t="shared" si="25"/>
        <v>6892775762.7094412</v>
      </c>
      <c r="V58" s="144">
        <f t="shared" si="25"/>
        <v>161729412.94800743</v>
      </c>
      <c r="W58" s="145">
        <f t="shared" si="25"/>
        <v>0</v>
      </c>
      <c r="X58" s="144">
        <f t="shared" si="25"/>
        <v>15247825.804320114</v>
      </c>
      <c r="Y58" s="145">
        <f t="shared" si="25"/>
        <v>0</v>
      </c>
      <c r="Z58" s="144">
        <f t="shared" si="25"/>
        <v>8582126690.8779058</v>
      </c>
      <c r="AA58" s="144">
        <f t="shared" si="25"/>
        <v>0</v>
      </c>
      <c r="AB58" s="144">
        <f t="shared" si="25"/>
        <v>-778494159.23616219</v>
      </c>
      <c r="AC58" s="144">
        <f t="shared" si="25"/>
        <v>364789811.02805686</v>
      </c>
      <c r="AD58" s="144">
        <f t="shared" si="25"/>
        <v>0</v>
      </c>
      <c r="AE58" s="144">
        <f t="shared" si="25"/>
        <v>22172773691.182705</v>
      </c>
      <c r="AF58" s="146">
        <f t="shared" si="25"/>
        <v>0</v>
      </c>
    </row>
    <row r="59" spans="1:32" x14ac:dyDescent="0.3">
      <c r="A59" s="142">
        <f t="shared" ref="A59:AF59" si="26">A17</f>
        <v>14</v>
      </c>
      <c r="B59" s="143">
        <f t="shared" si="26"/>
        <v>46.8</v>
      </c>
      <c r="C59" s="143">
        <f t="shared" si="26"/>
        <v>0</v>
      </c>
      <c r="D59" s="143">
        <f t="shared" si="26"/>
        <v>0.19614169208482329</v>
      </c>
      <c r="E59" s="143">
        <f t="shared" si="26"/>
        <v>433.86985310811133</v>
      </c>
      <c r="F59" s="143">
        <f t="shared" si="26"/>
        <v>0.79473521853920726</v>
      </c>
      <c r="G59" s="143">
        <f t="shared" si="26"/>
        <v>6.6435759748452367E-2</v>
      </c>
      <c r="H59" s="143">
        <f t="shared" si="26"/>
        <v>125.29143059545741</v>
      </c>
      <c r="I59" s="143">
        <f t="shared" si="26"/>
        <v>1071.0021807862406</v>
      </c>
      <c r="J59" s="143">
        <f t="shared" si="26"/>
        <v>72.316091313702827</v>
      </c>
      <c r="K59" s="144">
        <f t="shared" si="26"/>
        <v>317409873.53335017</v>
      </c>
      <c r="L59" s="145">
        <f t="shared" si="26"/>
        <v>0</v>
      </c>
      <c r="M59" s="144">
        <f t="shared" si="26"/>
        <v>5467063.5470491946</v>
      </c>
      <c r="N59" s="145">
        <f t="shared" si="26"/>
        <v>0</v>
      </c>
      <c r="O59" s="144">
        <f t="shared" si="26"/>
        <v>18275122.498167835</v>
      </c>
      <c r="P59" s="145">
        <f t="shared" si="26"/>
        <v>0</v>
      </c>
      <c r="Q59" s="144">
        <f t="shared" si="26"/>
        <v>21620990186.790501</v>
      </c>
      <c r="R59" s="145">
        <f t="shared" si="26"/>
        <v>0</v>
      </c>
      <c r="S59" s="144">
        <f t="shared" si="26"/>
        <v>-539998079.4443897</v>
      </c>
      <c r="T59" s="144">
        <f t="shared" si="26"/>
        <v>0</v>
      </c>
      <c r="U59" s="144">
        <f t="shared" si="26"/>
        <v>6892775762.7094412</v>
      </c>
      <c r="V59" s="144">
        <f t="shared" si="26"/>
        <v>161729412.94800743</v>
      </c>
      <c r="W59" s="145">
        <f t="shared" si="26"/>
        <v>0</v>
      </c>
      <c r="X59" s="144">
        <f t="shared" si="26"/>
        <v>15247825.804320114</v>
      </c>
      <c r="Y59" s="145">
        <f t="shared" si="26"/>
        <v>0</v>
      </c>
      <c r="Z59" s="144">
        <f t="shared" si="26"/>
        <v>8582126690.8779058</v>
      </c>
      <c r="AA59" s="144">
        <f t="shared" si="26"/>
        <v>0</v>
      </c>
      <c r="AB59" s="144">
        <f t="shared" si="26"/>
        <v>-778494159.23616219</v>
      </c>
      <c r="AC59" s="144">
        <f t="shared" si="26"/>
        <v>364789811.02805686</v>
      </c>
      <c r="AD59" s="144">
        <f t="shared" si="26"/>
        <v>0</v>
      </c>
      <c r="AE59" s="144">
        <f t="shared" si="26"/>
        <v>22172773691.182705</v>
      </c>
      <c r="AF59" s="146">
        <f t="shared" si="26"/>
        <v>0</v>
      </c>
    </row>
    <row r="60" spans="1:32" x14ac:dyDescent="0.3">
      <c r="A60" s="142"/>
      <c r="B60" s="143">
        <f>B61</f>
        <v>52.65</v>
      </c>
      <c r="C60" s="143">
        <f t="shared" ref="C60:AF60" si="27">C61</f>
        <v>0</v>
      </c>
      <c r="D60" s="143">
        <f t="shared" si="27"/>
        <v>9.5602794156676746E-2</v>
      </c>
      <c r="E60" s="143">
        <f t="shared" si="27"/>
        <v>404.91595954933661</v>
      </c>
      <c r="F60" s="143">
        <f t="shared" si="27"/>
        <v>0.76678698711670434</v>
      </c>
      <c r="G60" s="143">
        <f t="shared" si="27"/>
        <v>5.0579272235590722E-2</v>
      </c>
      <c r="H60" s="143">
        <f t="shared" si="27"/>
        <v>93.219787783868654</v>
      </c>
      <c r="I60" s="143">
        <f t="shared" si="27"/>
        <v>893.02756198513305</v>
      </c>
      <c r="J60" s="143">
        <f t="shared" si="27"/>
        <v>49.200038124801139</v>
      </c>
      <c r="K60" s="144">
        <f t="shared" si="27"/>
        <v>309071337.18768054</v>
      </c>
      <c r="L60" s="145">
        <f t="shared" si="27"/>
        <v>0</v>
      </c>
      <c r="M60" s="144">
        <f t="shared" si="27"/>
        <v>4550515.4567786353</v>
      </c>
      <c r="N60" s="145">
        <f t="shared" si="27"/>
        <v>0</v>
      </c>
      <c r="O60" s="144">
        <f t="shared" si="27"/>
        <v>14840216.762669416</v>
      </c>
      <c r="P60" s="145">
        <f t="shared" si="27"/>
        <v>0</v>
      </c>
      <c r="Q60" s="144">
        <f t="shared" si="27"/>
        <v>20779403394.523041</v>
      </c>
      <c r="R60" s="145">
        <f t="shared" si="27"/>
        <v>0</v>
      </c>
      <c r="S60" s="144">
        <f t="shared" si="27"/>
        <v>-348771339.78420699</v>
      </c>
      <c r="T60" s="144">
        <f t="shared" si="27"/>
        <v>0</v>
      </c>
      <c r="U60" s="144">
        <f t="shared" si="27"/>
        <v>6371536152.9642391</v>
      </c>
      <c r="V60" s="144">
        <f t="shared" si="27"/>
        <v>138048864.36401147</v>
      </c>
      <c r="W60" s="145">
        <f t="shared" si="27"/>
        <v>0</v>
      </c>
      <c r="X60" s="144">
        <f t="shared" si="27"/>
        <v>10740837.013926428</v>
      </c>
      <c r="Y60" s="145">
        <f t="shared" si="27"/>
        <v>0</v>
      </c>
      <c r="Z60" s="144">
        <f t="shared" si="27"/>
        <v>6570520955.719779</v>
      </c>
      <c r="AA60" s="144">
        <f t="shared" si="27"/>
        <v>0</v>
      </c>
      <c r="AB60" s="144">
        <f t="shared" si="27"/>
        <v>-506243746.99075627</v>
      </c>
      <c r="AC60" s="144">
        <f t="shared" si="27"/>
        <v>285655939.99974722</v>
      </c>
      <c r="AD60" s="144">
        <f t="shared" si="27"/>
        <v>0</v>
      </c>
      <c r="AE60" s="144">
        <f t="shared" si="27"/>
        <v>18695997018.415398</v>
      </c>
      <c r="AF60" s="146">
        <f t="shared" si="27"/>
        <v>0</v>
      </c>
    </row>
    <row r="61" spans="1:32" x14ac:dyDescent="0.3">
      <c r="A61" s="142">
        <f t="shared" ref="A61:AF61" si="28">A18</f>
        <v>15</v>
      </c>
      <c r="B61" s="143">
        <f t="shared" si="28"/>
        <v>52.65</v>
      </c>
      <c r="C61" s="143">
        <f t="shared" si="28"/>
        <v>0</v>
      </c>
      <c r="D61" s="143">
        <f t="shared" si="28"/>
        <v>9.5602794156676746E-2</v>
      </c>
      <c r="E61" s="143">
        <f t="shared" si="28"/>
        <v>404.91595954933661</v>
      </c>
      <c r="F61" s="143">
        <f t="shared" si="28"/>
        <v>0.76678698711670434</v>
      </c>
      <c r="G61" s="143">
        <f t="shared" si="28"/>
        <v>5.0579272235590722E-2</v>
      </c>
      <c r="H61" s="143">
        <f t="shared" si="28"/>
        <v>93.219787783868654</v>
      </c>
      <c r="I61" s="143">
        <f t="shared" si="28"/>
        <v>893.02756198513305</v>
      </c>
      <c r="J61" s="143">
        <f t="shared" si="28"/>
        <v>49.200038124801139</v>
      </c>
      <c r="K61" s="144">
        <f t="shared" si="28"/>
        <v>309071337.18768054</v>
      </c>
      <c r="L61" s="145">
        <f t="shared" si="28"/>
        <v>0</v>
      </c>
      <c r="M61" s="144">
        <f t="shared" si="28"/>
        <v>4550515.4567786353</v>
      </c>
      <c r="N61" s="145">
        <f t="shared" si="28"/>
        <v>0</v>
      </c>
      <c r="O61" s="144">
        <f t="shared" si="28"/>
        <v>14840216.762669416</v>
      </c>
      <c r="P61" s="145">
        <f t="shared" si="28"/>
        <v>0</v>
      </c>
      <c r="Q61" s="144">
        <f t="shared" si="28"/>
        <v>20779403394.523041</v>
      </c>
      <c r="R61" s="145">
        <f t="shared" si="28"/>
        <v>0</v>
      </c>
      <c r="S61" s="144">
        <f t="shared" si="28"/>
        <v>-348771339.78420699</v>
      </c>
      <c r="T61" s="144">
        <f t="shared" si="28"/>
        <v>0</v>
      </c>
      <c r="U61" s="144">
        <f t="shared" si="28"/>
        <v>6371536152.9642391</v>
      </c>
      <c r="V61" s="144">
        <f t="shared" si="28"/>
        <v>138048864.36401147</v>
      </c>
      <c r="W61" s="145">
        <f t="shared" si="28"/>
        <v>0</v>
      </c>
      <c r="X61" s="144">
        <f t="shared" si="28"/>
        <v>10740837.013926428</v>
      </c>
      <c r="Y61" s="145">
        <f t="shared" si="28"/>
        <v>0</v>
      </c>
      <c r="Z61" s="144">
        <f t="shared" si="28"/>
        <v>6570520955.719779</v>
      </c>
      <c r="AA61" s="144">
        <f t="shared" si="28"/>
        <v>0</v>
      </c>
      <c r="AB61" s="144">
        <f t="shared" si="28"/>
        <v>-506243746.99075627</v>
      </c>
      <c r="AC61" s="144">
        <f t="shared" si="28"/>
        <v>285655939.99974722</v>
      </c>
      <c r="AD61" s="144">
        <f t="shared" si="28"/>
        <v>0</v>
      </c>
      <c r="AE61" s="144">
        <f t="shared" si="28"/>
        <v>18695997018.415398</v>
      </c>
      <c r="AF61" s="146">
        <f t="shared" si="28"/>
        <v>0</v>
      </c>
    </row>
    <row r="62" spans="1:32" x14ac:dyDescent="0.3">
      <c r="A62" s="142"/>
      <c r="B62" s="143">
        <f>B63</f>
        <v>58.5</v>
      </c>
      <c r="C62" s="143">
        <f t="shared" ref="C62:AF62" si="29">C63</f>
        <v>0</v>
      </c>
      <c r="D62" s="143">
        <f t="shared" si="29"/>
        <v>-5.5591886171639494E-2</v>
      </c>
      <c r="E62" s="143">
        <f t="shared" si="29"/>
        <v>377.72917613917218</v>
      </c>
      <c r="F62" s="143">
        <f t="shared" si="29"/>
        <v>0.72140890867586593</v>
      </c>
      <c r="G62" s="143">
        <f t="shared" si="29"/>
        <v>4.2030256746177719E-2</v>
      </c>
      <c r="H62" s="143">
        <f t="shared" si="29"/>
        <v>67.904898389174193</v>
      </c>
      <c r="I62" s="143">
        <f t="shared" si="29"/>
        <v>734.00678952709904</v>
      </c>
      <c r="J62" s="143">
        <f t="shared" si="29"/>
        <v>33.380171525642581</v>
      </c>
      <c r="K62" s="144">
        <f t="shared" si="29"/>
        <v>303140379.55982184</v>
      </c>
      <c r="L62" s="145">
        <f t="shared" si="29"/>
        <v>0</v>
      </c>
      <c r="M62" s="144">
        <f t="shared" si="29"/>
        <v>4072107.3499316378</v>
      </c>
      <c r="N62" s="145">
        <f t="shared" si="29"/>
        <v>0</v>
      </c>
      <c r="O62" s="144">
        <f t="shared" si="29"/>
        <v>12132294.329572855</v>
      </c>
      <c r="P62" s="145">
        <f t="shared" si="29"/>
        <v>0</v>
      </c>
      <c r="Q62" s="144">
        <f t="shared" si="29"/>
        <v>19923444054.969639</v>
      </c>
      <c r="R62" s="145">
        <f t="shared" si="29"/>
        <v>0</v>
      </c>
      <c r="S62" s="144">
        <f t="shared" si="29"/>
        <v>-308593605.67439806</v>
      </c>
      <c r="T62" s="144">
        <f t="shared" si="29"/>
        <v>0</v>
      </c>
      <c r="U62" s="144">
        <f t="shared" si="29"/>
        <v>5503744034.5875549</v>
      </c>
      <c r="V62" s="144">
        <f t="shared" si="29"/>
        <v>116676754.7065707</v>
      </c>
      <c r="W62" s="145">
        <f t="shared" si="29"/>
        <v>0</v>
      </c>
      <c r="X62" s="144">
        <f t="shared" si="29"/>
        <v>10119272.711990943</v>
      </c>
      <c r="Y62" s="145">
        <f t="shared" si="29"/>
        <v>0</v>
      </c>
      <c r="Z62" s="144">
        <f t="shared" si="29"/>
        <v>4904293511.7304029</v>
      </c>
      <c r="AA62" s="144">
        <f t="shared" si="29"/>
        <v>0</v>
      </c>
      <c r="AB62" s="144">
        <f t="shared" si="29"/>
        <v>-344695912.95620352</v>
      </c>
      <c r="AC62" s="144">
        <f t="shared" si="29"/>
        <v>220540369.56211963</v>
      </c>
      <c r="AD62" s="144">
        <f t="shared" si="29"/>
        <v>0</v>
      </c>
      <c r="AE62" s="144">
        <f t="shared" si="29"/>
        <v>15575548220.857138</v>
      </c>
      <c r="AF62" s="146">
        <f t="shared" si="29"/>
        <v>0</v>
      </c>
    </row>
    <row r="63" spans="1:32" x14ac:dyDescent="0.3">
      <c r="A63" s="142">
        <f t="shared" ref="A63:AF63" si="30">A19</f>
        <v>16</v>
      </c>
      <c r="B63" s="143">
        <f t="shared" si="30"/>
        <v>58.5</v>
      </c>
      <c r="C63" s="143">
        <f t="shared" si="30"/>
        <v>0</v>
      </c>
      <c r="D63" s="143">
        <f t="shared" si="30"/>
        <v>-5.5591886171639494E-2</v>
      </c>
      <c r="E63" s="143">
        <f t="shared" si="30"/>
        <v>377.72917613917218</v>
      </c>
      <c r="F63" s="143">
        <f t="shared" si="30"/>
        <v>0.72140890867586593</v>
      </c>
      <c r="G63" s="143">
        <f t="shared" si="30"/>
        <v>4.2030256746177719E-2</v>
      </c>
      <c r="H63" s="143">
        <f t="shared" si="30"/>
        <v>67.904898389174193</v>
      </c>
      <c r="I63" s="143">
        <f t="shared" si="30"/>
        <v>734.00678952709904</v>
      </c>
      <c r="J63" s="143">
        <f t="shared" si="30"/>
        <v>33.380171525642581</v>
      </c>
      <c r="K63" s="144">
        <f t="shared" si="30"/>
        <v>303140379.55982184</v>
      </c>
      <c r="L63" s="145">
        <f t="shared" si="30"/>
        <v>0</v>
      </c>
      <c r="M63" s="144">
        <f t="shared" si="30"/>
        <v>4072107.3499316378</v>
      </c>
      <c r="N63" s="145">
        <f t="shared" si="30"/>
        <v>0</v>
      </c>
      <c r="O63" s="144">
        <f t="shared" si="30"/>
        <v>12132294.329572855</v>
      </c>
      <c r="P63" s="145">
        <f t="shared" si="30"/>
        <v>0</v>
      </c>
      <c r="Q63" s="144">
        <f t="shared" si="30"/>
        <v>19923444054.969639</v>
      </c>
      <c r="R63" s="145">
        <f t="shared" si="30"/>
        <v>0</v>
      </c>
      <c r="S63" s="144">
        <f t="shared" si="30"/>
        <v>-308593605.67439806</v>
      </c>
      <c r="T63" s="144">
        <f t="shared" si="30"/>
        <v>0</v>
      </c>
      <c r="U63" s="144">
        <f t="shared" si="30"/>
        <v>5503744034.5875549</v>
      </c>
      <c r="V63" s="144">
        <f t="shared" si="30"/>
        <v>116676754.7065707</v>
      </c>
      <c r="W63" s="145">
        <f t="shared" si="30"/>
        <v>0</v>
      </c>
      <c r="X63" s="144">
        <f t="shared" si="30"/>
        <v>10119272.711990943</v>
      </c>
      <c r="Y63" s="145">
        <f t="shared" si="30"/>
        <v>0</v>
      </c>
      <c r="Z63" s="144">
        <f t="shared" si="30"/>
        <v>4904293511.7304029</v>
      </c>
      <c r="AA63" s="144">
        <f t="shared" si="30"/>
        <v>0</v>
      </c>
      <c r="AB63" s="144">
        <f t="shared" si="30"/>
        <v>-344695912.95620352</v>
      </c>
      <c r="AC63" s="144">
        <f t="shared" si="30"/>
        <v>220540369.56211963</v>
      </c>
      <c r="AD63" s="144">
        <f t="shared" si="30"/>
        <v>0</v>
      </c>
      <c r="AE63" s="144">
        <f t="shared" si="30"/>
        <v>15575548220.857138</v>
      </c>
      <c r="AF63" s="146">
        <f t="shared" si="30"/>
        <v>0</v>
      </c>
    </row>
    <row r="64" spans="1:32" x14ac:dyDescent="0.3">
      <c r="A64" s="142"/>
      <c r="B64" s="143">
        <f>B65</f>
        <v>64.349999999999994</v>
      </c>
      <c r="C64" s="143">
        <f t="shared" ref="C64:AF64" si="31">C65</f>
        <v>0</v>
      </c>
      <c r="D64" s="143">
        <f t="shared" si="31"/>
        <v>-0.23665773260893433</v>
      </c>
      <c r="E64" s="143">
        <f t="shared" si="31"/>
        <v>350.48075798158982</v>
      </c>
      <c r="F64" s="143">
        <f t="shared" si="31"/>
        <v>0.67843152532812678</v>
      </c>
      <c r="G64" s="143">
        <f t="shared" si="31"/>
        <v>3.6098273846408714E-2</v>
      </c>
      <c r="H64" s="143">
        <f t="shared" si="31"/>
        <v>49.017087751616906</v>
      </c>
      <c r="I64" s="143">
        <f t="shared" si="31"/>
        <v>592.46059585819933</v>
      </c>
      <c r="J64" s="143">
        <f t="shared" si="31"/>
        <v>21.884007614996122</v>
      </c>
      <c r="K64" s="144">
        <f t="shared" si="31"/>
        <v>292878821.83621842</v>
      </c>
      <c r="L64" s="145">
        <f t="shared" si="31"/>
        <v>0</v>
      </c>
      <c r="M64" s="144">
        <f t="shared" si="31"/>
        <v>2675196.8835163126</v>
      </c>
      <c r="N64" s="145">
        <f t="shared" si="31"/>
        <v>0</v>
      </c>
      <c r="O64" s="144">
        <f t="shared" si="31"/>
        <v>11444887.989277588</v>
      </c>
      <c r="P64" s="145">
        <f t="shared" si="31"/>
        <v>0</v>
      </c>
      <c r="Q64" s="144">
        <f t="shared" si="31"/>
        <v>18925007645.601643</v>
      </c>
      <c r="R64" s="145">
        <f t="shared" si="31"/>
        <v>0</v>
      </c>
      <c r="S64" s="144">
        <f t="shared" si="31"/>
        <v>-308530152.89381689</v>
      </c>
      <c r="T64" s="144">
        <f t="shared" si="31"/>
        <v>0</v>
      </c>
      <c r="U64" s="144">
        <f t="shared" si="31"/>
        <v>4934755800.4311666</v>
      </c>
      <c r="V64" s="144">
        <f t="shared" si="31"/>
        <v>97452711.099546522</v>
      </c>
      <c r="W64" s="145">
        <f t="shared" si="31"/>
        <v>0</v>
      </c>
      <c r="X64" s="144">
        <f t="shared" si="31"/>
        <v>7866993.7547380887</v>
      </c>
      <c r="Y64" s="145">
        <f t="shared" si="31"/>
        <v>0</v>
      </c>
      <c r="Z64" s="144">
        <f t="shared" si="31"/>
        <v>3608812186.373601</v>
      </c>
      <c r="AA64" s="144">
        <f t="shared" si="31"/>
        <v>0</v>
      </c>
      <c r="AB64" s="144">
        <f t="shared" si="31"/>
        <v>-215469006.74724758</v>
      </c>
      <c r="AC64" s="144">
        <f t="shared" si="31"/>
        <v>168033844.59526175</v>
      </c>
      <c r="AD64" s="144">
        <f t="shared" si="31"/>
        <v>0</v>
      </c>
      <c r="AE64" s="144">
        <f t="shared" si="31"/>
        <v>12734628096.087114</v>
      </c>
      <c r="AF64" s="146">
        <f t="shared" si="31"/>
        <v>0</v>
      </c>
    </row>
    <row r="65" spans="1:32" x14ac:dyDescent="0.3">
      <c r="A65" s="142">
        <f t="shared" ref="A65:AF65" si="32">A20</f>
        <v>17</v>
      </c>
      <c r="B65" s="143">
        <f t="shared" si="32"/>
        <v>64.349999999999994</v>
      </c>
      <c r="C65" s="143">
        <f t="shared" si="32"/>
        <v>0</v>
      </c>
      <c r="D65" s="143">
        <f t="shared" si="32"/>
        <v>-0.23665773260893433</v>
      </c>
      <c r="E65" s="143">
        <f t="shared" si="32"/>
        <v>350.48075798158982</v>
      </c>
      <c r="F65" s="143">
        <f t="shared" si="32"/>
        <v>0.67843152532812678</v>
      </c>
      <c r="G65" s="143">
        <f t="shared" si="32"/>
        <v>3.6098273846408714E-2</v>
      </c>
      <c r="H65" s="143">
        <f t="shared" si="32"/>
        <v>49.017087751616906</v>
      </c>
      <c r="I65" s="143">
        <f t="shared" si="32"/>
        <v>592.46059585819933</v>
      </c>
      <c r="J65" s="143">
        <f t="shared" si="32"/>
        <v>21.884007614996122</v>
      </c>
      <c r="K65" s="144">
        <f t="shared" si="32"/>
        <v>292878821.83621842</v>
      </c>
      <c r="L65" s="145">
        <f t="shared" si="32"/>
        <v>0</v>
      </c>
      <c r="M65" s="144">
        <f t="shared" si="32"/>
        <v>2675196.8835163126</v>
      </c>
      <c r="N65" s="145">
        <f t="shared" si="32"/>
        <v>0</v>
      </c>
      <c r="O65" s="144">
        <f t="shared" si="32"/>
        <v>11444887.989277588</v>
      </c>
      <c r="P65" s="145">
        <f t="shared" si="32"/>
        <v>0</v>
      </c>
      <c r="Q65" s="144">
        <f t="shared" si="32"/>
        <v>18925007645.601643</v>
      </c>
      <c r="R65" s="145">
        <f t="shared" si="32"/>
        <v>0</v>
      </c>
      <c r="S65" s="144">
        <f t="shared" si="32"/>
        <v>-308530152.89381689</v>
      </c>
      <c r="T65" s="144">
        <f t="shared" si="32"/>
        <v>0</v>
      </c>
      <c r="U65" s="144">
        <f t="shared" si="32"/>
        <v>4934755800.4311666</v>
      </c>
      <c r="V65" s="144">
        <f t="shared" si="32"/>
        <v>97452711.099546522</v>
      </c>
      <c r="W65" s="145">
        <f t="shared" si="32"/>
        <v>0</v>
      </c>
      <c r="X65" s="144">
        <f t="shared" si="32"/>
        <v>7866993.7547380887</v>
      </c>
      <c r="Y65" s="145">
        <f t="shared" si="32"/>
        <v>0</v>
      </c>
      <c r="Z65" s="144">
        <f t="shared" si="32"/>
        <v>3608812186.373601</v>
      </c>
      <c r="AA65" s="144">
        <f t="shared" si="32"/>
        <v>0</v>
      </c>
      <c r="AB65" s="144">
        <f t="shared" si="32"/>
        <v>-215469006.74724758</v>
      </c>
      <c r="AC65" s="144">
        <f t="shared" si="32"/>
        <v>168033844.59526175</v>
      </c>
      <c r="AD65" s="144">
        <f t="shared" si="32"/>
        <v>0</v>
      </c>
      <c r="AE65" s="144">
        <f t="shared" si="32"/>
        <v>12734628096.087114</v>
      </c>
      <c r="AF65" s="146">
        <f t="shared" si="32"/>
        <v>0</v>
      </c>
    </row>
    <row r="66" spans="1:32" x14ac:dyDescent="0.3">
      <c r="A66" s="142"/>
      <c r="B66" s="143">
        <f>B67</f>
        <v>70.2</v>
      </c>
      <c r="C66" s="143">
        <f t="shared" ref="C66:AF66" si="33">C67</f>
        <v>0</v>
      </c>
      <c r="D66" s="143">
        <f t="shared" si="33"/>
        <v>-0.49538957503989528</v>
      </c>
      <c r="E66" s="143">
        <f t="shared" si="33"/>
        <v>307.34355991677165</v>
      </c>
      <c r="F66" s="143">
        <f t="shared" si="33"/>
        <v>0.53567721835769333</v>
      </c>
      <c r="G66" s="143">
        <f t="shared" si="33"/>
        <v>3.107890346209365E-2</v>
      </c>
      <c r="H66" s="143">
        <f t="shared" si="33"/>
        <v>35.406975022002143</v>
      </c>
      <c r="I66" s="143">
        <f t="shared" si="33"/>
        <v>388.90823358067405</v>
      </c>
      <c r="J66" s="143">
        <f t="shared" si="33"/>
        <v>11.273689341028961</v>
      </c>
      <c r="K66" s="144">
        <f t="shared" si="33"/>
        <v>300265189.31669003</v>
      </c>
      <c r="L66" s="145">
        <f t="shared" si="33"/>
        <v>0</v>
      </c>
      <c r="M66" s="144">
        <f t="shared" si="33"/>
        <v>2249871.1376708378</v>
      </c>
      <c r="N66" s="145">
        <f t="shared" si="33"/>
        <v>0</v>
      </c>
      <c r="O66" s="144">
        <f t="shared" si="33"/>
        <v>12704512.017434703</v>
      </c>
      <c r="P66" s="145">
        <f t="shared" si="33"/>
        <v>0</v>
      </c>
      <c r="Q66" s="144">
        <f t="shared" si="33"/>
        <v>17539502990.641098</v>
      </c>
      <c r="R66" s="145">
        <f t="shared" si="33"/>
        <v>0</v>
      </c>
      <c r="S66" s="144">
        <f t="shared" si="33"/>
        <v>-332390207.96699685</v>
      </c>
      <c r="T66" s="144">
        <f t="shared" si="33"/>
        <v>0</v>
      </c>
      <c r="U66" s="144">
        <f t="shared" si="33"/>
        <v>3337153755.6835651</v>
      </c>
      <c r="V66" s="144">
        <f t="shared" si="33"/>
        <v>81380090.455630779</v>
      </c>
      <c r="W66" s="145">
        <f t="shared" si="33"/>
        <v>0</v>
      </c>
      <c r="X66" s="144">
        <f t="shared" si="33"/>
        <v>7833014.3251078399</v>
      </c>
      <c r="Y66" s="145">
        <f t="shared" si="33"/>
        <v>0</v>
      </c>
      <c r="Z66" s="144">
        <f t="shared" si="33"/>
        <v>2656269376.2048945</v>
      </c>
      <c r="AA66" s="144">
        <f t="shared" si="33"/>
        <v>0</v>
      </c>
      <c r="AB66" s="144">
        <f t="shared" si="33"/>
        <v>-85362269.457801223</v>
      </c>
      <c r="AC66" s="144">
        <f t="shared" si="33"/>
        <v>128223863.25581481</v>
      </c>
      <c r="AD66" s="144">
        <f t="shared" si="33"/>
        <v>0</v>
      </c>
      <c r="AE66" s="144">
        <f t="shared" si="33"/>
        <v>8378352086.4726276</v>
      </c>
      <c r="AF66" s="146">
        <f t="shared" si="33"/>
        <v>0</v>
      </c>
    </row>
    <row r="67" spans="1:32" x14ac:dyDescent="0.3">
      <c r="A67" s="142">
        <f t="shared" ref="A67:AF67" si="34">A21</f>
        <v>18</v>
      </c>
      <c r="B67" s="143">
        <f t="shared" si="34"/>
        <v>70.2</v>
      </c>
      <c r="C67" s="143">
        <f t="shared" si="34"/>
        <v>0</v>
      </c>
      <c r="D67" s="143">
        <f t="shared" si="34"/>
        <v>-0.49538957503989528</v>
      </c>
      <c r="E67" s="143">
        <f t="shared" si="34"/>
        <v>307.34355991677165</v>
      </c>
      <c r="F67" s="143">
        <f t="shared" si="34"/>
        <v>0.53567721835769333</v>
      </c>
      <c r="G67" s="143">
        <f t="shared" si="34"/>
        <v>3.107890346209365E-2</v>
      </c>
      <c r="H67" s="143">
        <f t="shared" si="34"/>
        <v>35.406975022002143</v>
      </c>
      <c r="I67" s="143">
        <f t="shared" si="34"/>
        <v>388.90823358067405</v>
      </c>
      <c r="J67" s="143">
        <f t="shared" si="34"/>
        <v>11.273689341028961</v>
      </c>
      <c r="K67" s="144">
        <f t="shared" si="34"/>
        <v>300265189.31669003</v>
      </c>
      <c r="L67" s="145">
        <f t="shared" si="34"/>
        <v>0</v>
      </c>
      <c r="M67" s="144">
        <f t="shared" si="34"/>
        <v>2249871.1376708378</v>
      </c>
      <c r="N67" s="145">
        <f t="shared" si="34"/>
        <v>0</v>
      </c>
      <c r="O67" s="144">
        <f t="shared" si="34"/>
        <v>12704512.017434703</v>
      </c>
      <c r="P67" s="145">
        <f t="shared" si="34"/>
        <v>0</v>
      </c>
      <c r="Q67" s="144">
        <f t="shared" si="34"/>
        <v>17539502990.641098</v>
      </c>
      <c r="R67" s="145">
        <f t="shared" si="34"/>
        <v>0</v>
      </c>
      <c r="S67" s="144">
        <f t="shared" si="34"/>
        <v>-332390207.96699685</v>
      </c>
      <c r="T67" s="144">
        <f t="shared" si="34"/>
        <v>0</v>
      </c>
      <c r="U67" s="144">
        <f t="shared" si="34"/>
        <v>3337153755.6835651</v>
      </c>
      <c r="V67" s="144">
        <f t="shared" si="34"/>
        <v>81380090.455630779</v>
      </c>
      <c r="W67" s="145">
        <f t="shared" si="34"/>
        <v>0</v>
      </c>
      <c r="X67" s="144">
        <f t="shared" si="34"/>
        <v>7833014.3251078399</v>
      </c>
      <c r="Y67" s="145">
        <f t="shared" si="34"/>
        <v>0</v>
      </c>
      <c r="Z67" s="144">
        <f t="shared" si="34"/>
        <v>2656269376.2048945</v>
      </c>
      <c r="AA67" s="144">
        <f t="shared" si="34"/>
        <v>0</v>
      </c>
      <c r="AB67" s="144">
        <f t="shared" si="34"/>
        <v>-85362269.457801223</v>
      </c>
      <c r="AC67" s="144">
        <f t="shared" si="34"/>
        <v>128223863.25581481</v>
      </c>
      <c r="AD67" s="144">
        <f t="shared" si="34"/>
        <v>0</v>
      </c>
      <c r="AE67" s="144">
        <f t="shared" si="34"/>
        <v>8378352086.4726276</v>
      </c>
      <c r="AF67" s="146">
        <f t="shared" si="34"/>
        <v>0</v>
      </c>
    </row>
    <row r="68" spans="1:32" x14ac:dyDescent="0.3">
      <c r="A68" s="142"/>
      <c r="B68" s="143">
        <f>B69</f>
        <v>76.05</v>
      </c>
      <c r="C68" s="143">
        <f t="shared" ref="C68:AF68" si="35">C69</f>
        <v>0</v>
      </c>
      <c r="D68" s="143">
        <f t="shared" si="35"/>
        <v>-0.81193651516189802</v>
      </c>
      <c r="E68" s="143">
        <f t="shared" si="35"/>
        <v>260.26177098823462</v>
      </c>
      <c r="F68" s="143">
        <f t="shared" si="35"/>
        <v>0.35895361840178935</v>
      </c>
      <c r="G68" s="143">
        <f t="shared" si="35"/>
        <v>2.8457097900842412E-2</v>
      </c>
      <c r="H68" s="143">
        <f t="shared" si="35"/>
        <v>25.225254378462648</v>
      </c>
      <c r="I68" s="143">
        <f t="shared" si="35"/>
        <v>215.4507025885155</v>
      </c>
      <c r="J68" s="143">
        <f t="shared" si="35"/>
        <v>4.4073696561864191</v>
      </c>
      <c r="K68" s="144">
        <f t="shared" si="35"/>
        <v>334605704.57970953</v>
      </c>
      <c r="L68" s="145">
        <f t="shared" si="35"/>
        <v>0</v>
      </c>
      <c r="M68" s="144">
        <f t="shared" si="35"/>
        <v>1475380.3131783954</v>
      </c>
      <c r="N68" s="145">
        <f t="shared" si="35"/>
        <v>0</v>
      </c>
      <c r="O68" s="144">
        <f t="shared" si="35"/>
        <v>15326408.494255003</v>
      </c>
      <c r="P68" s="145">
        <f t="shared" si="35"/>
        <v>0</v>
      </c>
      <c r="Q68" s="144">
        <f t="shared" si="35"/>
        <v>15853022130.547781</v>
      </c>
      <c r="R68" s="145">
        <f t="shared" si="35"/>
        <v>0</v>
      </c>
      <c r="S68" s="144">
        <f t="shared" si="35"/>
        <v>-360514568.55272001</v>
      </c>
      <c r="T68" s="144">
        <f t="shared" si="35"/>
        <v>0</v>
      </c>
      <c r="U68" s="144">
        <f t="shared" si="35"/>
        <v>1771527835.2327738</v>
      </c>
      <c r="V68" s="144">
        <f t="shared" si="35"/>
        <v>67082221.463547952</v>
      </c>
      <c r="W68" s="145">
        <f t="shared" si="35"/>
        <v>0</v>
      </c>
      <c r="X68" s="144">
        <f t="shared" si="35"/>
        <v>8373507.4780501099</v>
      </c>
      <c r="Y68" s="145">
        <f t="shared" si="35"/>
        <v>0</v>
      </c>
      <c r="Z68" s="144">
        <f t="shared" si="35"/>
        <v>1917924683.7802935</v>
      </c>
      <c r="AA68" s="144">
        <f t="shared" si="35"/>
        <v>0</v>
      </c>
      <c r="AB68" s="144">
        <f t="shared" si="35"/>
        <v>-5732549.3892645966</v>
      </c>
      <c r="AC68" s="144">
        <f t="shared" si="35"/>
        <v>95375582.964772269</v>
      </c>
      <c r="AD68" s="144">
        <f t="shared" si="35"/>
        <v>0</v>
      </c>
      <c r="AE68" s="144">
        <f t="shared" si="35"/>
        <v>4636840117.7028666</v>
      </c>
      <c r="AF68" s="146">
        <f t="shared" si="35"/>
        <v>0</v>
      </c>
    </row>
    <row r="69" spans="1:32" x14ac:dyDescent="0.3">
      <c r="A69" s="142">
        <f t="shared" ref="A69:AF69" si="36">A22</f>
        <v>19</v>
      </c>
      <c r="B69" s="143">
        <f t="shared" si="36"/>
        <v>76.05</v>
      </c>
      <c r="C69" s="143">
        <f t="shared" si="36"/>
        <v>0</v>
      </c>
      <c r="D69" s="143">
        <f t="shared" si="36"/>
        <v>-0.81193651516189802</v>
      </c>
      <c r="E69" s="143">
        <f t="shared" si="36"/>
        <v>260.26177098823462</v>
      </c>
      <c r="F69" s="143">
        <f t="shared" si="36"/>
        <v>0.35895361840178935</v>
      </c>
      <c r="G69" s="143">
        <f t="shared" si="36"/>
        <v>2.8457097900842412E-2</v>
      </c>
      <c r="H69" s="143">
        <f t="shared" si="36"/>
        <v>25.225254378462648</v>
      </c>
      <c r="I69" s="143">
        <f t="shared" si="36"/>
        <v>215.4507025885155</v>
      </c>
      <c r="J69" s="143">
        <f t="shared" si="36"/>
        <v>4.4073696561864191</v>
      </c>
      <c r="K69" s="144">
        <f t="shared" si="36"/>
        <v>334605704.57970953</v>
      </c>
      <c r="L69" s="145">
        <f t="shared" si="36"/>
        <v>0</v>
      </c>
      <c r="M69" s="144">
        <f t="shared" si="36"/>
        <v>1475380.3131783954</v>
      </c>
      <c r="N69" s="145">
        <f t="shared" si="36"/>
        <v>0</v>
      </c>
      <c r="O69" s="144">
        <f t="shared" si="36"/>
        <v>15326408.494255003</v>
      </c>
      <c r="P69" s="145">
        <f t="shared" si="36"/>
        <v>0</v>
      </c>
      <c r="Q69" s="144">
        <f t="shared" si="36"/>
        <v>15853022130.547781</v>
      </c>
      <c r="R69" s="145">
        <f t="shared" si="36"/>
        <v>0</v>
      </c>
      <c r="S69" s="144">
        <f t="shared" si="36"/>
        <v>-360514568.55272001</v>
      </c>
      <c r="T69" s="144">
        <f t="shared" si="36"/>
        <v>0</v>
      </c>
      <c r="U69" s="144">
        <f t="shared" si="36"/>
        <v>1771527835.2327738</v>
      </c>
      <c r="V69" s="144">
        <f t="shared" si="36"/>
        <v>67082221.463547952</v>
      </c>
      <c r="W69" s="145">
        <f t="shared" si="36"/>
        <v>0</v>
      </c>
      <c r="X69" s="144">
        <f t="shared" si="36"/>
        <v>8373507.4780501099</v>
      </c>
      <c r="Y69" s="145">
        <f t="shared" si="36"/>
        <v>0</v>
      </c>
      <c r="Z69" s="144">
        <f t="shared" si="36"/>
        <v>1917924683.7802935</v>
      </c>
      <c r="AA69" s="144">
        <f t="shared" si="36"/>
        <v>0</v>
      </c>
      <c r="AB69" s="144">
        <f t="shared" si="36"/>
        <v>-5732549.3892645966</v>
      </c>
      <c r="AC69" s="144">
        <f t="shared" si="36"/>
        <v>95375582.964772269</v>
      </c>
      <c r="AD69" s="144">
        <f t="shared" si="36"/>
        <v>0</v>
      </c>
      <c r="AE69" s="144">
        <f t="shared" si="36"/>
        <v>4636840117.7028666</v>
      </c>
      <c r="AF69" s="146">
        <f t="shared" si="36"/>
        <v>0</v>
      </c>
    </row>
    <row r="70" spans="1:32" x14ac:dyDescent="0.3">
      <c r="A70" s="142"/>
      <c r="B70" s="143">
        <f>B71</f>
        <v>81.900000000000006</v>
      </c>
      <c r="C70" s="143">
        <f t="shared" ref="C70:AF70" si="37">C71</f>
        <v>0</v>
      </c>
      <c r="D70" s="143">
        <f t="shared" si="37"/>
        <v>-1.1529107929771727</v>
      </c>
      <c r="E70" s="143">
        <f t="shared" si="37"/>
        <v>223.93787382012334</v>
      </c>
      <c r="F70" s="143">
        <f t="shared" si="37"/>
        <v>0.25896589755410737</v>
      </c>
      <c r="G70" s="143">
        <f t="shared" si="37"/>
        <v>3.0045068076405931E-2</v>
      </c>
      <c r="H70" s="143">
        <f t="shared" si="37"/>
        <v>17.707845334430566</v>
      </c>
      <c r="I70" s="143">
        <f t="shared" si="37"/>
        <v>131.68637417618771</v>
      </c>
      <c r="J70" s="143">
        <f t="shared" si="37"/>
        <v>1.6694330493248462</v>
      </c>
      <c r="K70" s="144">
        <f t="shared" si="37"/>
        <v>376269755.92380232</v>
      </c>
      <c r="L70" s="145">
        <f t="shared" si="37"/>
        <v>0</v>
      </c>
      <c r="M70" s="144">
        <f t="shared" si="37"/>
        <v>-796355.49870260537</v>
      </c>
      <c r="N70" s="145">
        <f t="shared" si="37"/>
        <v>0</v>
      </c>
      <c r="O70" s="144">
        <f t="shared" si="37"/>
        <v>18110500.427342907</v>
      </c>
      <c r="P70" s="145">
        <f t="shared" si="37"/>
        <v>0</v>
      </c>
      <c r="Q70" s="144">
        <f t="shared" si="37"/>
        <v>14060906655.271845</v>
      </c>
      <c r="R70" s="145">
        <f t="shared" si="37"/>
        <v>0</v>
      </c>
      <c r="S70" s="144">
        <f t="shared" si="37"/>
        <v>-402966995.44198108</v>
      </c>
      <c r="T70" s="144">
        <f t="shared" si="37"/>
        <v>0</v>
      </c>
      <c r="U70" s="144">
        <f t="shared" si="37"/>
        <v>1016906700.2465363</v>
      </c>
      <c r="V70" s="144">
        <f t="shared" si="37"/>
        <v>55542356.132633351</v>
      </c>
      <c r="W70" s="145">
        <f t="shared" si="37"/>
        <v>0</v>
      </c>
      <c r="X70" s="144">
        <f t="shared" si="37"/>
        <v>7969862.5009182673</v>
      </c>
      <c r="Y70" s="145">
        <f t="shared" si="37"/>
        <v>0</v>
      </c>
      <c r="Z70" s="144">
        <f t="shared" si="37"/>
        <v>1351799534.4339514</v>
      </c>
      <c r="AA70" s="144">
        <f t="shared" si="37"/>
        <v>0</v>
      </c>
      <c r="AB70" s="144">
        <f t="shared" si="37"/>
        <v>861860.96900566481</v>
      </c>
      <c r="AC70" s="144">
        <f t="shared" si="37"/>
        <v>71454368.149978727</v>
      </c>
      <c r="AD70" s="144">
        <f t="shared" si="37"/>
        <v>0</v>
      </c>
      <c r="AE70" s="144">
        <f t="shared" si="37"/>
        <v>2889073961.7976818</v>
      </c>
      <c r="AF70" s="146">
        <f t="shared" si="37"/>
        <v>0</v>
      </c>
    </row>
    <row r="71" spans="1:32" x14ac:dyDescent="0.3">
      <c r="A71" s="142">
        <f t="shared" ref="A71:AF71" si="38">A23</f>
        <v>20</v>
      </c>
      <c r="B71" s="143">
        <f t="shared" si="38"/>
        <v>81.900000000000006</v>
      </c>
      <c r="C71" s="143">
        <f t="shared" si="38"/>
        <v>0</v>
      </c>
      <c r="D71" s="143">
        <f t="shared" si="38"/>
        <v>-1.1529107929771727</v>
      </c>
      <c r="E71" s="143">
        <f t="shared" si="38"/>
        <v>223.93787382012334</v>
      </c>
      <c r="F71" s="143">
        <f t="shared" si="38"/>
        <v>0.25896589755410737</v>
      </c>
      <c r="G71" s="143">
        <f t="shared" si="38"/>
        <v>3.0045068076405931E-2</v>
      </c>
      <c r="H71" s="143">
        <f t="shared" si="38"/>
        <v>17.707845334430566</v>
      </c>
      <c r="I71" s="143">
        <f t="shared" si="38"/>
        <v>131.68637417618771</v>
      </c>
      <c r="J71" s="143">
        <f t="shared" si="38"/>
        <v>1.6694330493248462</v>
      </c>
      <c r="K71" s="144">
        <f t="shared" si="38"/>
        <v>376269755.92380232</v>
      </c>
      <c r="L71" s="145">
        <f t="shared" si="38"/>
        <v>0</v>
      </c>
      <c r="M71" s="144">
        <f t="shared" si="38"/>
        <v>-796355.49870260537</v>
      </c>
      <c r="N71" s="145">
        <f t="shared" si="38"/>
        <v>0</v>
      </c>
      <c r="O71" s="144">
        <f t="shared" si="38"/>
        <v>18110500.427342907</v>
      </c>
      <c r="P71" s="145">
        <f t="shared" si="38"/>
        <v>0</v>
      </c>
      <c r="Q71" s="144">
        <f t="shared" si="38"/>
        <v>14060906655.271845</v>
      </c>
      <c r="R71" s="145">
        <f t="shared" si="38"/>
        <v>0</v>
      </c>
      <c r="S71" s="144">
        <f t="shared" si="38"/>
        <v>-402966995.44198108</v>
      </c>
      <c r="T71" s="144">
        <f t="shared" si="38"/>
        <v>0</v>
      </c>
      <c r="U71" s="144">
        <f t="shared" si="38"/>
        <v>1016906700.2465363</v>
      </c>
      <c r="V71" s="144">
        <f t="shared" si="38"/>
        <v>55542356.132633351</v>
      </c>
      <c r="W71" s="145">
        <f t="shared" si="38"/>
        <v>0</v>
      </c>
      <c r="X71" s="144">
        <f t="shared" si="38"/>
        <v>7969862.5009182673</v>
      </c>
      <c r="Y71" s="145">
        <f t="shared" si="38"/>
        <v>0</v>
      </c>
      <c r="Z71" s="144">
        <f t="shared" si="38"/>
        <v>1351799534.4339514</v>
      </c>
      <c r="AA71" s="144">
        <f t="shared" si="38"/>
        <v>0</v>
      </c>
      <c r="AB71" s="144">
        <f t="shared" si="38"/>
        <v>861860.96900566481</v>
      </c>
      <c r="AC71" s="144">
        <f t="shared" si="38"/>
        <v>71454368.149978727</v>
      </c>
      <c r="AD71" s="144">
        <f t="shared" si="38"/>
        <v>0</v>
      </c>
      <c r="AE71" s="144">
        <f t="shared" si="38"/>
        <v>2889073961.7976818</v>
      </c>
      <c r="AF71" s="146">
        <f t="shared" si="38"/>
        <v>0</v>
      </c>
    </row>
    <row r="72" spans="1:32" x14ac:dyDescent="0.3">
      <c r="A72" s="142"/>
      <c r="B72" s="143">
        <f>B73</f>
        <v>87.75</v>
      </c>
      <c r="C72" s="143">
        <f t="shared" ref="C72:AF72" si="39">C73</f>
        <v>0</v>
      </c>
      <c r="D72" s="143">
        <f t="shared" si="39"/>
        <v>-1.5325699163454911</v>
      </c>
      <c r="E72" s="143">
        <f t="shared" si="39"/>
        <v>179.57837759617428</v>
      </c>
      <c r="F72" s="143">
        <f t="shared" si="39"/>
        <v>0.21263065816077084</v>
      </c>
      <c r="G72" s="143">
        <f t="shared" si="39"/>
        <v>3.200301971792812E-2</v>
      </c>
      <c r="H72" s="143">
        <f t="shared" si="39"/>
        <v>11.227170571477545</v>
      </c>
      <c r="I72" s="143">
        <f t="shared" si="39"/>
        <v>84.689367621091066</v>
      </c>
      <c r="J72" s="143">
        <f t="shared" si="39"/>
        <v>0.21011936443917287</v>
      </c>
      <c r="K72" s="144">
        <f t="shared" si="39"/>
        <v>395840760.40021098</v>
      </c>
      <c r="L72" s="145">
        <f t="shared" si="39"/>
        <v>0</v>
      </c>
      <c r="M72" s="144">
        <f t="shared" si="39"/>
        <v>-5414837.2892187443</v>
      </c>
      <c r="N72" s="145">
        <f t="shared" si="39"/>
        <v>0</v>
      </c>
      <c r="O72" s="144">
        <f t="shared" si="39"/>
        <v>19675679.931030836</v>
      </c>
      <c r="P72" s="145">
        <f t="shared" si="39"/>
        <v>0</v>
      </c>
      <c r="Q72" s="144">
        <f t="shared" si="39"/>
        <v>11002605934.923698</v>
      </c>
      <c r="R72" s="145">
        <f t="shared" si="39"/>
        <v>0</v>
      </c>
      <c r="S72" s="144">
        <f t="shared" si="39"/>
        <v>-372958037.27990484</v>
      </c>
      <c r="T72" s="144">
        <f t="shared" si="39"/>
        <v>0</v>
      </c>
      <c r="U72" s="144">
        <f t="shared" si="39"/>
        <v>633416391.70765865</v>
      </c>
      <c r="V72" s="144">
        <f t="shared" si="39"/>
        <v>45063445.910308033</v>
      </c>
      <c r="W72" s="145">
        <f t="shared" si="39"/>
        <v>0</v>
      </c>
      <c r="X72" s="144">
        <f t="shared" si="39"/>
        <v>6636699.1388709815</v>
      </c>
      <c r="Y72" s="145">
        <f t="shared" si="39"/>
        <v>0</v>
      </c>
      <c r="Z72" s="144">
        <f t="shared" si="39"/>
        <v>837872067.62702012</v>
      </c>
      <c r="AA72" s="144">
        <f t="shared" si="39"/>
        <v>0</v>
      </c>
      <c r="AB72" s="144">
        <f t="shared" si="39"/>
        <v>6805278.8113451833</v>
      </c>
      <c r="AC72" s="144">
        <f t="shared" si="39"/>
        <v>52517669.122021131</v>
      </c>
      <c r="AD72" s="144">
        <f t="shared" si="39"/>
        <v>0</v>
      </c>
      <c r="AE72" s="144">
        <f t="shared" si="39"/>
        <v>1877376728.3147337</v>
      </c>
      <c r="AF72" s="146">
        <f t="shared" si="39"/>
        <v>0</v>
      </c>
    </row>
    <row r="73" spans="1:32" x14ac:dyDescent="0.3">
      <c r="A73" s="142">
        <v>21</v>
      </c>
      <c r="B73" s="143">
        <f t="shared" ref="B73:AF73" si="40">B24</f>
        <v>87.75</v>
      </c>
      <c r="C73" s="143">
        <f t="shared" si="40"/>
        <v>0</v>
      </c>
      <c r="D73" s="143">
        <f t="shared" si="40"/>
        <v>-1.5325699163454911</v>
      </c>
      <c r="E73" s="143">
        <f t="shared" si="40"/>
        <v>179.57837759617428</v>
      </c>
      <c r="F73" s="143">
        <f t="shared" si="40"/>
        <v>0.21263065816077084</v>
      </c>
      <c r="G73" s="143">
        <f t="shared" si="40"/>
        <v>3.200301971792812E-2</v>
      </c>
      <c r="H73" s="143">
        <f t="shared" si="40"/>
        <v>11.227170571477545</v>
      </c>
      <c r="I73" s="143">
        <f t="shared" si="40"/>
        <v>84.689367621091066</v>
      </c>
      <c r="J73" s="143">
        <f t="shared" si="40"/>
        <v>0.21011936443917287</v>
      </c>
      <c r="K73" s="144">
        <f t="shared" si="40"/>
        <v>395840760.40021098</v>
      </c>
      <c r="L73" s="145">
        <f t="shared" si="40"/>
        <v>0</v>
      </c>
      <c r="M73" s="144">
        <f t="shared" si="40"/>
        <v>-5414837.2892187443</v>
      </c>
      <c r="N73" s="145">
        <f t="shared" si="40"/>
        <v>0</v>
      </c>
      <c r="O73" s="144">
        <f t="shared" si="40"/>
        <v>19675679.931030836</v>
      </c>
      <c r="P73" s="145">
        <f t="shared" si="40"/>
        <v>0</v>
      </c>
      <c r="Q73" s="144">
        <f t="shared" si="40"/>
        <v>11002605934.923698</v>
      </c>
      <c r="R73" s="145">
        <f t="shared" si="40"/>
        <v>0</v>
      </c>
      <c r="S73" s="144">
        <f t="shared" si="40"/>
        <v>-372958037.27990484</v>
      </c>
      <c r="T73" s="144">
        <f t="shared" si="40"/>
        <v>0</v>
      </c>
      <c r="U73" s="144">
        <f t="shared" si="40"/>
        <v>633416391.70765865</v>
      </c>
      <c r="V73" s="144">
        <f t="shared" si="40"/>
        <v>45063445.910308033</v>
      </c>
      <c r="W73" s="145">
        <f t="shared" si="40"/>
        <v>0</v>
      </c>
      <c r="X73" s="144">
        <f t="shared" si="40"/>
        <v>6636699.1388709815</v>
      </c>
      <c r="Y73" s="145">
        <f t="shared" si="40"/>
        <v>0</v>
      </c>
      <c r="Z73" s="144">
        <f t="shared" si="40"/>
        <v>837872067.62702012</v>
      </c>
      <c r="AA73" s="144">
        <f t="shared" si="40"/>
        <v>0</v>
      </c>
      <c r="AB73" s="144">
        <f t="shared" si="40"/>
        <v>6805278.8113451833</v>
      </c>
      <c r="AC73" s="144">
        <f t="shared" si="40"/>
        <v>52517669.122021131</v>
      </c>
      <c r="AD73" s="144">
        <f t="shared" si="40"/>
        <v>0</v>
      </c>
      <c r="AE73" s="144">
        <f t="shared" si="40"/>
        <v>1877376728.3147337</v>
      </c>
      <c r="AF73" s="146">
        <f t="shared" si="40"/>
        <v>0</v>
      </c>
    </row>
    <row r="74" spans="1:32" x14ac:dyDescent="0.3">
      <c r="A74" s="142"/>
      <c r="B74" s="143">
        <f>B75</f>
        <v>93.6</v>
      </c>
      <c r="C74" s="143">
        <f t="shared" ref="C74:AF74" si="41">C75</f>
        <v>0</v>
      </c>
      <c r="D74" s="143">
        <f t="shared" si="41"/>
        <v>-1.9555828825104531</v>
      </c>
      <c r="E74" s="143">
        <f t="shared" si="41"/>
        <v>129.30258798229016</v>
      </c>
      <c r="F74" s="143">
        <f t="shared" si="41"/>
        <v>0.1807439914313721</v>
      </c>
      <c r="G74" s="143">
        <f t="shared" si="41"/>
        <v>3.0441801186916941E-2</v>
      </c>
      <c r="H74" s="143">
        <f t="shared" si="41"/>
        <v>6.6648579519660336</v>
      </c>
      <c r="I74" s="143">
        <f t="shared" si="41"/>
        <v>51.471745017915929</v>
      </c>
      <c r="J74" s="143">
        <f t="shared" si="41"/>
        <v>-0.46460699209847622</v>
      </c>
      <c r="K74" s="144">
        <f t="shared" si="41"/>
        <v>374956646.98424774</v>
      </c>
      <c r="L74" s="145">
        <f t="shared" si="41"/>
        <v>0</v>
      </c>
      <c r="M74" s="144">
        <f t="shared" si="41"/>
        <v>-9221832.410531627</v>
      </c>
      <c r="N74" s="145">
        <f t="shared" si="41"/>
        <v>0</v>
      </c>
      <c r="O74" s="144">
        <f t="shared" si="41"/>
        <v>18019816.669525173</v>
      </c>
      <c r="P74" s="145">
        <f t="shared" si="41"/>
        <v>0</v>
      </c>
      <c r="Q74" s="144">
        <f t="shared" si="41"/>
        <v>7309923857.9097662</v>
      </c>
      <c r="R74" s="145">
        <f t="shared" si="41"/>
        <v>0</v>
      </c>
      <c r="S74" s="144">
        <f t="shared" si="41"/>
        <v>-249253584.36393389</v>
      </c>
      <c r="T74" s="144">
        <f t="shared" si="41"/>
        <v>0</v>
      </c>
      <c r="U74" s="144">
        <f t="shared" si="41"/>
        <v>362744554.01552564</v>
      </c>
      <c r="V74" s="144">
        <f t="shared" si="41"/>
        <v>36746392.126052029</v>
      </c>
      <c r="W74" s="145">
        <f t="shared" si="41"/>
        <v>0</v>
      </c>
      <c r="X74" s="144">
        <f t="shared" si="41"/>
        <v>5521845.8308696812</v>
      </c>
      <c r="Y74" s="145">
        <f t="shared" si="41"/>
        <v>0</v>
      </c>
      <c r="Z74" s="144">
        <f t="shared" si="41"/>
        <v>466486737.25796705</v>
      </c>
      <c r="AA74" s="144">
        <f t="shared" si="41"/>
        <v>0</v>
      </c>
      <c r="AB74" s="144">
        <f t="shared" si="41"/>
        <v>14808659.558667583</v>
      </c>
      <c r="AC74" s="144">
        <f t="shared" si="41"/>
        <v>38104697.749739416</v>
      </c>
      <c r="AD74" s="144">
        <f t="shared" si="41"/>
        <v>0</v>
      </c>
      <c r="AE74" s="144">
        <f t="shared" si="41"/>
        <v>1099371461.5432436</v>
      </c>
      <c r="AF74" s="146">
        <f t="shared" si="41"/>
        <v>0</v>
      </c>
    </row>
    <row r="75" spans="1:32" x14ac:dyDescent="0.3">
      <c r="A75" s="142">
        <v>22</v>
      </c>
      <c r="B75" s="143">
        <f t="shared" ref="B75:AF75" si="42">B25</f>
        <v>93.6</v>
      </c>
      <c r="C75" s="143">
        <f t="shared" si="42"/>
        <v>0</v>
      </c>
      <c r="D75" s="143">
        <f t="shared" si="42"/>
        <v>-1.9555828825104531</v>
      </c>
      <c r="E75" s="143">
        <f t="shared" si="42"/>
        <v>129.30258798229016</v>
      </c>
      <c r="F75" s="143">
        <f t="shared" si="42"/>
        <v>0.1807439914313721</v>
      </c>
      <c r="G75" s="143">
        <f t="shared" si="42"/>
        <v>3.0441801186916941E-2</v>
      </c>
      <c r="H75" s="143">
        <f t="shared" si="42"/>
        <v>6.6648579519660336</v>
      </c>
      <c r="I75" s="143">
        <f t="shared" si="42"/>
        <v>51.471745017915929</v>
      </c>
      <c r="J75" s="143">
        <f t="shared" si="42"/>
        <v>-0.46460699209847622</v>
      </c>
      <c r="K75" s="144">
        <f t="shared" si="42"/>
        <v>374956646.98424774</v>
      </c>
      <c r="L75" s="145">
        <f t="shared" si="42"/>
        <v>0</v>
      </c>
      <c r="M75" s="144">
        <f t="shared" si="42"/>
        <v>-9221832.410531627</v>
      </c>
      <c r="N75" s="145">
        <f t="shared" si="42"/>
        <v>0</v>
      </c>
      <c r="O75" s="144">
        <f t="shared" si="42"/>
        <v>18019816.669525173</v>
      </c>
      <c r="P75" s="145">
        <f t="shared" si="42"/>
        <v>0</v>
      </c>
      <c r="Q75" s="144">
        <f t="shared" si="42"/>
        <v>7309923857.9097662</v>
      </c>
      <c r="R75" s="145">
        <f t="shared" si="42"/>
        <v>0</v>
      </c>
      <c r="S75" s="144">
        <f t="shared" si="42"/>
        <v>-249253584.36393389</v>
      </c>
      <c r="T75" s="144">
        <f t="shared" si="42"/>
        <v>0</v>
      </c>
      <c r="U75" s="144">
        <f t="shared" si="42"/>
        <v>362744554.01552564</v>
      </c>
      <c r="V75" s="144">
        <f t="shared" si="42"/>
        <v>36746392.126052029</v>
      </c>
      <c r="W75" s="145">
        <f t="shared" si="42"/>
        <v>0</v>
      </c>
      <c r="X75" s="144">
        <f t="shared" si="42"/>
        <v>5521845.8308696812</v>
      </c>
      <c r="Y75" s="145">
        <f t="shared" si="42"/>
        <v>0</v>
      </c>
      <c r="Z75" s="144">
        <f t="shared" si="42"/>
        <v>466486737.25796705</v>
      </c>
      <c r="AA75" s="144">
        <f t="shared" si="42"/>
        <v>0</v>
      </c>
      <c r="AB75" s="144">
        <f t="shared" si="42"/>
        <v>14808659.558667583</v>
      </c>
      <c r="AC75" s="144">
        <f t="shared" si="42"/>
        <v>38104697.749739416</v>
      </c>
      <c r="AD75" s="144">
        <f t="shared" si="42"/>
        <v>0</v>
      </c>
      <c r="AE75" s="144">
        <f t="shared" si="42"/>
        <v>1099371461.5432436</v>
      </c>
      <c r="AF75" s="146">
        <f t="shared" si="42"/>
        <v>0</v>
      </c>
    </row>
    <row r="76" spans="1:32" x14ac:dyDescent="0.3">
      <c r="A76" s="142"/>
      <c r="B76" s="143">
        <f>B77</f>
        <v>99.45</v>
      </c>
      <c r="C76" s="143">
        <f t="shared" ref="C76:AF76" si="43">C77</f>
        <v>0</v>
      </c>
      <c r="D76" s="143">
        <f t="shared" si="43"/>
        <v>-2.409126960468122</v>
      </c>
      <c r="E76" s="143">
        <f t="shared" si="43"/>
        <v>84.451919372746445</v>
      </c>
      <c r="F76" s="143">
        <f t="shared" si="43"/>
        <v>0.19525811321625552</v>
      </c>
      <c r="G76" s="143">
        <f t="shared" si="43"/>
        <v>2.6021947865807527E-2</v>
      </c>
      <c r="H76" s="143">
        <f t="shared" si="43"/>
        <v>3.6089557604274871</v>
      </c>
      <c r="I76" s="143">
        <f t="shared" si="43"/>
        <v>31.513122147849792</v>
      </c>
      <c r="J76" s="143">
        <f t="shared" si="43"/>
        <v>-0.434714380050017</v>
      </c>
      <c r="K76" s="144">
        <f t="shared" si="43"/>
        <v>239431902.16365299</v>
      </c>
      <c r="L76" s="145">
        <f t="shared" si="43"/>
        <v>0</v>
      </c>
      <c r="M76" s="144">
        <f t="shared" si="43"/>
        <v>-7052006.25142173</v>
      </c>
      <c r="N76" s="145">
        <f t="shared" si="43"/>
        <v>0</v>
      </c>
      <c r="O76" s="144">
        <f t="shared" si="43"/>
        <v>10856306.267624896</v>
      </c>
      <c r="P76" s="145">
        <f t="shared" si="43"/>
        <v>0</v>
      </c>
      <c r="Q76" s="144">
        <f t="shared" si="43"/>
        <v>4521052815.3288507</v>
      </c>
      <c r="R76" s="145">
        <f t="shared" si="43"/>
        <v>0</v>
      </c>
      <c r="S76" s="144">
        <f t="shared" si="43"/>
        <v>-138561930.30291501</v>
      </c>
      <c r="T76" s="144">
        <f t="shared" si="43"/>
        <v>0</v>
      </c>
      <c r="U76" s="144">
        <f t="shared" si="43"/>
        <v>271524362.27098417</v>
      </c>
      <c r="V76" s="144">
        <f t="shared" si="43"/>
        <v>27501507.314535342</v>
      </c>
      <c r="W76" s="145">
        <f t="shared" si="43"/>
        <v>0</v>
      </c>
      <c r="X76" s="144">
        <f t="shared" si="43"/>
        <v>2921653.3744751462</v>
      </c>
      <c r="Y76" s="145">
        <f t="shared" si="43"/>
        <v>0</v>
      </c>
      <c r="Z76" s="144">
        <f t="shared" si="43"/>
        <v>243315735.02707091</v>
      </c>
      <c r="AA76" s="144">
        <f t="shared" si="43"/>
        <v>0</v>
      </c>
      <c r="AB76" s="144">
        <f t="shared" si="43"/>
        <v>11852051.352187444</v>
      </c>
      <c r="AC76" s="144">
        <f t="shared" si="43"/>
        <v>23328886.773969598</v>
      </c>
      <c r="AD76" s="144">
        <f t="shared" si="43"/>
        <v>0</v>
      </c>
      <c r="AE76" s="144">
        <f t="shared" si="43"/>
        <v>683271991.39435256</v>
      </c>
      <c r="AF76" s="146">
        <f t="shared" si="43"/>
        <v>0</v>
      </c>
    </row>
    <row r="77" spans="1:32" x14ac:dyDescent="0.3">
      <c r="A77" s="142">
        <v>23</v>
      </c>
      <c r="B77" s="143">
        <f t="shared" ref="B77:AF77" si="44">B26</f>
        <v>99.45</v>
      </c>
      <c r="C77" s="143">
        <f t="shared" si="44"/>
        <v>0</v>
      </c>
      <c r="D77" s="143">
        <f t="shared" si="44"/>
        <v>-2.409126960468122</v>
      </c>
      <c r="E77" s="143">
        <f t="shared" si="44"/>
        <v>84.451919372746445</v>
      </c>
      <c r="F77" s="143">
        <f t="shared" si="44"/>
        <v>0.19525811321625552</v>
      </c>
      <c r="G77" s="143">
        <f t="shared" si="44"/>
        <v>2.6021947865807527E-2</v>
      </c>
      <c r="H77" s="143">
        <f t="shared" si="44"/>
        <v>3.6089557604274871</v>
      </c>
      <c r="I77" s="143">
        <f t="shared" si="44"/>
        <v>31.513122147849792</v>
      </c>
      <c r="J77" s="143">
        <f t="shared" si="44"/>
        <v>-0.434714380050017</v>
      </c>
      <c r="K77" s="144">
        <f t="shared" si="44"/>
        <v>239431902.16365299</v>
      </c>
      <c r="L77" s="145">
        <f t="shared" si="44"/>
        <v>0</v>
      </c>
      <c r="M77" s="144">
        <f t="shared" si="44"/>
        <v>-7052006.25142173</v>
      </c>
      <c r="N77" s="145">
        <f t="shared" si="44"/>
        <v>0</v>
      </c>
      <c r="O77" s="144">
        <f t="shared" si="44"/>
        <v>10856306.267624896</v>
      </c>
      <c r="P77" s="145">
        <f t="shared" si="44"/>
        <v>0</v>
      </c>
      <c r="Q77" s="144">
        <f t="shared" si="44"/>
        <v>4521052815.3288507</v>
      </c>
      <c r="R77" s="145">
        <f t="shared" si="44"/>
        <v>0</v>
      </c>
      <c r="S77" s="144">
        <f t="shared" si="44"/>
        <v>-138561930.30291501</v>
      </c>
      <c r="T77" s="144">
        <f t="shared" si="44"/>
        <v>0</v>
      </c>
      <c r="U77" s="144">
        <f t="shared" si="44"/>
        <v>271524362.27098417</v>
      </c>
      <c r="V77" s="144">
        <f t="shared" si="44"/>
        <v>27501507.314535342</v>
      </c>
      <c r="W77" s="145">
        <f t="shared" si="44"/>
        <v>0</v>
      </c>
      <c r="X77" s="144">
        <f t="shared" si="44"/>
        <v>2921653.3744751462</v>
      </c>
      <c r="Y77" s="145">
        <f t="shared" si="44"/>
        <v>0</v>
      </c>
      <c r="Z77" s="144">
        <f t="shared" si="44"/>
        <v>243315735.02707091</v>
      </c>
      <c r="AA77" s="144">
        <f t="shared" si="44"/>
        <v>0</v>
      </c>
      <c r="AB77" s="144">
        <f t="shared" si="44"/>
        <v>11852051.352187444</v>
      </c>
      <c r="AC77" s="144">
        <f t="shared" si="44"/>
        <v>23328886.773969598</v>
      </c>
      <c r="AD77" s="144">
        <f t="shared" si="44"/>
        <v>0</v>
      </c>
      <c r="AE77" s="144">
        <f t="shared" si="44"/>
        <v>683271991.39435256</v>
      </c>
      <c r="AF77" s="146">
        <f t="shared" si="44"/>
        <v>0</v>
      </c>
    </row>
    <row r="78" spans="1:32" x14ac:dyDescent="0.3">
      <c r="A78" s="142"/>
      <c r="B78" s="143">
        <f>B79</f>
        <v>105.3</v>
      </c>
      <c r="C78" s="143">
        <f t="shared" ref="C78:AF78" si="45">C79</f>
        <v>0</v>
      </c>
      <c r="D78" s="143">
        <f t="shared" si="45"/>
        <v>-2.8994535607553344</v>
      </c>
      <c r="E78" s="143">
        <f t="shared" si="45"/>
        <v>54.701978030476361</v>
      </c>
      <c r="F78" s="143">
        <f t="shared" si="45"/>
        <v>0.20265285821202056</v>
      </c>
      <c r="G78" s="143">
        <f t="shared" si="45"/>
        <v>2.2620840895485363E-2</v>
      </c>
      <c r="H78" s="143">
        <f t="shared" si="45"/>
        <v>1.7797049372621923</v>
      </c>
      <c r="I78" s="143">
        <f t="shared" si="45"/>
        <v>19.322389954446997</v>
      </c>
      <c r="J78" s="143">
        <f t="shared" si="45"/>
        <v>-0.2729637272524682</v>
      </c>
      <c r="K78" s="144">
        <f t="shared" si="45"/>
        <v>144175597.14865682</v>
      </c>
      <c r="L78" s="145">
        <f t="shared" si="45"/>
        <v>0</v>
      </c>
      <c r="M78" s="144">
        <f t="shared" si="45"/>
        <v>-4040369.7925619893</v>
      </c>
      <c r="N78" s="145">
        <f t="shared" si="45"/>
        <v>0</v>
      </c>
      <c r="O78" s="144">
        <f t="shared" si="45"/>
        <v>6079526.3886872353</v>
      </c>
      <c r="P78" s="145">
        <f t="shared" si="45"/>
        <v>0</v>
      </c>
      <c r="Q78" s="144">
        <f t="shared" si="45"/>
        <v>2675415485.3228235</v>
      </c>
      <c r="R78" s="145">
        <f t="shared" si="45"/>
        <v>0</v>
      </c>
      <c r="S78" s="144">
        <f t="shared" si="45"/>
        <v>-73019348.974312261</v>
      </c>
      <c r="T78" s="144">
        <f t="shared" si="45"/>
        <v>0</v>
      </c>
      <c r="U78" s="144">
        <f t="shared" si="45"/>
        <v>187576614.27346647</v>
      </c>
      <c r="V78" s="144">
        <f t="shared" si="45"/>
        <v>19872901.276773755</v>
      </c>
      <c r="W78" s="145">
        <f t="shared" si="45"/>
        <v>0</v>
      </c>
      <c r="X78" s="144">
        <f t="shared" si="45"/>
        <v>1610855.857541546</v>
      </c>
      <c r="Y78" s="145">
        <f t="shared" si="45"/>
        <v>0</v>
      </c>
      <c r="Z78" s="144">
        <f t="shared" si="45"/>
        <v>113351788.12656814</v>
      </c>
      <c r="AA78" s="144">
        <f t="shared" si="45"/>
        <v>0</v>
      </c>
      <c r="AB78" s="144">
        <f t="shared" si="45"/>
        <v>7099236.5198576022</v>
      </c>
      <c r="AC78" s="144">
        <f t="shared" si="45"/>
        <v>13416975.897278804</v>
      </c>
      <c r="AD78" s="144">
        <f t="shared" si="45"/>
        <v>0</v>
      </c>
      <c r="AE78" s="144">
        <f t="shared" si="45"/>
        <v>420162650.15039241</v>
      </c>
      <c r="AF78" s="146">
        <f t="shared" si="45"/>
        <v>0</v>
      </c>
    </row>
    <row r="79" spans="1:32" x14ac:dyDescent="0.3">
      <c r="A79" s="142">
        <v>24</v>
      </c>
      <c r="B79" s="143">
        <f t="shared" ref="B79:AF79" si="46">B27</f>
        <v>105.3</v>
      </c>
      <c r="C79" s="143">
        <f t="shared" si="46"/>
        <v>0</v>
      </c>
      <c r="D79" s="143">
        <f t="shared" si="46"/>
        <v>-2.8994535607553344</v>
      </c>
      <c r="E79" s="143">
        <f t="shared" si="46"/>
        <v>54.701978030476361</v>
      </c>
      <c r="F79" s="143">
        <f t="shared" si="46"/>
        <v>0.20265285821202056</v>
      </c>
      <c r="G79" s="143">
        <f t="shared" si="46"/>
        <v>2.2620840895485363E-2</v>
      </c>
      <c r="H79" s="143">
        <f t="shared" si="46"/>
        <v>1.7797049372621923</v>
      </c>
      <c r="I79" s="143">
        <f t="shared" si="46"/>
        <v>19.322389954446997</v>
      </c>
      <c r="J79" s="143">
        <f t="shared" si="46"/>
        <v>-0.2729637272524682</v>
      </c>
      <c r="K79" s="144">
        <f t="shared" si="46"/>
        <v>144175597.14865682</v>
      </c>
      <c r="L79" s="145">
        <f t="shared" si="46"/>
        <v>0</v>
      </c>
      <c r="M79" s="144">
        <f t="shared" si="46"/>
        <v>-4040369.7925619893</v>
      </c>
      <c r="N79" s="145">
        <f t="shared" si="46"/>
        <v>0</v>
      </c>
      <c r="O79" s="144">
        <f t="shared" si="46"/>
        <v>6079526.3886872353</v>
      </c>
      <c r="P79" s="145">
        <f t="shared" si="46"/>
        <v>0</v>
      </c>
      <c r="Q79" s="144">
        <f t="shared" si="46"/>
        <v>2675415485.3228235</v>
      </c>
      <c r="R79" s="145">
        <f t="shared" si="46"/>
        <v>0</v>
      </c>
      <c r="S79" s="144">
        <f t="shared" si="46"/>
        <v>-73019348.974312261</v>
      </c>
      <c r="T79" s="144">
        <f t="shared" si="46"/>
        <v>0</v>
      </c>
      <c r="U79" s="144">
        <f t="shared" si="46"/>
        <v>187576614.27346647</v>
      </c>
      <c r="V79" s="144">
        <f t="shared" si="46"/>
        <v>19872901.276773755</v>
      </c>
      <c r="W79" s="145">
        <f t="shared" si="46"/>
        <v>0</v>
      </c>
      <c r="X79" s="144">
        <f t="shared" si="46"/>
        <v>1610855.857541546</v>
      </c>
      <c r="Y79" s="145">
        <f t="shared" si="46"/>
        <v>0</v>
      </c>
      <c r="Z79" s="144">
        <f t="shared" si="46"/>
        <v>113351788.12656814</v>
      </c>
      <c r="AA79" s="144">
        <f t="shared" si="46"/>
        <v>0</v>
      </c>
      <c r="AB79" s="144">
        <f t="shared" si="46"/>
        <v>7099236.5198576022</v>
      </c>
      <c r="AC79" s="144">
        <f t="shared" si="46"/>
        <v>13416975.897278804</v>
      </c>
      <c r="AD79" s="144">
        <f t="shared" si="46"/>
        <v>0</v>
      </c>
      <c r="AE79" s="144">
        <f t="shared" si="46"/>
        <v>420162650.15039241</v>
      </c>
      <c r="AF79" s="146">
        <f t="shared" si="46"/>
        <v>0</v>
      </c>
    </row>
    <row r="80" spans="1:32" x14ac:dyDescent="0.3">
      <c r="A80" s="142"/>
      <c r="B80" s="143">
        <f>B81</f>
        <v>111.15</v>
      </c>
      <c r="C80" s="143">
        <f t="shared" ref="C80:AF80" si="47">C81</f>
        <v>0</v>
      </c>
      <c r="D80" s="143">
        <f t="shared" si="47"/>
        <v>-3.4323509477007206</v>
      </c>
      <c r="E80" s="143">
        <f t="shared" si="47"/>
        <v>34.445761422686331</v>
      </c>
      <c r="F80" s="143">
        <f t="shared" si="47"/>
        <v>0.23638003165913588</v>
      </c>
      <c r="G80" s="143">
        <f t="shared" si="47"/>
        <v>1.9177648901785388E-2</v>
      </c>
      <c r="H80" s="143">
        <f t="shared" si="47"/>
        <v>0.75296593547969959</v>
      </c>
      <c r="I80" s="143">
        <f t="shared" si="47"/>
        <v>12.265386632494145</v>
      </c>
      <c r="J80" s="143">
        <f t="shared" si="47"/>
        <v>-0.11252755244486104</v>
      </c>
      <c r="K80" s="144">
        <f t="shared" si="47"/>
        <v>86871307.177709728</v>
      </c>
      <c r="L80" s="145">
        <f t="shared" si="47"/>
        <v>0</v>
      </c>
      <c r="M80" s="144">
        <f t="shared" si="47"/>
        <v>-2136313.1946960869</v>
      </c>
      <c r="N80" s="145">
        <f t="shared" si="47"/>
        <v>0</v>
      </c>
      <c r="O80" s="144">
        <f t="shared" si="47"/>
        <v>3433969.3612791905</v>
      </c>
      <c r="P80" s="145">
        <f t="shared" si="47"/>
        <v>0</v>
      </c>
      <c r="Q80" s="144">
        <f t="shared" si="47"/>
        <v>1202884446.6360655</v>
      </c>
      <c r="R80" s="145">
        <f t="shared" si="47"/>
        <v>0</v>
      </c>
      <c r="S80" s="144">
        <f t="shared" si="47"/>
        <v>-27558057.712076634</v>
      </c>
      <c r="T80" s="144">
        <f t="shared" si="47"/>
        <v>0</v>
      </c>
      <c r="U80" s="144">
        <f t="shared" si="47"/>
        <v>138261221.29231906</v>
      </c>
      <c r="V80" s="144">
        <f t="shared" si="47"/>
        <v>9236039.8183620702</v>
      </c>
      <c r="W80" s="145">
        <f t="shared" si="47"/>
        <v>0</v>
      </c>
      <c r="X80" s="144">
        <f t="shared" si="47"/>
        <v>1159535.3198103984</v>
      </c>
      <c r="Y80" s="145">
        <f t="shared" si="47"/>
        <v>0</v>
      </c>
      <c r="Z80" s="144">
        <f t="shared" si="47"/>
        <v>36359551.950773545</v>
      </c>
      <c r="AA80" s="144">
        <f t="shared" si="47"/>
        <v>0</v>
      </c>
      <c r="AB80" s="144">
        <f t="shared" si="47"/>
        <v>2577988.0123822428</v>
      </c>
      <c r="AC80" s="144">
        <f t="shared" si="47"/>
        <v>6804152.2631963771</v>
      </c>
      <c r="AD80" s="144">
        <f t="shared" si="47"/>
        <v>0</v>
      </c>
      <c r="AE80" s="144">
        <f t="shared" si="47"/>
        <v>231510200.37365818</v>
      </c>
      <c r="AF80" s="146">
        <f t="shared" si="47"/>
        <v>0</v>
      </c>
    </row>
    <row r="81" spans="1:32" x14ac:dyDescent="0.3">
      <c r="A81" s="142">
        <v>25</v>
      </c>
      <c r="B81" s="143">
        <f t="shared" ref="B81:AF81" si="48">B28</f>
        <v>111.15</v>
      </c>
      <c r="C81" s="143">
        <f t="shared" si="48"/>
        <v>0</v>
      </c>
      <c r="D81" s="143">
        <f t="shared" si="48"/>
        <v>-3.4323509477007206</v>
      </c>
      <c r="E81" s="143">
        <f t="shared" si="48"/>
        <v>34.445761422686331</v>
      </c>
      <c r="F81" s="143">
        <f t="shared" si="48"/>
        <v>0.23638003165913588</v>
      </c>
      <c r="G81" s="143">
        <f t="shared" si="48"/>
        <v>1.9177648901785388E-2</v>
      </c>
      <c r="H81" s="143">
        <f t="shared" si="48"/>
        <v>0.75296593547969959</v>
      </c>
      <c r="I81" s="143">
        <f t="shared" si="48"/>
        <v>12.265386632494145</v>
      </c>
      <c r="J81" s="143">
        <f t="shared" si="48"/>
        <v>-0.11252755244486104</v>
      </c>
      <c r="K81" s="144">
        <f t="shared" si="48"/>
        <v>86871307.177709728</v>
      </c>
      <c r="L81" s="145">
        <f t="shared" si="48"/>
        <v>0</v>
      </c>
      <c r="M81" s="144">
        <f t="shared" si="48"/>
        <v>-2136313.1946960869</v>
      </c>
      <c r="N81" s="145">
        <f t="shared" si="48"/>
        <v>0</v>
      </c>
      <c r="O81" s="144">
        <f t="shared" si="48"/>
        <v>3433969.3612791905</v>
      </c>
      <c r="P81" s="145">
        <f t="shared" si="48"/>
        <v>0</v>
      </c>
      <c r="Q81" s="144">
        <f t="shared" si="48"/>
        <v>1202884446.6360655</v>
      </c>
      <c r="R81" s="145">
        <f t="shared" si="48"/>
        <v>0</v>
      </c>
      <c r="S81" s="144">
        <f t="shared" si="48"/>
        <v>-27558057.712076634</v>
      </c>
      <c r="T81" s="144">
        <f t="shared" si="48"/>
        <v>0</v>
      </c>
      <c r="U81" s="144">
        <f t="shared" si="48"/>
        <v>138261221.29231906</v>
      </c>
      <c r="V81" s="144">
        <f t="shared" si="48"/>
        <v>9236039.8183620702</v>
      </c>
      <c r="W81" s="145">
        <f t="shared" si="48"/>
        <v>0</v>
      </c>
      <c r="X81" s="144">
        <f t="shared" si="48"/>
        <v>1159535.3198103984</v>
      </c>
      <c r="Y81" s="145">
        <f t="shared" si="48"/>
        <v>0</v>
      </c>
      <c r="Z81" s="144">
        <f t="shared" si="48"/>
        <v>36359551.950773545</v>
      </c>
      <c r="AA81" s="144">
        <f t="shared" si="48"/>
        <v>0</v>
      </c>
      <c r="AB81" s="144">
        <f t="shared" si="48"/>
        <v>2577988.0123822428</v>
      </c>
      <c r="AC81" s="144">
        <f t="shared" si="48"/>
        <v>6804152.2631963771</v>
      </c>
      <c r="AD81" s="144">
        <f t="shared" si="48"/>
        <v>0</v>
      </c>
      <c r="AE81" s="144">
        <f t="shared" si="48"/>
        <v>231510200.37365818</v>
      </c>
      <c r="AF81" s="146">
        <f t="shared" si="48"/>
        <v>0</v>
      </c>
    </row>
    <row r="82" spans="1:32" x14ac:dyDescent="0.3">
      <c r="A82" s="142"/>
      <c r="B82" s="143">
        <f t="shared" ref="B82:AF82" si="49">B29</f>
        <v>117</v>
      </c>
      <c r="C82" s="143">
        <f t="shared" si="49"/>
        <v>0</v>
      </c>
      <c r="D82" s="143">
        <f t="shared" si="49"/>
        <v>-3.9999119057840766</v>
      </c>
      <c r="E82" s="143">
        <f t="shared" si="49"/>
        <v>5.3949706913357218</v>
      </c>
      <c r="F82" s="143">
        <f t="shared" si="49"/>
        <v>2.9592383124119298E-2</v>
      </c>
      <c r="G82" s="143">
        <f t="shared" si="49"/>
        <v>6.2108086629715448E-3</v>
      </c>
      <c r="H82" s="143">
        <f t="shared" si="49"/>
        <v>7.1227891265419037E-3</v>
      </c>
      <c r="I82" s="143">
        <f t="shared" si="49"/>
        <v>9.3792298228149051E-2</v>
      </c>
      <c r="J82" s="143">
        <f t="shared" si="49"/>
        <v>3.9831537693387473E-4</v>
      </c>
      <c r="K82" s="144">
        <f t="shared" si="49"/>
        <v>15882312.255348498</v>
      </c>
      <c r="L82" s="145">
        <f t="shared" si="49"/>
        <v>0</v>
      </c>
      <c r="M82" s="144">
        <f t="shared" si="49"/>
        <v>-91853.547973970126</v>
      </c>
      <c r="N82" s="145">
        <f t="shared" si="49"/>
        <v>0</v>
      </c>
      <c r="O82" s="144">
        <f t="shared" si="49"/>
        <v>119654.22844720981</v>
      </c>
      <c r="P82" s="145">
        <f t="shared" si="49"/>
        <v>0</v>
      </c>
      <c r="Q82" s="144">
        <f t="shared" si="49"/>
        <v>118283403.9322428</v>
      </c>
      <c r="R82" s="145">
        <f t="shared" si="49"/>
        <v>0</v>
      </c>
      <c r="S82" s="144">
        <f t="shared" si="49"/>
        <v>-770411.07607226842</v>
      </c>
      <c r="T82" s="144">
        <f t="shared" si="49"/>
        <v>0</v>
      </c>
      <c r="U82" s="144">
        <f t="shared" si="49"/>
        <v>1185832.4833539187</v>
      </c>
      <c r="V82" s="144">
        <f t="shared" si="49"/>
        <v>928425.53689637291</v>
      </c>
      <c r="W82" s="145">
        <f t="shared" si="49"/>
        <v>0</v>
      </c>
      <c r="X82" s="144">
        <f t="shared" si="49"/>
        <v>103783.35961407358</v>
      </c>
      <c r="Y82" s="145">
        <f t="shared" si="49"/>
        <v>0</v>
      </c>
      <c r="Z82" s="144">
        <f t="shared" si="49"/>
        <v>185655.21502103563</v>
      </c>
      <c r="AA82" s="144">
        <f t="shared" si="49"/>
        <v>0</v>
      </c>
      <c r="AB82" s="144">
        <f t="shared" si="49"/>
        <v>-474.56866213403191</v>
      </c>
      <c r="AC82" s="144">
        <f t="shared" si="49"/>
        <v>71452.336313737367</v>
      </c>
      <c r="AD82" s="144">
        <f t="shared" si="49"/>
        <v>0</v>
      </c>
      <c r="AE82" s="144">
        <f t="shared" si="49"/>
        <v>1385424.4678537762</v>
      </c>
      <c r="AF82" s="146">
        <f t="shared" si="49"/>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1D895-AB4A-4534-A64A-272180166E55}">
  <dimension ref="A1:AF82"/>
  <sheetViews>
    <sheetView zoomScale="70" zoomScaleNormal="70" workbookViewId="0">
      <selection activeCell="O33" sqref="O33"/>
    </sheetView>
  </sheetViews>
  <sheetFormatPr defaultRowHeight="14.4" x14ac:dyDescent="0.3"/>
  <cols>
    <col min="1" max="1" width="9.33203125" bestFit="1" customWidth="1"/>
    <col min="2" max="2" width="10.6640625" bestFit="1" customWidth="1"/>
    <col min="3" max="3" width="9.33203125" bestFit="1" customWidth="1"/>
    <col min="4" max="4" width="10.33203125" bestFit="1" customWidth="1"/>
    <col min="5" max="5" width="12.44140625" bestFit="1" customWidth="1"/>
    <col min="6" max="7" width="10.33203125" bestFit="1" customWidth="1"/>
    <col min="8" max="9" width="12.88671875" bestFit="1" customWidth="1"/>
    <col min="10" max="10" width="11.44140625" bestFit="1" customWidth="1"/>
    <col min="11" max="11" width="14" bestFit="1" customWidth="1"/>
    <col min="12" max="12" width="9.33203125" bestFit="1" customWidth="1"/>
    <col min="13" max="13" width="15.109375" bestFit="1" customWidth="1"/>
    <col min="14" max="14" width="9.33203125" bestFit="1" customWidth="1"/>
    <col min="15" max="15" width="15.109375" bestFit="1" customWidth="1"/>
    <col min="16" max="16" width="9.33203125" bestFit="1" customWidth="1"/>
    <col min="17" max="17" width="14" bestFit="1" customWidth="1"/>
    <col min="18" max="18" width="9.33203125" bestFit="1" customWidth="1"/>
    <col min="19" max="19" width="15.109375" bestFit="1" customWidth="1"/>
    <col min="20" max="20" width="14" bestFit="1" customWidth="1"/>
    <col min="21" max="21" width="14.6640625" bestFit="1" customWidth="1"/>
    <col min="22" max="22" width="14" bestFit="1" customWidth="1"/>
    <col min="23" max="23" width="9.33203125" bestFit="1" customWidth="1"/>
    <col min="24" max="24" width="15.109375" bestFit="1" customWidth="1"/>
    <col min="25" max="25" width="9.33203125" bestFit="1" customWidth="1"/>
    <col min="26" max="27" width="14" bestFit="1" customWidth="1"/>
    <col min="28" max="28" width="15.109375" bestFit="1" customWidth="1"/>
    <col min="29" max="31" width="14" bestFit="1" customWidth="1"/>
    <col min="32" max="32" width="9.33203125" bestFit="1" customWidth="1"/>
  </cols>
  <sheetData>
    <row r="1" spans="1:32" ht="25.8" x14ac:dyDescent="0.5">
      <c r="A1" s="219" t="s">
        <v>425</v>
      </c>
      <c r="B1" s="220">
        <v>2</v>
      </c>
    </row>
    <row r="3" spans="1:32" x14ac:dyDescent="0.3">
      <c r="A3" s="139" t="str">
        <f>HAWC2_2_hGAST_FPM!HP5</f>
        <v>**num</v>
      </c>
      <c r="B3" s="139" t="str">
        <f>HAWC2_2_hGAST_FPM!HQ5</f>
        <v>Y [span]</v>
      </c>
      <c r="C3" s="139" t="str">
        <f>HAWC2_2_hGAST_FPM!HR5</f>
        <v>X[swe]</v>
      </c>
      <c r="D3" s="139" t="str">
        <f>HAWC2_2_hGAST_FPM!HS5</f>
        <v>Z[ben]</v>
      </c>
      <c r="E3" s="139" t="str">
        <f>HAWC2_2_hGAST_FPM!HT5</f>
        <v>m</v>
      </c>
      <c r="F3" s="139" t="str">
        <f>HAWC2_2_hGAST_FPM!HU5</f>
        <v>x_cg</v>
      </c>
      <c r="G3" s="139" t="str">
        <f>HAWC2_2_hGAST_FPM!HV5</f>
        <v>z_cg</v>
      </c>
      <c r="H3" s="139" t="str">
        <f>HAWC2_2_hGAST_FPM!HW5</f>
        <v>ρΙxx</v>
      </c>
      <c r="I3" s="139" t="str">
        <f>HAWC2_2_hGAST_FPM!HX5</f>
        <v>ρIzz</v>
      </c>
      <c r="J3" s="139" t="str">
        <f>HAWC2_2_hGAST_FPM!HY5</f>
        <v>ρIxz</v>
      </c>
      <c r="K3" s="139" t="str">
        <f>HAWC2_2_hGAST_FPM!HZ5</f>
        <v>GxA</v>
      </c>
      <c r="L3" s="139" t="str">
        <f>HAWC2_2_hGAST_FPM!IA5</f>
        <v>k12</v>
      </c>
      <c r="M3" s="139" t="str">
        <f>HAWC2_2_hGAST_FPM!IB5</f>
        <v>GxzA</v>
      </c>
      <c r="N3" s="139" t="str">
        <f>HAWC2_2_hGAST_FPM!IC5</f>
        <v>k14</v>
      </c>
      <c r="O3" s="139" t="str">
        <f>HAWC2_2_hGAST_FPM!ID5</f>
        <v>GxAx</v>
      </c>
      <c r="P3" s="139" t="str">
        <f>HAWC2_2_hGAST_FPM!IE5</f>
        <v>k16</v>
      </c>
      <c r="Q3" s="139" t="str">
        <f>HAWC2_2_hGAST_FPM!IF5</f>
        <v>EA</v>
      </c>
      <c r="R3" s="139" t="str">
        <f>HAWC2_2_hGAST_FPM!IG5</f>
        <v>k23</v>
      </c>
      <c r="S3" s="139" t="str">
        <f>HAWC2_2_hGAST_FPM!IH5</f>
        <v xml:space="preserve"> - EAx</v>
      </c>
      <c r="T3" s="139" t="str">
        <f>HAWC2_2_hGAST_FPM!II5</f>
        <v>k25</v>
      </c>
      <c r="U3" s="139" t="str">
        <f>HAWC2_2_hGAST_FPM!IJ5</f>
        <v>EAz</v>
      </c>
      <c r="V3" s="139" t="str">
        <f>HAWC2_2_hGAST_FPM!IK5</f>
        <v>GzA</v>
      </c>
      <c r="W3" s="139" t="str">
        <f>HAWC2_2_hGAST_FPM!IL5</f>
        <v>k34</v>
      </c>
      <c r="X3" s="139" t="str">
        <f>HAWC2_2_hGAST_FPM!IM5</f>
        <v xml:space="preserve">  - GzAz</v>
      </c>
      <c r="Y3" s="139" t="str">
        <f>HAWC2_2_hGAST_FPM!IN5</f>
        <v>k36</v>
      </c>
      <c r="Z3" s="139" t="str">
        <f>HAWC2_2_hGAST_FPM!IO5</f>
        <v>EIxx</v>
      </c>
      <c r="AA3" s="139" t="str">
        <f>HAWC2_2_hGAST_FPM!IP5</f>
        <v>k45</v>
      </c>
      <c r="AB3" s="139" t="str">
        <f>HAWC2_2_hGAST_FPM!IQ5</f>
        <v xml:space="preserve"> - EIxz</v>
      </c>
      <c r="AC3" s="139" t="str">
        <f>HAWC2_2_hGAST_FPM!IR5</f>
        <v>GI</v>
      </c>
      <c r="AD3" s="139" t="str">
        <f>HAWC2_2_hGAST_FPM!IS5</f>
        <v>k56</v>
      </c>
      <c r="AE3" s="139" t="str">
        <f>HAWC2_2_hGAST_FPM!IT5</f>
        <v>EIzz</v>
      </c>
      <c r="AF3" s="139" t="str">
        <f>HAWC2_2_hGAST_FPM!IU5</f>
        <v>D</v>
      </c>
    </row>
    <row r="4" spans="1:32" x14ac:dyDescent="0.3">
      <c r="A4" s="142">
        <f>HAWC2_2_hGAST_FPM!HP6</f>
        <v>1</v>
      </c>
      <c r="B4" s="143">
        <f>HAWC2_2_hGAST_FPM!HQ6</f>
        <v>0</v>
      </c>
      <c r="C4" s="143">
        <f>HAWC2_2_hGAST_FPM!HR6</f>
        <v>0</v>
      </c>
      <c r="D4" s="143">
        <f>HAWC2_2_hGAST_FPM!HS6</f>
        <v>0</v>
      </c>
      <c r="E4" s="143">
        <f>HAWC2_2_hGAST_FPM!HT6</f>
        <v>3126.5243837779999</v>
      </c>
      <c r="F4" s="143">
        <f>HAWC2_2_hGAST_FPM!HU6</f>
        <v>-2.2001879741710674E-2</v>
      </c>
      <c r="G4" s="143">
        <f>HAWC2_2_hGAST_FPM!HV6</f>
        <v>-6.2885859760777509E-3</v>
      </c>
      <c r="H4" s="143">
        <f>HAWC2_2_hGAST_FPM!HW6</f>
        <v>10160.580357938656</v>
      </c>
      <c r="I4" s="143">
        <f>HAWC2_2_hGAST_FPM!HX6</f>
        <v>10156.472968136201</v>
      </c>
      <c r="J4" s="143">
        <f>HAWC2_2_hGAST_FPM!HY6</f>
        <v>-2.1169362029753414</v>
      </c>
      <c r="K4" s="144">
        <f>HAWC2_2_hGAST_FPM!HZ6</f>
        <v>6727058130.9526806</v>
      </c>
      <c r="L4" s="145">
        <f>HAWC2_2_hGAST_FPM!IA6</f>
        <v>0</v>
      </c>
      <c r="M4" s="144">
        <f>HAWC2_2_hGAST_FPM!IB6</f>
        <v>-2402884.3563876529</v>
      </c>
      <c r="N4" s="145">
        <f>HAWC2_2_hGAST_FPM!IC6</f>
        <v>0</v>
      </c>
      <c r="O4" s="144">
        <f>HAWC2_2_hGAST_FPM!ID6</f>
        <v>-1491241.2255365252</v>
      </c>
      <c r="P4" s="145">
        <f>HAWC2_2_hGAST_FPM!IE6</f>
        <v>0</v>
      </c>
      <c r="Q4" s="144">
        <f>HAWC2_2_hGAST_FPM!IF6</f>
        <v>46038157334.468002</v>
      </c>
      <c r="R4" s="145">
        <f>HAWC2_2_hGAST_FPM!IG6</f>
        <v>0</v>
      </c>
      <c r="S4" s="144">
        <f>HAWC2_2_hGAST_FPM!IH6</f>
        <v>305372157.5393272</v>
      </c>
      <c r="T4" s="144">
        <f>HAWC2_2_hGAST_FPM!II6</f>
        <v>0</v>
      </c>
      <c r="U4" s="144">
        <f>HAWC2_2_hGAST_FPM!IJ6</f>
        <v>-1012485309.5578082</v>
      </c>
      <c r="V4" s="144">
        <f>HAWC2_2_hGAST_FPM!IK6</f>
        <v>6738627242.2271194</v>
      </c>
      <c r="W4" s="145">
        <f>HAWC2_2_hGAST_FPM!IL6</f>
        <v>0</v>
      </c>
      <c r="X4" s="144">
        <f>HAWC2_2_hGAST_FPM!IM6</f>
        <v>148369106.19947168</v>
      </c>
      <c r="Y4" s="145">
        <f>HAWC2_2_hGAST_FPM!IN6</f>
        <v>0</v>
      </c>
      <c r="Z4" s="144">
        <f>HAWC2_2_hGAST_FPM!IO6</f>
        <v>149598182171.06451</v>
      </c>
      <c r="AA4" s="144">
        <f>HAWC2_2_hGAST_FPM!IP6</f>
        <v>0</v>
      </c>
      <c r="AB4" s="144">
        <f>HAWC2_2_hGAST_FPM!IQ6</f>
        <v>45871626.723937854</v>
      </c>
      <c r="AC4" s="144">
        <f>HAWC2_2_hGAST_FPM!IR6</f>
        <v>87412309114.908005</v>
      </c>
      <c r="AD4" s="144">
        <f>HAWC2_2_hGAST_FPM!IS6</f>
        <v>0</v>
      </c>
      <c r="AE4" s="144">
        <f>HAWC2_2_hGAST_FPM!IT6</f>
        <v>149506381960.88202</v>
      </c>
      <c r="AF4" s="146">
        <f>HAWC2_2_hGAST_FPM!IU6</f>
        <v>0</v>
      </c>
    </row>
    <row r="5" spans="1:32" x14ac:dyDescent="0.3">
      <c r="A5" s="142">
        <f>HAWC2_2_hGAST_FPM!HP7</f>
        <v>2</v>
      </c>
      <c r="B5" s="143">
        <f>HAWC2_2_hGAST_FPM!HQ7</f>
        <v>1.17</v>
      </c>
      <c r="C5" s="143">
        <f>HAWC2_2_hGAST_FPM!HR7</f>
        <v>0</v>
      </c>
      <c r="D5" s="143">
        <f>HAWC2_2_hGAST_FPM!HS7</f>
        <v>1.2607061125373725E-2</v>
      </c>
      <c r="E5" s="143">
        <f>HAWC2_2_hGAST_FPM!HT7</f>
        <v>2963.9344354323935</v>
      </c>
      <c r="F5" s="143">
        <f>HAWC2_2_hGAST_FPM!HU7</f>
        <v>1.242139802848883E-2</v>
      </c>
      <c r="G5" s="143">
        <f>HAWC2_2_hGAST_FPM!HV7</f>
        <v>3.4342557667034201E-3</v>
      </c>
      <c r="H5" s="143">
        <f>HAWC2_2_hGAST_FPM!HW7</f>
        <v>9669.9124805037591</v>
      </c>
      <c r="I5" s="143">
        <f>HAWC2_2_hGAST_FPM!HX7</f>
        <v>9660.6930039748822</v>
      </c>
      <c r="J5" s="143">
        <f>HAWC2_2_hGAST_FPM!HY7</f>
        <v>-0.44340859579164715</v>
      </c>
      <c r="K5" s="144">
        <f>HAWC2_2_hGAST_FPM!HZ7</f>
        <v>6387108929.5447235</v>
      </c>
      <c r="L5" s="145">
        <f>HAWC2_2_hGAST_FPM!IA7</f>
        <v>0</v>
      </c>
      <c r="M5" s="144">
        <f>HAWC2_2_hGAST_FPM!IB7</f>
        <v>-1175495.3083377609</v>
      </c>
      <c r="N5" s="145">
        <f>HAWC2_2_hGAST_FPM!IC7</f>
        <v>0</v>
      </c>
      <c r="O5" s="144">
        <f>HAWC2_2_hGAST_FPM!ID7</f>
        <v>40518494.3274443</v>
      </c>
      <c r="P5" s="145">
        <f>HAWC2_2_hGAST_FPM!IE7</f>
        <v>0</v>
      </c>
      <c r="Q5" s="144">
        <f>HAWC2_2_hGAST_FPM!IF7</f>
        <v>43739478179.526176</v>
      </c>
      <c r="R5" s="145">
        <f>HAWC2_2_hGAST_FPM!IG7</f>
        <v>0</v>
      </c>
      <c r="S5" s="144">
        <f>HAWC2_2_hGAST_FPM!IH7</f>
        <v>-148542904.15843302</v>
      </c>
      <c r="T5" s="144">
        <f>HAWC2_2_hGAST_FPM!II7</f>
        <v>0</v>
      </c>
      <c r="U5" s="144">
        <f>HAWC2_2_hGAST_FPM!IJ7</f>
        <v>540477256.11812758</v>
      </c>
      <c r="V5" s="144">
        <f>HAWC2_2_hGAST_FPM!IK7</f>
        <v>6382522800.3141279</v>
      </c>
      <c r="W5" s="145">
        <f>HAWC2_2_hGAST_FPM!IL7</f>
        <v>0</v>
      </c>
      <c r="X5" s="144">
        <f>HAWC2_2_hGAST_FPM!IM7</f>
        <v>-82745914.752878934</v>
      </c>
      <c r="Y5" s="145">
        <f>HAWC2_2_hGAST_FPM!IN7</f>
        <v>0</v>
      </c>
      <c r="Z5" s="144">
        <f>HAWC2_2_hGAST_FPM!IO7</f>
        <v>143058304420.38641</v>
      </c>
      <c r="AA5" s="144">
        <f>HAWC2_2_hGAST_FPM!IP7</f>
        <v>0</v>
      </c>
      <c r="AB5" s="144">
        <f>HAWC2_2_hGAST_FPM!IQ7</f>
        <v>52160850.302728474</v>
      </c>
      <c r="AC5" s="144">
        <f>HAWC2_2_hGAST_FPM!IR7</f>
        <v>83208062710.021347</v>
      </c>
      <c r="AD5" s="144">
        <f>HAWC2_2_hGAST_FPM!IS7</f>
        <v>0</v>
      </c>
      <c r="AE5" s="144">
        <f>HAWC2_2_hGAST_FPM!IT7</f>
        <v>142146371474.53046</v>
      </c>
      <c r="AF5" s="146">
        <f>HAWC2_2_hGAST_FPM!IU7</f>
        <v>0</v>
      </c>
    </row>
    <row r="6" spans="1:32" x14ac:dyDescent="0.3">
      <c r="A6" s="142">
        <f>HAWC2_2_hGAST_FPM!HP8</f>
        <v>3</v>
      </c>
      <c r="B6" s="143">
        <f>HAWC2_2_hGAST_FPM!HQ8</f>
        <v>2.34</v>
      </c>
      <c r="C6" s="143">
        <f>HAWC2_2_hGAST_FPM!HR8</f>
        <v>0</v>
      </c>
      <c r="D6" s="143">
        <f>HAWC2_2_hGAST_FPM!HS8</f>
        <v>3.1556340819104939E-2</v>
      </c>
      <c r="E6" s="143">
        <f>HAWC2_2_hGAST_FPM!HT8</f>
        <v>2803.5201027583917</v>
      </c>
      <c r="F6" s="143">
        <f>HAWC2_2_hGAST_FPM!HU8</f>
        <v>4.6604766737969407E-2</v>
      </c>
      <c r="G6" s="143">
        <f>HAWC2_2_hGAST_FPM!HV8</f>
        <v>1.5239981612113993E-2</v>
      </c>
      <c r="H6" s="143">
        <f>HAWC2_2_hGAST_FPM!HW8</f>
        <v>9169.1626577049919</v>
      </c>
      <c r="I6" s="143">
        <f>HAWC2_2_hGAST_FPM!HX8</f>
        <v>9168.5015718670984</v>
      </c>
      <c r="J6" s="143">
        <f>HAWC2_2_hGAST_FPM!HY8</f>
        <v>1.8503098768691422</v>
      </c>
      <c r="K6" s="144">
        <f>HAWC2_2_hGAST_FPM!HZ8</f>
        <v>6058543855.4383726</v>
      </c>
      <c r="L6" s="145">
        <f>HAWC2_2_hGAST_FPM!IA8</f>
        <v>0</v>
      </c>
      <c r="M6" s="144">
        <f>HAWC2_2_hGAST_FPM!IB8</f>
        <v>-1958410.1501449763</v>
      </c>
      <c r="N6" s="145">
        <f>HAWC2_2_hGAST_FPM!IC8</f>
        <v>0</v>
      </c>
      <c r="O6" s="144">
        <f>HAWC2_2_hGAST_FPM!ID8</f>
        <v>91956831.664709717</v>
      </c>
      <c r="P6" s="145">
        <f>HAWC2_2_hGAST_FPM!IE8</f>
        <v>0</v>
      </c>
      <c r="Q6" s="144">
        <f>HAWC2_2_hGAST_FPM!IF8</f>
        <v>41545501042.344345</v>
      </c>
      <c r="R6" s="145">
        <f>HAWC2_2_hGAST_FPM!IG8</f>
        <v>0</v>
      </c>
      <c r="S6" s="144">
        <f>HAWC2_2_hGAST_FPM!IH8</f>
        <v>-633440239.02891552</v>
      </c>
      <c r="T6" s="144">
        <f>HAWC2_2_hGAST_FPM!II8</f>
        <v>0</v>
      </c>
      <c r="U6" s="144">
        <f>HAWC2_2_hGAST_FPM!IJ8</f>
        <v>1921308807.2525804</v>
      </c>
      <c r="V6" s="144">
        <f>HAWC2_2_hGAST_FPM!IK8</f>
        <v>6023332095.4351406</v>
      </c>
      <c r="W6" s="145">
        <f>HAWC2_2_hGAST_FPM!IL8</f>
        <v>0</v>
      </c>
      <c r="X6" s="144">
        <f>HAWC2_2_hGAST_FPM!IM8</f>
        <v>-280331091.99522376</v>
      </c>
      <c r="Y6" s="145">
        <f>HAWC2_2_hGAST_FPM!IN8</f>
        <v>0</v>
      </c>
      <c r="Z6" s="144">
        <f>HAWC2_2_hGAST_FPM!IO8</f>
        <v>136801343257.07994</v>
      </c>
      <c r="AA6" s="144">
        <f>HAWC2_2_hGAST_FPM!IP8</f>
        <v>0</v>
      </c>
      <c r="AB6" s="144">
        <f>HAWC2_2_hGAST_FPM!IQ8</f>
        <v>13289836.907099739</v>
      </c>
      <c r="AC6" s="144">
        <f>HAWC2_2_hGAST_FPM!IR8</f>
        <v>78937425636.768494</v>
      </c>
      <c r="AD6" s="144">
        <f>HAWC2_2_hGAST_FPM!IS8</f>
        <v>0</v>
      </c>
      <c r="AE6" s="144">
        <f>HAWC2_2_hGAST_FPM!IT8</f>
        <v>134882398617.90955</v>
      </c>
      <c r="AF6" s="146">
        <f>HAWC2_2_hGAST_FPM!IU8</f>
        <v>0</v>
      </c>
    </row>
    <row r="7" spans="1:32" x14ac:dyDescent="0.3">
      <c r="A7" s="142">
        <f>HAWC2_2_hGAST_FPM!HP9</f>
        <v>4</v>
      </c>
      <c r="B7" s="143">
        <f>HAWC2_2_hGAST_FPM!HQ9</f>
        <v>3.51</v>
      </c>
      <c r="C7" s="143">
        <f>HAWC2_2_hGAST_FPM!HR9</f>
        <v>0</v>
      </c>
      <c r="D7" s="143">
        <f>HAWC2_2_hGAST_FPM!HS9</f>
        <v>5.4823917362038677E-2</v>
      </c>
      <c r="E7" s="143">
        <f>HAWC2_2_hGAST_FPM!HT9</f>
        <v>2591.1829041103797</v>
      </c>
      <c r="F7" s="143">
        <f>HAWC2_2_hGAST_FPM!HU9</f>
        <v>6.6589868614290185E-2</v>
      </c>
      <c r="G7" s="143">
        <f>HAWC2_2_hGAST_FPM!HV9</f>
        <v>2.5390312029467413E-2</v>
      </c>
      <c r="H7" s="143">
        <f>HAWC2_2_hGAST_FPM!HW9</f>
        <v>8048.7140047714856</v>
      </c>
      <c r="I7" s="143">
        <f>HAWC2_2_hGAST_FPM!HX9</f>
        <v>8227.5601256712016</v>
      </c>
      <c r="J7" s="143">
        <f>HAWC2_2_hGAST_FPM!HY9</f>
        <v>209.30518932247935</v>
      </c>
      <c r="K7" s="144">
        <f>HAWC2_2_hGAST_FPM!HZ9</f>
        <v>5731882704.9685278</v>
      </c>
      <c r="L7" s="145">
        <f>HAWC2_2_hGAST_FPM!IA9</f>
        <v>0</v>
      </c>
      <c r="M7" s="144">
        <f>HAWC2_2_hGAST_FPM!IB9</f>
        <v>94121054.552036867</v>
      </c>
      <c r="N7" s="145">
        <f>HAWC2_2_hGAST_FPM!IC9</f>
        <v>0</v>
      </c>
      <c r="O7" s="144">
        <f>HAWC2_2_hGAST_FPM!ID9</f>
        <v>137155223.88883275</v>
      </c>
      <c r="P7" s="145">
        <f>HAWC2_2_hGAST_FPM!IE9</f>
        <v>0</v>
      </c>
      <c r="Q7" s="144">
        <f>HAWC2_2_hGAST_FPM!IF9</f>
        <v>38669925372.42218</v>
      </c>
      <c r="R7" s="145">
        <f>HAWC2_2_hGAST_FPM!IG9</f>
        <v>0</v>
      </c>
      <c r="S7" s="144">
        <f>HAWC2_2_hGAST_FPM!IH9</f>
        <v>-977957103.94257069</v>
      </c>
      <c r="T7" s="144">
        <f>HAWC2_2_hGAST_FPM!II9</f>
        <v>0</v>
      </c>
      <c r="U7" s="144">
        <f>HAWC2_2_hGAST_FPM!IJ9</f>
        <v>2530941262.0903492</v>
      </c>
      <c r="V7" s="144">
        <f>HAWC2_2_hGAST_FPM!IK9</f>
        <v>5426970044.3261051</v>
      </c>
      <c r="W7" s="145">
        <f>HAWC2_2_hGAST_FPM!IL9</f>
        <v>0</v>
      </c>
      <c r="X7" s="144">
        <f>HAWC2_2_hGAST_FPM!IM9</f>
        <v>-348784841.14491343</v>
      </c>
      <c r="Y7" s="145">
        <f>HAWC2_2_hGAST_FPM!IN9</f>
        <v>0</v>
      </c>
      <c r="Z7" s="144">
        <f>HAWC2_2_hGAST_FPM!IO9</f>
        <v>120448668545.0139</v>
      </c>
      <c r="AA7" s="144">
        <f>HAWC2_2_hGAST_FPM!IP9</f>
        <v>0</v>
      </c>
      <c r="AB7" s="144">
        <f>HAWC2_2_hGAST_FPM!IQ9</f>
        <v>-2130085287.5818865</v>
      </c>
      <c r="AC7" s="144">
        <f>HAWC2_2_hGAST_FPM!IR9</f>
        <v>69937882758.89975</v>
      </c>
      <c r="AD7" s="144">
        <f>HAWC2_2_hGAST_FPM!IS9</f>
        <v>0</v>
      </c>
      <c r="AE7" s="144">
        <f>HAWC2_2_hGAST_FPM!IT9</f>
        <v>122291933174.86566</v>
      </c>
      <c r="AF7" s="146">
        <f>HAWC2_2_hGAST_FPM!IU9</f>
        <v>0</v>
      </c>
    </row>
    <row r="8" spans="1:32" x14ac:dyDescent="0.3">
      <c r="A8" s="142">
        <f>HAWC2_2_hGAST_FPM!HP10</f>
        <v>5</v>
      </c>
      <c r="B8" s="143">
        <f>HAWC2_2_hGAST_FPM!HQ10</f>
        <v>4.68</v>
      </c>
      <c r="C8" s="143">
        <f>HAWC2_2_hGAST_FPM!HR10</f>
        <v>0</v>
      </c>
      <c r="D8" s="143">
        <f>HAWC2_2_hGAST_FPM!HS10</f>
        <v>7.8274071981647986E-2</v>
      </c>
      <c r="E8" s="143">
        <f>HAWC2_2_hGAST_FPM!HT10</f>
        <v>2389.1598224726326</v>
      </c>
      <c r="F8" s="143">
        <f>HAWC2_2_hGAST_FPM!HU10</f>
        <v>8.6233972427955954E-2</v>
      </c>
      <c r="G8" s="143">
        <f>HAWC2_2_hGAST_FPM!HV10</f>
        <v>3.2608909164626464E-2</v>
      </c>
      <c r="H8" s="143">
        <f>HAWC2_2_hGAST_FPM!HW10</f>
        <v>6979.2483838439821</v>
      </c>
      <c r="I8" s="143">
        <f>HAWC2_2_hGAST_FPM!HX10</f>
        <v>7400.1298758762305</v>
      </c>
      <c r="J8" s="143">
        <f>HAWC2_2_hGAST_FPM!HY10</f>
        <v>357.8108384057133</v>
      </c>
      <c r="K8" s="144">
        <f>HAWC2_2_hGAST_FPM!HZ10</f>
        <v>5419042943.5573092</v>
      </c>
      <c r="L8" s="145">
        <f>HAWC2_2_hGAST_FPM!IA10</f>
        <v>0</v>
      </c>
      <c r="M8" s="144">
        <f>HAWC2_2_hGAST_FPM!IB10</f>
        <v>176295851.56369895</v>
      </c>
      <c r="N8" s="145">
        <f>HAWC2_2_hGAST_FPM!IC10</f>
        <v>0</v>
      </c>
      <c r="O8" s="144">
        <f>HAWC2_2_hGAST_FPM!ID10</f>
        <v>152072423.72436693</v>
      </c>
      <c r="P8" s="145">
        <f>HAWC2_2_hGAST_FPM!IE10</f>
        <v>0</v>
      </c>
      <c r="Q8" s="144">
        <f>HAWC2_2_hGAST_FPM!IF10</f>
        <v>36038332519.262115</v>
      </c>
      <c r="R8" s="145">
        <f>HAWC2_2_hGAST_FPM!IG10</f>
        <v>0</v>
      </c>
      <c r="S8" s="144">
        <f>HAWC2_2_hGAST_FPM!IH10</f>
        <v>-1161660025.0862269</v>
      </c>
      <c r="T8" s="144">
        <f>HAWC2_2_hGAST_FPM!II10</f>
        <v>0</v>
      </c>
      <c r="U8" s="144">
        <f>HAWC2_2_hGAST_FPM!IJ10</f>
        <v>3014871093.7324762</v>
      </c>
      <c r="V8" s="144">
        <f>HAWC2_2_hGAST_FPM!IK10</f>
        <v>4851616732.2834187</v>
      </c>
      <c r="W8" s="145">
        <f>HAWC2_2_hGAST_FPM!IL10</f>
        <v>0</v>
      </c>
      <c r="X8" s="144">
        <f>HAWC2_2_hGAST_FPM!IM10</f>
        <v>-374157895.257572</v>
      </c>
      <c r="Y8" s="145">
        <f>HAWC2_2_hGAST_FPM!IN10</f>
        <v>0</v>
      </c>
      <c r="Z8" s="144">
        <f>HAWC2_2_hGAST_FPM!IO10</f>
        <v>105981784557.96144</v>
      </c>
      <c r="AA8" s="144">
        <f>HAWC2_2_hGAST_FPM!IP10</f>
        <v>0</v>
      </c>
      <c r="AB8" s="144">
        <f>HAWC2_2_hGAST_FPM!IQ10</f>
        <v>-3845955987.267509</v>
      </c>
      <c r="AC8" s="144">
        <f>HAWC2_2_hGAST_FPM!IR10</f>
        <v>61495167410.165497</v>
      </c>
      <c r="AD8" s="144">
        <f>HAWC2_2_hGAST_FPM!IS10</f>
        <v>0</v>
      </c>
      <c r="AE8" s="144">
        <f>HAWC2_2_hGAST_FPM!IT10</f>
        <v>110535198855.44733</v>
      </c>
      <c r="AF8" s="146">
        <f>HAWC2_2_hGAST_FPM!IU10</f>
        <v>0</v>
      </c>
    </row>
    <row r="9" spans="1:32" x14ac:dyDescent="0.3">
      <c r="A9" s="142">
        <f>HAWC2_2_hGAST_FPM!HP11</f>
        <v>6</v>
      </c>
      <c r="B9" s="143">
        <f>HAWC2_2_hGAST_FPM!HQ11</f>
        <v>5.85</v>
      </c>
      <c r="C9" s="143">
        <f>HAWC2_2_hGAST_FPM!HR11</f>
        <v>0</v>
      </c>
      <c r="D9" s="143">
        <f>HAWC2_2_hGAST_FPM!HS11</f>
        <v>0.10444093004805757</v>
      </c>
      <c r="E9" s="143">
        <f>HAWC2_2_hGAST_FPM!HT11</f>
        <v>2203.4550245475748</v>
      </c>
      <c r="F9" s="143">
        <f>HAWC2_2_hGAST_FPM!HU11</f>
        <v>0.10998494134284503</v>
      </c>
      <c r="G9" s="143">
        <f>HAWC2_2_hGAST_FPM!HV11</f>
        <v>4.0262110560607356E-2</v>
      </c>
      <c r="H9" s="143">
        <f>HAWC2_2_hGAST_FPM!HW11</f>
        <v>6089.4685360364001</v>
      </c>
      <c r="I9" s="143">
        <f>HAWC2_2_hGAST_FPM!HX11</f>
        <v>6665.1876348075057</v>
      </c>
      <c r="J9" s="143">
        <f>HAWC2_2_hGAST_FPM!HY11</f>
        <v>487.21361729567229</v>
      </c>
      <c r="K9" s="144">
        <f>HAWC2_2_hGAST_FPM!HZ11</f>
        <v>5128228198.273221</v>
      </c>
      <c r="L9" s="145">
        <f>HAWC2_2_hGAST_FPM!IA11</f>
        <v>0</v>
      </c>
      <c r="M9" s="144">
        <f>HAWC2_2_hGAST_FPM!IB11</f>
        <v>245334242.07010162</v>
      </c>
      <c r="N9" s="145">
        <f>HAWC2_2_hGAST_FPM!IC11</f>
        <v>0</v>
      </c>
      <c r="O9" s="144">
        <f>HAWC2_2_hGAST_FPM!ID11</f>
        <v>158262492.34451354</v>
      </c>
      <c r="P9" s="145">
        <f>HAWC2_2_hGAST_FPM!IE11</f>
        <v>0</v>
      </c>
      <c r="Q9" s="144">
        <f>HAWC2_2_hGAST_FPM!IF11</f>
        <v>33743404243.068535</v>
      </c>
      <c r="R9" s="145">
        <f>HAWC2_2_hGAST_FPM!IG11</f>
        <v>0</v>
      </c>
      <c r="S9" s="144">
        <f>HAWC2_2_hGAST_FPM!IH11</f>
        <v>-1325753980.086729</v>
      </c>
      <c r="T9" s="144">
        <f>HAWC2_2_hGAST_FPM!II11</f>
        <v>0</v>
      </c>
      <c r="U9" s="144">
        <f>HAWC2_2_hGAST_FPM!IJ11</f>
        <v>3552277012.0622106</v>
      </c>
      <c r="V9" s="144">
        <f>HAWC2_2_hGAST_FPM!IK11</f>
        <v>4314743530.7855883</v>
      </c>
      <c r="W9" s="145">
        <f>HAWC2_2_hGAST_FPM!IL11</f>
        <v>0</v>
      </c>
      <c r="X9" s="144">
        <f>HAWC2_2_hGAST_FPM!IM11</f>
        <v>-382562053.97591418</v>
      </c>
      <c r="Y9" s="145">
        <f>HAWC2_2_hGAST_FPM!IN11</f>
        <v>0</v>
      </c>
      <c r="Z9" s="144">
        <f>HAWC2_2_hGAST_FPM!IO11</f>
        <v>94156009053.512207</v>
      </c>
      <c r="AA9" s="144">
        <f>HAWC2_2_hGAST_FPM!IP11</f>
        <v>0</v>
      </c>
      <c r="AB9" s="144">
        <f>HAWC2_2_hGAST_FPM!IQ11</f>
        <v>-5240214288.9884224</v>
      </c>
      <c r="AC9" s="144">
        <f>HAWC2_2_hGAST_FPM!IR11</f>
        <v>54091802616.085587</v>
      </c>
      <c r="AD9" s="144">
        <f>HAWC2_2_hGAST_FPM!IS11</f>
        <v>0</v>
      </c>
      <c r="AE9" s="144">
        <f>HAWC2_2_hGAST_FPM!IT11</f>
        <v>100395763799.24173</v>
      </c>
      <c r="AF9" s="146">
        <f>HAWC2_2_hGAST_FPM!IU11</f>
        <v>0</v>
      </c>
    </row>
    <row r="10" spans="1:32" x14ac:dyDescent="0.3">
      <c r="A10" s="142">
        <f>HAWC2_2_hGAST_FPM!HP12</f>
        <v>7</v>
      </c>
      <c r="B10" s="143">
        <f>HAWC2_2_hGAST_FPM!HQ12</f>
        <v>8.7750000000000004</v>
      </c>
      <c r="C10" s="143">
        <f>HAWC2_2_hGAST_FPM!HR12</f>
        <v>0</v>
      </c>
      <c r="D10" s="143">
        <f>HAWC2_2_hGAST_FPM!HS12</f>
        <v>0.17183105148496819</v>
      </c>
      <c r="E10" s="143">
        <f>HAWC2_2_hGAST_FPM!HT12</f>
        <v>1793.359821376001</v>
      </c>
      <c r="F10" s="143">
        <f>HAWC2_2_hGAST_FPM!HU12</f>
        <v>0.17745431970649578</v>
      </c>
      <c r="G10" s="143">
        <f>HAWC2_2_hGAST_FPM!HV12</f>
        <v>6.0473661655174697E-2</v>
      </c>
      <c r="H10" s="143">
        <f>HAWC2_2_hGAST_FPM!HW12</f>
        <v>4372.0227824453596</v>
      </c>
      <c r="I10" s="143">
        <f>HAWC2_2_hGAST_FPM!HX12</f>
        <v>5064.4772637934711</v>
      </c>
      <c r="J10" s="143">
        <f>HAWC2_2_hGAST_FPM!HY12</f>
        <v>730.44264052418953</v>
      </c>
      <c r="K10" s="144">
        <f>HAWC2_2_hGAST_FPM!HZ12</f>
        <v>4459994196.1555643</v>
      </c>
      <c r="L10" s="145">
        <f>HAWC2_2_hGAST_FPM!IA12</f>
        <v>0</v>
      </c>
      <c r="M10" s="144">
        <f>HAWC2_2_hGAST_FPM!IB12</f>
        <v>365626611.42561179</v>
      </c>
      <c r="N10" s="145">
        <f>HAWC2_2_hGAST_FPM!IC12</f>
        <v>0</v>
      </c>
      <c r="O10" s="144">
        <f>HAWC2_2_hGAST_FPM!ID12</f>
        <v>142910920.96257001</v>
      </c>
      <c r="P10" s="145">
        <f>HAWC2_2_hGAST_FPM!IE12</f>
        <v>0</v>
      </c>
      <c r="Q10" s="144">
        <f>HAWC2_2_hGAST_FPM!IF12</f>
        <v>29204842672.138828</v>
      </c>
      <c r="R10" s="145">
        <f>HAWC2_2_hGAST_FPM!IG12</f>
        <v>0</v>
      </c>
      <c r="S10" s="144">
        <f>HAWC2_2_hGAST_FPM!IH12</f>
        <v>-1625452387.4789581</v>
      </c>
      <c r="T10" s="144">
        <f>HAWC2_2_hGAST_FPM!II12</f>
        <v>0</v>
      </c>
      <c r="U10" s="144">
        <f>HAWC2_2_hGAST_FPM!IJ12</f>
        <v>4735525711.8513594</v>
      </c>
      <c r="V10" s="144">
        <f>HAWC2_2_hGAST_FPM!IK12</f>
        <v>3109459075.081953</v>
      </c>
      <c r="W10" s="145">
        <f>HAWC2_2_hGAST_FPM!IL12</f>
        <v>0</v>
      </c>
      <c r="X10" s="144">
        <f>HAWC2_2_hGAST_FPM!IM12</f>
        <v>-295080109.9352926</v>
      </c>
      <c r="Y10" s="145">
        <f>HAWC2_2_hGAST_FPM!IN12</f>
        <v>0</v>
      </c>
      <c r="Z10" s="144">
        <f>HAWC2_2_hGAST_FPM!IO12</f>
        <v>71828919983.047256</v>
      </c>
      <c r="AA10" s="144">
        <f>HAWC2_2_hGAST_FPM!IP12</f>
        <v>0</v>
      </c>
      <c r="AB10" s="144">
        <f>HAWC2_2_hGAST_FPM!IQ12</f>
        <v>-7540934336.8982849</v>
      </c>
      <c r="AC10" s="144">
        <f>HAWC2_2_hGAST_FPM!IR12</f>
        <v>38406479224.735497</v>
      </c>
      <c r="AD10" s="144">
        <f>HAWC2_2_hGAST_FPM!IS12</f>
        <v>0</v>
      </c>
      <c r="AE10" s="144">
        <f>HAWC2_2_hGAST_FPM!IT12</f>
        <v>79137895795.749939</v>
      </c>
      <c r="AF10" s="146">
        <f>HAWC2_2_hGAST_FPM!IU12</f>
        <v>0</v>
      </c>
    </row>
    <row r="11" spans="1:32" x14ac:dyDescent="0.3">
      <c r="A11" s="142">
        <f>HAWC2_2_hGAST_FPM!HP13</f>
        <v>8</v>
      </c>
      <c r="B11" s="143">
        <f>HAWC2_2_hGAST_FPM!HQ13</f>
        <v>11.7</v>
      </c>
      <c r="C11" s="143">
        <f>HAWC2_2_hGAST_FPM!HR13</f>
        <v>0</v>
      </c>
      <c r="D11" s="143">
        <f>HAWC2_2_hGAST_FPM!HS13</f>
        <v>0.23829868591276876</v>
      </c>
      <c r="E11" s="143">
        <f>HAWC2_2_hGAST_FPM!HT13</f>
        <v>1693.4212257161944</v>
      </c>
      <c r="F11" s="143">
        <f>HAWC2_2_hGAST_FPM!HU13</f>
        <v>0.28575208051504264</v>
      </c>
      <c r="G11" s="143">
        <f>HAWC2_2_hGAST_FPM!HV13</f>
        <v>9.0598132374021645E-2</v>
      </c>
      <c r="H11" s="143">
        <f>HAWC2_2_hGAST_FPM!HW13</f>
        <v>3285.2250814110766</v>
      </c>
      <c r="I11" s="143">
        <f>HAWC2_2_hGAST_FPM!HX13</f>
        <v>4367.0744592283772</v>
      </c>
      <c r="J11" s="143">
        <f>HAWC2_2_hGAST_FPM!HY13</f>
        <v>895.91510516832011</v>
      </c>
      <c r="K11" s="144">
        <f>HAWC2_2_hGAST_FPM!HZ13</f>
        <v>3849891890.8951821</v>
      </c>
      <c r="L11" s="145">
        <f>HAWC2_2_hGAST_FPM!IA13</f>
        <v>0</v>
      </c>
      <c r="M11" s="144">
        <f>HAWC2_2_hGAST_FPM!IB13</f>
        <v>454929726.99271315</v>
      </c>
      <c r="N11" s="145">
        <f>HAWC2_2_hGAST_FPM!IC13</f>
        <v>0</v>
      </c>
      <c r="O11" s="144">
        <f>HAWC2_2_hGAST_FPM!ID13</f>
        <v>180660121.1270428</v>
      </c>
      <c r="P11" s="145">
        <f>HAWC2_2_hGAST_FPM!IE13</f>
        <v>0</v>
      </c>
      <c r="Q11" s="144">
        <f>HAWC2_2_hGAST_FPM!IF13</f>
        <v>27322798366.442841</v>
      </c>
      <c r="R11" s="145">
        <f>HAWC2_2_hGAST_FPM!IG13</f>
        <v>0</v>
      </c>
      <c r="S11" s="144">
        <f>HAWC2_2_hGAST_FPM!IH13</f>
        <v>-2465189512.7620749</v>
      </c>
      <c r="T11" s="144">
        <f>HAWC2_2_hGAST_FPM!II13</f>
        <v>0</v>
      </c>
      <c r="U11" s="144">
        <f>HAWC2_2_hGAST_FPM!IJ13</f>
        <v>7849315538.4122028</v>
      </c>
      <c r="V11" s="144">
        <f>HAWC2_2_hGAST_FPM!IK13</f>
        <v>2556695534.7428622</v>
      </c>
      <c r="W11" s="145">
        <f>HAWC2_2_hGAST_FPM!IL13</f>
        <v>0</v>
      </c>
      <c r="X11" s="144">
        <f>HAWC2_2_hGAST_FPM!IM13</f>
        <v>-188948507.65792501</v>
      </c>
      <c r="Y11" s="145">
        <f>HAWC2_2_hGAST_FPM!IN13</f>
        <v>0</v>
      </c>
      <c r="Z11" s="144">
        <f>HAWC2_2_hGAST_FPM!IO13</f>
        <v>56091989512.528374</v>
      </c>
      <c r="AA11" s="144">
        <f>HAWC2_2_hGAST_FPM!IP13</f>
        <v>0</v>
      </c>
      <c r="AB11" s="144">
        <f>HAWC2_2_hGAST_FPM!IQ13</f>
        <v>-10070934075.33493</v>
      </c>
      <c r="AC11" s="144">
        <f>HAWC2_2_hGAST_FPM!IR13</f>
        <v>25542802389.898331</v>
      </c>
      <c r="AD11" s="144">
        <f>HAWC2_2_hGAST_FPM!IS13</f>
        <v>0</v>
      </c>
      <c r="AE11" s="144">
        <f>HAWC2_2_hGAST_FPM!IT13</f>
        <v>68628925386.677361</v>
      </c>
      <c r="AF11" s="146">
        <f>HAWC2_2_hGAST_FPM!IU13</f>
        <v>0</v>
      </c>
    </row>
    <row r="12" spans="1:32" x14ac:dyDescent="0.3">
      <c r="A12" s="142">
        <f>HAWC2_2_hGAST_FPM!HP14</f>
        <v>9</v>
      </c>
      <c r="B12" s="143">
        <f>HAWC2_2_hGAST_FPM!HQ14</f>
        <v>17.55</v>
      </c>
      <c r="C12" s="143">
        <f>HAWC2_2_hGAST_FPM!HR14</f>
        <v>0</v>
      </c>
      <c r="D12" s="143">
        <f>HAWC2_2_hGAST_FPM!HS14</f>
        <v>0.34100920134967028</v>
      </c>
      <c r="E12" s="143">
        <f>HAWC2_2_hGAST_FPM!HT14</f>
        <v>1051.5416744711415</v>
      </c>
      <c r="F12" s="143">
        <f>HAWC2_2_hGAST_FPM!HU14</f>
        <v>0.55592511058478622</v>
      </c>
      <c r="G12" s="143">
        <f>HAWC2_2_hGAST_FPM!HV14</f>
        <v>0.13182103495521447</v>
      </c>
      <c r="H12" s="143">
        <f>HAWC2_2_hGAST_FPM!HW14</f>
        <v>1277.1210397925197</v>
      </c>
      <c r="I12" s="143">
        <f>HAWC2_2_hGAST_FPM!HX14</f>
        <v>2875.9079999157971</v>
      </c>
      <c r="J12" s="143">
        <f>HAWC2_2_hGAST_FPM!HY14</f>
        <v>779.16469668818524</v>
      </c>
      <c r="K12" s="144">
        <f>HAWC2_2_hGAST_FPM!HZ14</f>
        <v>2235271572.1492682</v>
      </c>
      <c r="L12" s="145">
        <f>HAWC2_2_hGAST_FPM!IA14</f>
        <v>0</v>
      </c>
      <c r="M12" s="144">
        <f>HAWC2_2_hGAST_FPM!IB14</f>
        <v>334870317.91329759</v>
      </c>
      <c r="N12" s="145">
        <f>HAWC2_2_hGAST_FPM!IC14</f>
        <v>0</v>
      </c>
      <c r="O12" s="144">
        <f>HAWC2_2_hGAST_FPM!ID14</f>
        <v>120679587.29339448</v>
      </c>
      <c r="P12" s="145">
        <f>HAWC2_2_hGAST_FPM!IE14</f>
        <v>0</v>
      </c>
      <c r="Q12" s="144">
        <f>HAWC2_2_hGAST_FPM!IF14</f>
        <v>22665871154.74408</v>
      </c>
      <c r="R12" s="145">
        <f>HAWC2_2_hGAST_FPM!IG14</f>
        <v>0</v>
      </c>
      <c r="S12" s="144">
        <f>HAWC2_2_hGAST_FPM!IH14</f>
        <v>-2246172011.530633</v>
      </c>
      <c r="T12" s="144">
        <f>HAWC2_2_hGAST_FPM!II14</f>
        <v>0</v>
      </c>
      <c r="U12" s="144">
        <f>HAWC2_2_hGAST_FPM!IJ14</f>
        <v>10221740011.971619</v>
      </c>
      <c r="V12" s="144">
        <f>HAWC2_2_hGAST_FPM!IK14</f>
        <v>1019607239.5229785</v>
      </c>
      <c r="W12" s="145">
        <f>HAWC2_2_hGAST_FPM!IL14</f>
        <v>0</v>
      </c>
      <c r="X12" s="144">
        <f>HAWC2_2_hGAST_FPM!IM14</f>
        <v>139427388.80424297</v>
      </c>
      <c r="Y12" s="145">
        <f>HAWC2_2_hGAST_FPM!IN14</f>
        <v>0</v>
      </c>
      <c r="Z12" s="144">
        <f>HAWC2_2_hGAST_FPM!IO14</f>
        <v>30760273561.58371</v>
      </c>
      <c r="AA12" s="144">
        <f>HAWC2_2_hGAST_FPM!IP14</f>
        <v>0</v>
      </c>
      <c r="AB12" s="144">
        <f>HAWC2_2_hGAST_FPM!IQ14</f>
        <v>-9442543662.3286095</v>
      </c>
      <c r="AC12" s="144">
        <f>HAWC2_2_hGAST_FPM!IR14</f>
        <v>8422428357.2150173</v>
      </c>
      <c r="AD12" s="144">
        <f>HAWC2_2_hGAST_FPM!IS14</f>
        <v>0</v>
      </c>
      <c r="AE12" s="144">
        <f>HAWC2_2_hGAST_FPM!IT14</f>
        <v>51212764677.466415</v>
      </c>
      <c r="AF12" s="146">
        <f>HAWC2_2_hGAST_FPM!IU14</f>
        <v>0</v>
      </c>
    </row>
    <row r="13" spans="1:32" x14ac:dyDescent="0.3">
      <c r="A13" s="142">
        <f>HAWC2_2_hGAST_FPM!HP15</f>
        <v>10</v>
      </c>
      <c r="B13" s="143">
        <f>HAWC2_2_hGAST_FPM!HQ15</f>
        <v>23.4</v>
      </c>
      <c r="C13" s="143">
        <f>HAWC2_2_hGAST_FPM!HR15</f>
        <v>0</v>
      </c>
      <c r="D13" s="143">
        <f>HAWC2_2_hGAST_FPM!HS15</f>
        <v>0.38505538842863529</v>
      </c>
      <c r="E13" s="143">
        <f>HAWC2_2_hGAST_FPM!HT15</f>
        <v>669.06516072645786</v>
      </c>
      <c r="F13" s="143">
        <f>HAWC2_2_hGAST_FPM!HU15</f>
        <v>0.75238235054783309</v>
      </c>
      <c r="G13" s="143">
        <f>HAWC2_2_hGAST_FPM!HV15</f>
        <v>0.14562552437624218</v>
      </c>
      <c r="H13" s="143">
        <f>HAWC2_2_hGAST_FPM!HW15</f>
        <v>669.19727765476091</v>
      </c>
      <c r="I13" s="143">
        <f>HAWC2_2_hGAST_FPM!HX15</f>
        <v>1783.9344105278835</v>
      </c>
      <c r="J13" s="143">
        <f>HAWC2_2_hGAST_FPM!HY15</f>
        <v>499.65834592306794</v>
      </c>
      <c r="K13" s="144">
        <f>HAWC2_2_hGAST_FPM!HZ15</f>
        <v>939001023.99472332</v>
      </c>
      <c r="L13" s="145">
        <f>HAWC2_2_hGAST_FPM!IA15</f>
        <v>0</v>
      </c>
      <c r="M13" s="144">
        <f>HAWC2_2_hGAST_FPM!IB15</f>
        <v>124478994.94900513</v>
      </c>
      <c r="N13" s="145">
        <f>HAWC2_2_hGAST_FPM!IC15</f>
        <v>0</v>
      </c>
      <c r="O13" s="144">
        <f>HAWC2_2_hGAST_FPM!ID15</f>
        <v>78276525.006358728</v>
      </c>
      <c r="P13" s="145">
        <f>HAWC2_2_hGAST_FPM!IE15</f>
        <v>0</v>
      </c>
      <c r="Q13" s="144">
        <f>HAWC2_2_hGAST_FPM!IF15</f>
        <v>20436019723.369209</v>
      </c>
      <c r="R13" s="145">
        <f>HAWC2_2_hGAST_FPM!IG15</f>
        <v>0</v>
      </c>
      <c r="S13" s="144">
        <f>HAWC2_2_hGAST_FPM!IH15</f>
        <v>-1667915612.0788946</v>
      </c>
      <c r="T13" s="144">
        <f>HAWC2_2_hGAST_FPM!II15</f>
        <v>0</v>
      </c>
      <c r="U13" s="144">
        <f>HAWC2_2_hGAST_FPM!IJ15</f>
        <v>8816838920.5803432</v>
      </c>
      <c r="V13" s="144">
        <f>HAWC2_2_hGAST_FPM!IK15</f>
        <v>487142408.48155504</v>
      </c>
      <c r="W13" s="145">
        <f>HAWC2_2_hGAST_FPM!IL15</f>
        <v>0</v>
      </c>
      <c r="X13" s="144">
        <f>HAWC2_2_hGAST_FPM!IM15</f>
        <v>59936832.457575366</v>
      </c>
      <c r="Y13" s="145">
        <f>HAWC2_2_hGAST_FPM!IN15</f>
        <v>0</v>
      </c>
      <c r="Z13" s="144">
        <f>HAWC2_2_hGAST_FPM!IO15</f>
        <v>23204695809.22924</v>
      </c>
      <c r="AA13" s="144">
        <f>HAWC2_2_hGAST_FPM!IP15</f>
        <v>0</v>
      </c>
      <c r="AB13" s="144">
        <f>HAWC2_2_hGAST_FPM!IQ15</f>
        <v>-5815095178.7864017</v>
      </c>
      <c r="AC13" s="144">
        <f>HAWC2_2_hGAST_FPM!IR15</f>
        <v>2908641308.6003628</v>
      </c>
      <c r="AD13" s="144">
        <f>HAWC2_2_hGAST_FPM!IS15</f>
        <v>0</v>
      </c>
      <c r="AE13" s="144">
        <f>HAWC2_2_hGAST_FPM!IT15</f>
        <v>37517638704.958817</v>
      </c>
      <c r="AF13" s="146">
        <f>HAWC2_2_hGAST_FPM!IU15</f>
        <v>0</v>
      </c>
    </row>
    <row r="14" spans="1:32" x14ac:dyDescent="0.3">
      <c r="A14" s="142">
        <f>HAWC2_2_hGAST_FPM!HP16</f>
        <v>11</v>
      </c>
      <c r="B14" s="143">
        <f>HAWC2_2_hGAST_FPM!HQ16</f>
        <v>29.25</v>
      </c>
      <c r="C14" s="143">
        <f>HAWC2_2_hGAST_FPM!HR16</f>
        <v>0</v>
      </c>
      <c r="D14" s="143">
        <f>HAWC2_2_hGAST_FPM!HS16</f>
        <v>0.37203740022600296</v>
      </c>
      <c r="E14" s="143">
        <f>HAWC2_2_hGAST_FPM!HT16</f>
        <v>531.50486396818474</v>
      </c>
      <c r="F14" s="143">
        <f>HAWC2_2_hGAST_FPM!HU16</f>
        <v>0.86510228055511029</v>
      </c>
      <c r="G14" s="143">
        <f>HAWC2_2_hGAST_FPM!HV16</f>
        <v>0.14148038755100492</v>
      </c>
      <c r="H14" s="143">
        <f>HAWC2_2_hGAST_FPM!HW16</f>
        <v>320.67238704193977</v>
      </c>
      <c r="I14" s="143">
        <f>HAWC2_2_hGAST_FPM!HX16</f>
        <v>1482.7703615809432</v>
      </c>
      <c r="J14" s="143">
        <f>HAWC2_2_hGAST_FPM!HY16</f>
        <v>253.27826410464544</v>
      </c>
      <c r="K14" s="144">
        <f>HAWC2_2_hGAST_FPM!HZ16</f>
        <v>474181786.6858905</v>
      </c>
      <c r="L14" s="145">
        <f>HAWC2_2_hGAST_FPM!IA16</f>
        <v>0</v>
      </c>
      <c r="M14" s="144">
        <f>HAWC2_2_hGAST_FPM!IB16</f>
        <v>42921568.511205018</v>
      </c>
      <c r="N14" s="145">
        <f>HAWC2_2_hGAST_FPM!IC16</f>
        <v>0</v>
      </c>
      <c r="O14" s="144">
        <f>HAWC2_2_hGAST_FPM!ID16</f>
        <v>38812544.723285526</v>
      </c>
      <c r="P14" s="145">
        <f>HAWC2_2_hGAST_FPM!IE16</f>
        <v>0</v>
      </c>
      <c r="Q14" s="144">
        <f>HAWC2_2_hGAST_FPM!IF16</f>
        <v>20471989938.372868</v>
      </c>
      <c r="R14" s="145">
        <f>HAWC2_2_hGAST_FPM!IG16</f>
        <v>0</v>
      </c>
      <c r="S14" s="144">
        <f>HAWC2_2_hGAST_FPM!IH16</f>
        <v>-1449623835.3845558</v>
      </c>
      <c r="T14" s="144">
        <f>HAWC2_2_hGAST_FPM!II16</f>
        <v>0</v>
      </c>
      <c r="U14" s="144">
        <f>HAWC2_2_hGAST_FPM!IJ16</f>
        <v>8747009667.1682835</v>
      </c>
      <c r="V14" s="144">
        <f>HAWC2_2_hGAST_FPM!IK16</f>
        <v>289617712.28015751</v>
      </c>
      <c r="W14" s="145">
        <f>HAWC2_2_hGAST_FPM!IL16</f>
        <v>0</v>
      </c>
      <c r="X14" s="144">
        <f>HAWC2_2_hGAST_FPM!IM16</f>
        <v>46528463.191069812</v>
      </c>
      <c r="Y14" s="145">
        <f>HAWC2_2_hGAST_FPM!IN16</f>
        <v>0</v>
      </c>
      <c r="Z14" s="144">
        <f>HAWC2_2_hGAST_FPM!IO16</f>
        <v>16295689476.283031</v>
      </c>
      <c r="AA14" s="144">
        <f>HAWC2_2_hGAST_FPM!IP16</f>
        <v>0</v>
      </c>
      <c r="AB14" s="144">
        <f>HAWC2_2_hGAST_FPM!IQ16</f>
        <v>-3855549572.9320316</v>
      </c>
      <c r="AC14" s="144">
        <f>HAWC2_2_hGAST_FPM!IR16</f>
        <v>1120322300.2415576</v>
      </c>
      <c r="AD14" s="144">
        <f>HAWC2_2_hGAST_FPM!IS16</f>
        <v>0</v>
      </c>
      <c r="AE14" s="144">
        <f>HAWC2_2_hGAST_FPM!IT16</f>
        <v>34510570878.659271</v>
      </c>
      <c r="AF14" s="146">
        <f>HAWC2_2_hGAST_FPM!IU16</f>
        <v>0</v>
      </c>
    </row>
    <row r="15" spans="1:32" x14ac:dyDescent="0.3">
      <c r="A15" s="142">
        <f>HAWC2_2_hGAST_FPM!HP17</f>
        <v>12</v>
      </c>
      <c r="B15" s="143">
        <f>HAWC2_2_hGAST_FPM!HQ17</f>
        <v>35.1</v>
      </c>
      <c r="C15" s="143">
        <f>HAWC2_2_hGAST_FPM!HR17</f>
        <v>0</v>
      </c>
      <c r="D15" s="143">
        <f>HAWC2_2_hGAST_FPM!HS17</f>
        <v>0.33924606927443079</v>
      </c>
      <c r="E15" s="143">
        <f>HAWC2_2_hGAST_FPM!HT17</f>
        <v>484.23071109127352</v>
      </c>
      <c r="F15" s="143">
        <f>HAWC2_2_hGAST_FPM!HU17</f>
        <v>0.8751688607477629</v>
      </c>
      <c r="G15" s="143">
        <f>HAWC2_2_hGAST_FPM!HV17</f>
        <v>0.11626898817690075</v>
      </c>
      <c r="H15" s="143">
        <f>HAWC2_2_hGAST_FPM!HW17</f>
        <v>221.38191487519771</v>
      </c>
      <c r="I15" s="143">
        <f>HAWC2_2_hGAST_FPM!HX17</f>
        <v>1238.8281424197503</v>
      </c>
      <c r="J15" s="143">
        <f>HAWC2_2_hGAST_FPM!HY17</f>
        <v>135.84754666260343</v>
      </c>
      <c r="K15" s="144">
        <f>HAWC2_2_hGAST_FPM!HZ17</f>
        <v>345639437.35145825</v>
      </c>
      <c r="L15" s="145">
        <f>HAWC2_2_hGAST_FPM!IA17</f>
        <v>0</v>
      </c>
      <c r="M15" s="144">
        <f>HAWC2_2_hGAST_FPM!IB17</f>
        <v>15923831.220834173</v>
      </c>
      <c r="N15" s="145">
        <f>HAWC2_2_hGAST_FPM!IC17</f>
        <v>0</v>
      </c>
      <c r="O15" s="144">
        <f>HAWC2_2_hGAST_FPM!ID17</f>
        <v>26152914.554377466</v>
      </c>
      <c r="P15" s="145">
        <f>HAWC2_2_hGAST_FPM!IE17</f>
        <v>0</v>
      </c>
      <c r="Q15" s="144">
        <f>HAWC2_2_hGAST_FPM!IF17</f>
        <v>21361683538.637203</v>
      </c>
      <c r="R15" s="145">
        <f>HAWC2_2_hGAST_FPM!IG17</f>
        <v>0</v>
      </c>
      <c r="S15" s="144">
        <f>HAWC2_2_hGAST_FPM!IH17</f>
        <v>-1135930949.7307138</v>
      </c>
      <c r="T15" s="144">
        <f>HAWC2_2_hGAST_FPM!II17</f>
        <v>0</v>
      </c>
      <c r="U15" s="144">
        <f>HAWC2_2_hGAST_FPM!IJ17</f>
        <v>8127523748.7741728</v>
      </c>
      <c r="V15" s="144">
        <f>HAWC2_2_hGAST_FPM!IK17</f>
        <v>226910054.89194322</v>
      </c>
      <c r="W15" s="145">
        <f>HAWC2_2_hGAST_FPM!IL17</f>
        <v>0</v>
      </c>
      <c r="X15" s="144">
        <f>HAWC2_2_hGAST_FPM!IM17</f>
        <v>26648662.645179328</v>
      </c>
      <c r="Y15" s="145">
        <f>HAWC2_2_hGAST_FPM!IN17</f>
        <v>0</v>
      </c>
      <c r="Z15" s="144">
        <f>HAWC2_2_hGAST_FPM!IO17</f>
        <v>13657866183.56196</v>
      </c>
      <c r="AA15" s="144">
        <f>HAWC2_2_hGAST_FPM!IP17</f>
        <v>0</v>
      </c>
      <c r="AB15" s="144">
        <f>HAWC2_2_hGAST_FPM!IQ17</f>
        <v>-2293727665.8308811</v>
      </c>
      <c r="AC15" s="144">
        <f>HAWC2_2_hGAST_FPM!IR17</f>
        <v>680235765.28285789</v>
      </c>
      <c r="AD15" s="144">
        <f>HAWC2_2_hGAST_FPM!IS17</f>
        <v>0</v>
      </c>
      <c r="AE15" s="144">
        <f>HAWC2_2_hGAST_FPM!IT17</f>
        <v>30704640564.588669</v>
      </c>
      <c r="AF15" s="146">
        <f>HAWC2_2_hGAST_FPM!IU17</f>
        <v>0</v>
      </c>
    </row>
    <row r="16" spans="1:32" x14ac:dyDescent="0.3">
      <c r="A16" s="142">
        <f>HAWC2_2_hGAST_FPM!HP18</f>
        <v>13</v>
      </c>
      <c r="B16" s="143">
        <f>HAWC2_2_hGAST_FPM!HQ18</f>
        <v>40.950000000000003</v>
      </c>
      <c r="C16" s="143">
        <f>HAWC2_2_hGAST_FPM!HR18</f>
        <v>0</v>
      </c>
      <c r="D16" s="143">
        <f>HAWC2_2_hGAST_FPM!HS18</f>
        <v>0.30279862149771797</v>
      </c>
      <c r="E16" s="143">
        <f>HAWC2_2_hGAST_FPM!HT18</f>
        <v>458.24754320736878</v>
      </c>
      <c r="F16" s="143">
        <f>HAWC2_2_hGAST_FPM!HU18</f>
        <v>0.83942104856414235</v>
      </c>
      <c r="G16" s="143">
        <f>HAWC2_2_hGAST_FPM!HV18</f>
        <v>8.9578609155110761E-2</v>
      </c>
      <c r="H16" s="143">
        <f>HAWC2_2_hGAST_FPM!HW18</f>
        <v>159.61467005829931</v>
      </c>
      <c r="I16" s="143">
        <f>HAWC2_2_hGAST_FPM!HX18</f>
        <v>1013.6803265404412</v>
      </c>
      <c r="J16" s="143">
        <f>HAWC2_2_hGAST_FPM!HY18</f>
        <v>65.284075182103081</v>
      </c>
      <c r="K16" s="144">
        <f>HAWC2_2_hGAST_FPM!HZ18</f>
        <v>323912646.6106621</v>
      </c>
      <c r="L16" s="145">
        <f>HAWC2_2_hGAST_FPM!IA18</f>
        <v>0</v>
      </c>
      <c r="M16" s="144">
        <f>HAWC2_2_hGAST_FPM!IB18</f>
        <v>7116570.6726219188</v>
      </c>
      <c r="N16" s="145">
        <f>HAWC2_2_hGAST_FPM!IC18</f>
        <v>0</v>
      </c>
      <c r="O16" s="144">
        <f>HAWC2_2_hGAST_FPM!ID18</f>
        <v>20690105.33700642</v>
      </c>
      <c r="P16" s="145">
        <f>HAWC2_2_hGAST_FPM!IE18</f>
        <v>0</v>
      </c>
      <c r="Q16" s="144">
        <f>HAWC2_2_hGAST_FPM!IF18</f>
        <v>21782122109.73135</v>
      </c>
      <c r="R16" s="145">
        <f>HAWC2_2_hGAST_FPM!IG18</f>
        <v>0</v>
      </c>
      <c r="S16" s="144">
        <f>HAWC2_2_hGAST_FPM!IH18</f>
        <v>-857669562.40015912</v>
      </c>
      <c r="T16" s="144">
        <f>HAWC2_2_hGAST_FPM!II18</f>
        <v>0</v>
      </c>
      <c r="U16" s="144">
        <f>HAWC2_2_hGAST_FPM!IJ18</f>
        <v>7770321091.4908209</v>
      </c>
      <c r="V16" s="144">
        <f>HAWC2_2_hGAST_FPM!IK18</f>
        <v>188253470.92642844</v>
      </c>
      <c r="W16" s="145">
        <f>HAWC2_2_hGAST_FPM!IL18</f>
        <v>0</v>
      </c>
      <c r="X16" s="144">
        <f>HAWC2_2_hGAST_FPM!IM18</f>
        <v>17133240.5901886</v>
      </c>
      <c r="Y16" s="145">
        <f>HAWC2_2_hGAST_FPM!IN18</f>
        <v>0</v>
      </c>
      <c r="Z16" s="144">
        <f>HAWC2_2_hGAST_FPM!IO18</f>
        <v>10781346128.059729</v>
      </c>
      <c r="AA16" s="144">
        <f>HAWC2_2_hGAST_FPM!IP18</f>
        <v>0</v>
      </c>
      <c r="AB16" s="144">
        <f>HAWC2_2_hGAST_FPM!IQ18</f>
        <v>-1225273387.9516864</v>
      </c>
      <c r="AC16" s="144">
        <f>HAWC2_2_hGAST_FPM!IR18</f>
        <v>497303202.29230058</v>
      </c>
      <c r="AD16" s="144">
        <f>HAWC2_2_hGAST_FPM!IS18</f>
        <v>0</v>
      </c>
      <c r="AE16" s="144">
        <f>HAWC2_2_hGAST_FPM!IT18</f>
        <v>25966002487.974491</v>
      </c>
      <c r="AF16" s="146">
        <f>HAWC2_2_hGAST_FPM!IU18</f>
        <v>0</v>
      </c>
    </row>
    <row r="17" spans="1:32" x14ac:dyDescent="0.3">
      <c r="A17" s="142">
        <f>HAWC2_2_hGAST_FPM!HP19</f>
        <v>14</v>
      </c>
      <c r="B17" s="143">
        <f>HAWC2_2_hGAST_FPM!HQ19</f>
        <v>46.8</v>
      </c>
      <c r="C17" s="143">
        <f>HAWC2_2_hGAST_FPM!HR19</f>
        <v>0</v>
      </c>
      <c r="D17" s="143">
        <f>HAWC2_2_hGAST_FPM!HS19</f>
        <v>0.24920371745230965</v>
      </c>
      <c r="E17" s="143">
        <f>HAWC2_2_hGAST_FPM!HT19</f>
        <v>434.05489315554723</v>
      </c>
      <c r="F17" s="143">
        <f>HAWC2_2_hGAST_FPM!HU19</f>
        <v>0.79304172472562073</v>
      </c>
      <c r="G17" s="143">
        <f>HAWC2_2_hGAST_FPM!HV19</f>
        <v>6.6396614017684957E-2</v>
      </c>
      <c r="H17" s="143">
        <f>HAWC2_2_hGAST_FPM!HW19</f>
        <v>122.24272008439895</v>
      </c>
      <c r="I17" s="143">
        <f>HAWC2_2_hGAST_FPM!HX19</f>
        <v>843.5200958223063</v>
      </c>
      <c r="J17" s="143">
        <f>HAWC2_2_hGAST_FPM!HY19</f>
        <v>39.529742934863066</v>
      </c>
      <c r="K17" s="144">
        <f>HAWC2_2_hGAST_FPM!HZ19</f>
        <v>317457810.8894428</v>
      </c>
      <c r="L17" s="145">
        <f>HAWC2_2_hGAST_FPM!IA19</f>
        <v>0</v>
      </c>
      <c r="M17" s="144">
        <f>HAWC2_2_hGAST_FPM!IB19</f>
        <v>5464392.5183613645</v>
      </c>
      <c r="N17" s="145">
        <f>HAWC2_2_hGAST_FPM!IC19</f>
        <v>0</v>
      </c>
      <c r="O17" s="144">
        <f>HAWC2_2_hGAST_FPM!ID19</f>
        <v>17207358.568572473</v>
      </c>
      <c r="P17" s="145">
        <f>HAWC2_2_hGAST_FPM!IE19</f>
        <v>0</v>
      </c>
      <c r="Q17" s="144">
        <f>HAWC2_2_hGAST_FPM!IF19</f>
        <v>21621859537.360146</v>
      </c>
      <c r="R17" s="145">
        <f>HAWC2_2_hGAST_FPM!IG19</f>
        <v>0</v>
      </c>
      <c r="S17" s="144">
        <f>HAWC2_2_hGAST_FPM!IH19</f>
        <v>-538833193.31931901</v>
      </c>
      <c r="T17" s="144">
        <f>HAWC2_2_hGAST_FPM!II19</f>
        <v>0</v>
      </c>
      <c r="U17" s="144">
        <f>HAWC2_2_hGAST_FPM!IJ19</f>
        <v>6855771271.0703506</v>
      </c>
      <c r="V17" s="144">
        <f>HAWC2_2_hGAST_FPM!IK19</f>
        <v>161944422.40700957</v>
      </c>
      <c r="W17" s="145">
        <f>HAWC2_2_hGAST_FPM!IL19</f>
        <v>0</v>
      </c>
      <c r="X17" s="144">
        <f>HAWC2_2_hGAST_FPM!IM19</f>
        <v>15548450.485981392</v>
      </c>
      <c r="Y17" s="145">
        <f>HAWC2_2_hGAST_FPM!IN19</f>
        <v>0</v>
      </c>
      <c r="Z17" s="144">
        <f>HAWC2_2_hGAST_FPM!IO19</f>
        <v>8599579361.9228935</v>
      </c>
      <c r="AA17" s="144">
        <f>HAWC2_2_hGAST_FPM!IP19</f>
        <v>0</v>
      </c>
      <c r="AB17" s="144">
        <f>HAWC2_2_hGAST_FPM!IQ19</f>
        <v>-778528471.41051483</v>
      </c>
      <c r="AC17" s="144">
        <f>HAWC2_2_hGAST_FPM!IR19</f>
        <v>391007979.27262348</v>
      </c>
      <c r="AD17" s="144">
        <f>HAWC2_2_hGAST_FPM!IS19</f>
        <v>0</v>
      </c>
      <c r="AE17" s="144">
        <f>HAWC2_2_hGAST_FPM!IT19</f>
        <v>22173461247.969681</v>
      </c>
      <c r="AF17" s="146">
        <f>HAWC2_2_hGAST_FPM!IU19</f>
        <v>0</v>
      </c>
    </row>
    <row r="18" spans="1:32" x14ac:dyDescent="0.3">
      <c r="A18" s="142">
        <f>HAWC2_2_hGAST_FPM!HP20</f>
        <v>15</v>
      </c>
      <c r="B18" s="143">
        <f>HAWC2_2_hGAST_FPM!HQ20</f>
        <v>52.65</v>
      </c>
      <c r="C18" s="143">
        <f>HAWC2_2_hGAST_FPM!HR20</f>
        <v>0</v>
      </c>
      <c r="D18" s="143">
        <f>HAWC2_2_hGAST_FPM!HS20</f>
        <v>0.13399525547388919</v>
      </c>
      <c r="E18" s="143">
        <f>HAWC2_2_hGAST_FPM!HT20</f>
        <v>405.17068731643701</v>
      </c>
      <c r="F18" s="143">
        <f>HAWC2_2_hGAST_FPM!HU20</f>
        <v>0.76573031610439535</v>
      </c>
      <c r="G18" s="143">
        <f>HAWC2_2_hGAST_FPM!HV20</f>
        <v>5.0565832154821869E-2</v>
      </c>
      <c r="H18" s="143">
        <f>HAWC2_2_hGAST_FPM!HW20</f>
        <v>91.461924039622545</v>
      </c>
      <c r="I18" s="143">
        <f>HAWC2_2_hGAST_FPM!HX20</f>
        <v>695.13584503260608</v>
      </c>
      <c r="J18" s="143">
        <f>HAWC2_2_hGAST_FPM!HY20</f>
        <v>24.315295058791794</v>
      </c>
      <c r="K18" s="144">
        <f>HAWC2_2_hGAST_FPM!HZ20</f>
        <v>309142620.70364791</v>
      </c>
      <c r="L18" s="145">
        <f>HAWC2_2_hGAST_FPM!IA20</f>
        <v>0</v>
      </c>
      <c r="M18" s="144">
        <f>HAWC2_2_hGAST_FPM!IB20</f>
        <v>4543580.7844781419</v>
      </c>
      <c r="N18" s="145">
        <f>HAWC2_2_hGAST_FPM!IC20</f>
        <v>0</v>
      </c>
      <c r="O18" s="144">
        <f>HAWC2_2_hGAST_FPM!ID20</f>
        <v>14039759.179995844</v>
      </c>
      <c r="P18" s="145">
        <f>HAWC2_2_hGAST_FPM!IE20</f>
        <v>0</v>
      </c>
      <c r="Q18" s="144">
        <f>HAWC2_2_hGAST_FPM!IF20</f>
        <v>20786626821.575996</v>
      </c>
      <c r="R18" s="145">
        <f>HAWC2_2_hGAST_FPM!IG20</f>
        <v>0</v>
      </c>
      <c r="S18" s="144">
        <f>HAWC2_2_hGAST_FPM!IH20</f>
        <v>-348224123.99581885</v>
      </c>
      <c r="T18" s="144">
        <f>HAWC2_2_hGAST_FPM!II20</f>
        <v>0</v>
      </c>
      <c r="U18" s="144">
        <f>HAWC2_2_hGAST_FPM!IJ20</f>
        <v>6349500717.8577662</v>
      </c>
      <c r="V18" s="144">
        <f>HAWC2_2_hGAST_FPM!IK20</f>
        <v>138271923.54718798</v>
      </c>
      <c r="W18" s="145">
        <f>HAWC2_2_hGAST_FPM!IL20</f>
        <v>0</v>
      </c>
      <c r="X18" s="144">
        <f>HAWC2_2_hGAST_FPM!IM20</f>
        <v>10930288.922922961</v>
      </c>
      <c r="Y18" s="145">
        <f>HAWC2_2_hGAST_FPM!IN20</f>
        <v>0</v>
      </c>
      <c r="Z18" s="144">
        <f>HAWC2_2_hGAST_FPM!IO20</f>
        <v>6589148722.1158037</v>
      </c>
      <c r="AA18" s="144">
        <f>HAWC2_2_hGAST_FPM!IP20</f>
        <v>0</v>
      </c>
      <c r="AB18" s="144">
        <f>HAWC2_2_hGAST_FPM!IQ20</f>
        <v>-506591726.84507066</v>
      </c>
      <c r="AC18" s="144">
        <f>HAWC2_2_hGAST_FPM!IR20</f>
        <v>305557450.51903307</v>
      </c>
      <c r="AD18" s="144">
        <f>HAWC2_2_hGAST_FPM!IS20</f>
        <v>0</v>
      </c>
      <c r="AE18" s="144">
        <f>HAWC2_2_hGAST_FPM!IT20</f>
        <v>18709613888.678921</v>
      </c>
      <c r="AF18" s="146">
        <f>HAWC2_2_hGAST_FPM!IU20</f>
        <v>0</v>
      </c>
    </row>
    <row r="19" spans="1:32" x14ac:dyDescent="0.3">
      <c r="A19" s="142">
        <f>HAWC2_2_hGAST_FPM!HP21</f>
        <v>16</v>
      </c>
      <c r="B19" s="143">
        <f>HAWC2_2_hGAST_FPM!HQ21</f>
        <v>58.5</v>
      </c>
      <c r="C19" s="143">
        <f>HAWC2_2_hGAST_FPM!HR21</f>
        <v>0</v>
      </c>
      <c r="D19" s="143">
        <f>HAWC2_2_hGAST_FPM!HS21</f>
        <v>-2.9806049528770223E-2</v>
      </c>
      <c r="E19" s="143">
        <f>HAWC2_2_hGAST_FPM!HT21</f>
        <v>377.99609811325388</v>
      </c>
      <c r="F19" s="143">
        <f>HAWC2_2_hGAST_FPM!HU21</f>
        <v>0.72061028558744888</v>
      </c>
      <c r="G19" s="143">
        <f>HAWC2_2_hGAST_FPM!HV21</f>
        <v>4.1984707641761508E-2</v>
      </c>
      <c r="H19" s="143">
        <f>HAWC2_2_hGAST_FPM!HW21</f>
        <v>66.942727770675106</v>
      </c>
      <c r="I19" s="143">
        <f>HAWC2_2_hGAST_FPM!HX21</f>
        <v>567.8885094330268</v>
      </c>
      <c r="J19" s="143">
        <f>HAWC2_2_hGAST_FPM!HY21</f>
        <v>15.00568322022953</v>
      </c>
      <c r="K19" s="144">
        <f>HAWC2_2_hGAST_FPM!HZ21</f>
        <v>303194085.19749892</v>
      </c>
      <c r="L19" s="145">
        <f>HAWC2_2_hGAST_FPM!IA21</f>
        <v>0</v>
      </c>
      <c r="M19" s="144">
        <f>HAWC2_2_hGAST_FPM!IB21</f>
        <v>4057355.2253629118</v>
      </c>
      <c r="N19" s="145">
        <f>HAWC2_2_hGAST_FPM!IC21</f>
        <v>0</v>
      </c>
      <c r="O19" s="144">
        <f>HAWC2_2_hGAST_FPM!ID21</f>
        <v>11731389.271588657</v>
      </c>
      <c r="P19" s="145">
        <f>HAWC2_2_hGAST_FPM!IE21</f>
        <v>0</v>
      </c>
      <c r="Q19" s="144">
        <f>HAWC2_2_hGAST_FPM!IF21</f>
        <v>19931709167.504726</v>
      </c>
      <c r="R19" s="145">
        <f>HAWC2_2_hGAST_FPM!IG21</f>
        <v>0</v>
      </c>
      <c r="S19" s="144">
        <f>HAWC2_2_hGAST_FPM!IH21</f>
        <v>-307269412.49146354</v>
      </c>
      <c r="T19" s="144">
        <f>HAWC2_2_hGAST_FPM!II21</f>
        <v>0</v>
      </c>
      <c r="U19" s="144">
        <f>HAWC2_2_hGAST_FPM!IJ21</f>
        <v>5488094392.0524817</v>
      </c>
      <c r="V19" s="144">
        <f>HAWC2_2_hGAST_FPM!IK21</f>
        <v>116905593.67415108</v>
      </c>
      <c r="W19" s="145">
        <f>HAWC2_2_hGAST_FPM!IL21</f>
        <v>0</v>
      </c>
      <c r="X19" s="144">
        <f>HAWC2_2_hGAST_FPM!IM21</f>
        <v>10261502.483521024</v>
      </c>
      <c r="Y19" s="145">
        <f>HAWC2_2_hGAST_FPM!IN21</f>
        <v>0</v>
      </c>
      <c r="Z19" s="144">
        <f>HAWC2_2_hGAST_FPM!IO21</f>
        <v>4921878684.0014896</v>
      </c>
      <c r="AA19" s="144">
        <f>HAWC2_2_hGAST_FPM!IP21</f>
        <v>0</v>
      </c>
      <c r="AB19" s="144">
        <f>HAWC2_2_hGAST_FPM!IQ21</f>
        <v>-344489716.32051969</v>
      </c>
      <c r="AC19" s="144">
        <f>HAWC2_2_hGAST_FPM!IR21</f>
        <v>235436514.70390487</v>
      </c>
      <c r="AD19" s="144">
        <f>HAWC2_2_hGAST_FPM!IS21</f>
        <v>0</v>
      </c>
      <c r="AE19" s="144">
        <f>HAWC2_2_hGAST_FPM!IT21</f>
        <v>15592101437.415466</v>
      </c>
      <c r="AF19" s="146">
        <f>HAWC2_2_hGAST_FPM!IU21</f>
        <v>0</v>
      </c>
    </row>
    <row r="20" spans="1:32" x14ac:dyDescent="0.3">
      <c r="A20" s="142">
        <f>HAWC2_2_hGAST_FPM!HP22</f>
        <v>17</v>
      </c>
      <c r="B20" s="143">
        <f>HAWC2_2_hGAST_FPM!HQ22</f>
        <v>64.349999999999994</v>
      </c>
      <c r="C20" s="143">
        <f>HAWC2_2_hGAST_FPM!HR22</f>
        <v>0</v>
      </c>
      <c r="D20" s="143">
        <f>HAWC2_2_hGAST_FPM!HS22</f>
        <v>-0.21988421321530477</v>
      </c>
      <c r="E20" s="143">
        <f>HAWC2_2_hGAST_FPM!HT22</f>
        <v>350.77258657600339</v>
      </c>
      <c r="F20" s="143">
        <f>HAWC2_2_hGAST_FPM!HU22</f>
        <v>0.67780342278185779</v>
      </c>
      <c r="G20" s="143">
        <f>HAWC2_2_hGAST_FPM!HV22</f>
        <v>3.6052087378442947E-2</v>
      </c>
      <c r="H20" s="143">
        <f>HAWC2_2_hGAST_FPM!HW22</f>
        <v>48.518385930054357</v>
      </c>
      <c r="I20" s="143">
        <f>HAWC2_2_hGAST_FPM!HX22</f>
        <v>456.3190912437725</v>
      </c>
      <c r="J20" s="143">
        <f>HAWC2_2_hGAST_FPM!HY22</f>
        <v>8.1188129912573572</v>
      </c>
      <c r="K20" s="144">
        <f>HAWC2_2_hGAST_FPM!HZ22</f>
        <v>292983085.01481569</v>
      </c>
      <c r="L20" s="145">
        <f>HAWC2_2_hGAST_FPM!IA22</f>
        <v>0</v>
      </c>
      <c r="M20" s="144">
        <f>HAWC2_2_hGAST_FPM!IB22</f>
        <v>2674591.5192006263</v>
      </c>
      <c r="N20" s="145">
        <f>HAWC2_2_hGAST_FPM!IC22</f>
        <v>0</v>
      </c>
      <c r="O20" s="144">
        <f>HAWC2_2_hGAST_FPM!ID22</f>
        <v>11167881.739089383</v>
      </c>
      <c r="P20" s="145">
        <f>HAWC2_2_hGAST_FPM!IE22</f>
        <v>0</v>
      </c>
      <c r="Q20" s="144">
        <f>HAWC2_2_hGAST_FPM!IF22</f>
        <v>18935566717.59993</v>
      </c>
      <c r="R20" s="145">
        <f>HAWC2_2_hGAST_FPM!IG22</f>
        <v>0</v>
      </c>
      <c r="S20" s="144">
        <f>HAWC2_2_hGAST_FPM!IH22</f>
        <v>-307135595.70848829</v>
      </c>
      <c r="T20" s="144">
        <f>HAWC2_2_hGAST_FPM!II22</f>
        <v>0</v>
      </c>
      <c r="U20" s="144">
        <f>HAWC2_2_hGAST_FPM!IJ22</f>
        <v>4920679537.2487125</v>
      </c>
      <c r="V20" s="144">
        <f>HAWC2_2_hGAST_FPM!IK22</f>
        <v>97680774.953611866</v>
      </c>
      <c r="W20" s="145">
        <f>HAWC2_2_hGAST_FPM!IL22</f>
        <v>0</v>
      </c>
      <c r="X20" s="144">
        <f>HAWC2_2_hGAST_FPM!IM22</f>
        <v>7998236.4239580762</v>
      </c>
      <c r="Y20" s="145">
        <f>HAWC2_2_hGAST_FPM!IN22</f>
        <v>0</v>
      </c>
      <c r="Z20" s="144">
        <f>HAWC2_2_hGAST_FPM!IO22</f>
        <v>3623899281.5702157</v>
      </c>
      <c r="AA20" s="144">
        <f>HAWC2_2_hGAST_FPM!IP22</f>
        <v>0</v>
      </c>
      <c r="AB20" s="144">
        <f>HAWC2_2_hGAST_FPM!IQ22</f>
        <v>-215529635.44552833</v>
      </c>
      <c r="AC20" s="144">
        <f>HAWC2_2_hGAST_FPM!IR22</f>
        <v>179098245.70740408</v>
      </c>
      <c r="AD20" s="144">
        <f>HAWC2_2_hGAST_FPM!IS22</f>
        <v>0</v>
      </c>
      <c r="AE20" s="144">
        <f>HAWC2_2_hGAST_FPM!IT22</f>
        <v>12753857825.275425</v>
      </c>
      <c r="AF20" s="146">
        <f>HAWC2_2_hGAST_FPM!IU22</f>
        <v>0</v>
      </c>
    </row>
    <row r="21" spans="1:32" x14ac:dyDescent="0.3">
      <c r="A21" s="142">
        <f>HAWC2_2_hGAST_FPM!HP23</f>
        <v>18</v>
      </c>
      <c r="B21" s="143">
        <f>HAWC2_2_hGAST_FPM!HQ23</f>
        <v>70.2</v>
      </c>
      <c r="C21" s="143">
        <f>HAWC2_2_hGAST_FPM!HR23</f>
        <v>0</v>
      </c>
      <c r="D21" s="143">
        <f>HAWC2_2_hGAST_FPM!HS23</f>
        <v>-0.48820223403957153</v>
      </c>
      <c r="E21" s="143">
        <f>HAWC2_2_hGAST_FPM!HT23</f>
        <v>307.82096736028302</v>
      </c>
      <c r="F21" s="143">
        <f>HAWC2_2_hGAST_FPM!HU23</f>
        <v>0.53623055272599174</v>
      </c>
      <c r="G21" s="143">
        <f>HAWC2_2_hGAST_FPM!HV23</f>
        <v>3.106426119208856E-2</v>
      </c>
      <c r="H21" s="143">
        <f>HAWC2_2_hGAST_FPM!HW23</f>
        <v>35.241487565322828</v>
      </c>
      <c r="I21" s="143">
        <f>HAWC2_2_hGAST_FPM!HX23</f>
        <v>313.43757774305948</v>
      </c>
      <c r="J21" s="143">
        <f>HAWC2_2_hGAST_FPM!HY23</f>
        <v>2.3668516498248184</v>
      </c>
      <c r="K21" s="144">
        <f>HAWC2_2_hGAST_FPM!HZ23</f>
        <v>300127598.45015901</v>
      </c>
      <c r="L21" s="145">
        <f>HAWC2_2_hGAST_FPM!IA23</f>
        <v>0</v>
      </c>
      <c r="M21" s="144">
        <f>HAWC2_2_hGAST_FPM!IB23</f>
        <v>2269761.7421048973</v>
      </c>
      <c r="N21" s="145">
        <f>HAWC2_2_hGAST_FPM!IC23</f>
        <v>0</v>
      </c>
      <c r="O21" s="144">
        <f>HAWC2_2_hGAST_FPM!ID23</f>
        <v>12688549.339531813</v>
      </c>
      <c r="P21" s="145">
        <f>HAWC2_2_hGAST_FPM!IE23</f>
        <v>0</v>
      </c>
      <c r="Q21" s="144">
        <f>HAWC2_2_hGAST_FPM!IF23</f>
        <v>17553669032.963009</v>
      </c>
      <c r="R21" s="145">
        <f>HAWC2_2_hGAST_FPM!IG23</f>
        <v>0</v>
      </c>
      <c r="S21" s="144">
        <f>HAWC2_2_hGAST_FPM!IH23</f>
        <v>-331340481.69399625</v>
      </c>
      <c r="T21" s="144">
        <f>HAWC2_2_hGAST_FPM!II23</f>
        <v>0</v>
      </c>
      <c r="U21" s="144">
        <f>HAWC2_2_hGAST_FPM!IJ23</f>
        <v>3336348412.2918625</v>
      </c>
      <c r="V21" s="144">
        <f>HAWC2_2_hGAST_FPM!IK23</f>
        <v>81584705.889218509</v>
      </c>
      <c r="W21" s="145">
        <f>HAWC2_2_hGAST_FPM!IL23</f>
        <v>0</v>
      </c>
      <c r="X21" s="144">
        <f>HAWC2_2_hGAST_FPM!IM23</f>
        <v>7914484.9961271863</v>
      </c>
      <c r="Y21" s="145">
        <f>HAWC2_2_hGAST_FPM!IN23</f>
        <v>0</v>
      </c>
      <c r="Z21" s="144">
        <f>HAWC2_2_hGAST_FPM!IO23</f>
        <v>2667663935.3265843</v>
      </c>
      <c r="AA21" s="144">
        <f>HAWC2_2_hGAST_FPM!IP23</f>
        <v>0</v>
      </c>
      <c r="AB21" s="144">
        <f>HAWC2_2_hGAST_FPM!IQ23</f>
        <v>-87229679.470180303</v>
      </c>
      <c r="AC21" s="144">
        <f>HAWC2_2_hGAST_FPM!IR23</f>
        <v>134302448.24134263</v>
      </c>
      <c r="AD21" s="144">
        <f>HAWC2_2_hGAST_FPM!IS23</f>
        <v>0</v>
      </c>
      <c r="AE21" s="144">
        <f>HAWC2_2_hGAST_FPM!IT23</f>
        <v>8419604166.5836477</v>
      </c>
      <c r="AF21" s="146">
        <f>HAWC2_2_hGAST_FPM!IU23</f>
        <v>0</v>
      </c>
    </row>
    <row r="22" spans="1:32" x14ac:dyDescent="0.3">
      <c r="A22" s="142">
        <f>HAWC2_2_hGAST_FPM!HP24</f>
        <v>19</v>
      </c>
      <c r="B22" s="143">
        <f>HAWC2_2_hGAST_FPM!HQ24</f>
        <v>76.05</v>
      </c>
      <c r="C22" s="143">
        <f>HAWC2_2_hGAST_FPM!HR24</f>
        <v>0</v>
      </c>
      <c r="D22" s="143">
        <f>HAWC2_2_hGAST_FPM!HS24</f>
        <v>-0.81101302717345969</v>
      </c>
      <c r="E22" s="143">
        <f>HAWC2_2_hGAST_FPM!HT24</f>
        <v>260.8042568014074</v>
      </c>
      <c r="F22" s="143">
        <f>HAWC2_2_hGAST_FPM!HU24</f>
        <v>0.36000873528835398</v>
      </c>
      <c r="G22" s="143">
        <f>HAWC2_2_hGAST_FPM!HV24</f>
        <v>2.844258835484029E-2</v>
      </c>
      <c r="H22" s="143">
        <f>HAWC2_2_hGAST_FPM!HW24</f>
        <v>25.279311199474826</v>
      </c>
      <c r="I22" s="143">
        <f>HAWC2_2_hGAST_FPM!HX24</f>
        <v>186.55024149770918</v>
      </c>
      <c r="J22" s="143">
        <f>HAWC2_2_hGAST_FPM!HY24</f>
        <v>-1.4562448742747769</v>
      </c>
      <c r="K22" s="144">
        <f>HAWC2_2_hGAST_FPM!HZ24</f>
        <v>334192549.73165381</v>
      </c>
      <c r="L22" s="145">
        <f>HAWC2_2_hGAST_FPM!IA24</f>
        <v>0</v>
      </c>
      <c r="M22" s="144">
        <f>HAWC2_2_hGAST_FPM!IB24</f>
        <v>1461016.6186995229</v>
      </c>
      <c r="N22" s="145">
        <f>HAWC2_2_hGAST_FPM!IC24</f>
        <v>0</v>
      </c>
      <c r="O22" s="144">
        <f>HAWC2_2_hGAST_FPM!ID24</f>
        <v>15406376.09233845</v>
      </c>
      <c r="P22" s="145">
        <f>HAWC2_2_hGAST_FPM!IE24</f>
        <v>0</v>
      </c>
      <c r="Q22" s="144">
        <f>HAWC2_2_hGAST_FPM!IF24</f>
        <v>15872133531.420698</v>
      </c>
      <c r="R22" s="145">
        <f>HAWC2_2_hGAST_FPM!IG24</f>
        <v>0</v>
      </c>
      <c r="S22" s="144">
        <f>HAWC2_2_hGAST_FPM!IH24</f>
        <v>-359775856.41127878</v>
      </c>
      <c r="T22" s="144">
        <f>HAWC2_2_hGAST_FPM!II24</f>
        <v>0</v>
      </c>
      <c r="U22" s="144">
        <f>HAWC2_2_hGAST_FPM!IJ24</f>
        <v>1774092511.342972</v>
      </c>
      <c r="V22" s="144">
        <f>HAWC2_2_hGAST_FPM!IK24</f>
        <v>67258455.073754042</v>
      </c>
      <c r="W22" s="145">
        <f>HAWC2_2_hGAST_FPM!IL24</f>
        <v>0</v>
      </c>
      <c r="X22" s="144">
        <f>HAWC2_2_hGAST_FPM!IM24</f>
        <v>8405818.7524950895</v>
      </c>
      <c r="Y22" s="145">
        <f>HAWC2_2_hGAST_FPM!IN24</f>
        <v>0</v>
      </c>
      <c r="Z22" s="144">
        <f>HAWC2_2_hGAST_FPM!IO24</f>
        <v>1926845568.9300358</v>
      </c>
      <c r="AA22" s="144">
        <f>HAWC2_2_hGAST_FPM!IP24</f>
        <v>0</v>
      </c>
      <c r="AB22" s="144">
        <f>HAWC2_2_hGAST_FPM!IQ24</f>
        <v>-6089424.3123656064</v>
      </c>
      <c r="AC22" s="144">
        <f>HAWC2_2_hGAST_FPM!IR24</f>
        <v>97991367.1823017</v>
      </c>
      <c r="AD22" s="144">
        <f>HAWC2_2_hGAST_FPM!IS24</f>
        <v>0</v>
      </c>
      <c r="AE22" s="144">
        <f>HAWC2_2_hGAST_FPM!IT24</f>
        <v>4676262623.6657658</v>
      </c>
      <c r="AF22" s="146">
        <f>HAWC2_2_hGAST_FPM!IU24</f>
        <v>0</v>
      </c>
    </row>
    <row r="23" spans="1:32" x14ac:dyDescent="0.3">
      <c r="A23" s="142">
        <f>HAWC2_2_hGAST_FPM!HP25</f>
        <v>20</v>
      </c>
      <c r="B23" s="143">
        <f>HAWC2_2_hGAST_FPM!HQ25</f>
        <v>81.900000000000006</v>
      </c>
      <c r="C23" s="143">
        <f>HAWC2_2_hGAST_FPM!HR25</f>
        <v>0</v>
      </c>
      <c r="D23" s="143">
        <f>HAWC2_2_hGAST_FPM!HS25</f>
        <v>-1.1586110223966617</v>
      </c>
      <c r="E23" s="143">
        <f>HAWC2_2_hGAST_FPM!HT25</f>
        <v>224.34728784173547</v>
      </c>
      <c r="F23" s="143">
        <f>HAWC2_2_hGAST_FPM!HU25</f>
        <v>0.25897872187852955</v>
      </c>
      <c r="G23" s="143">
        <f>HAWC2_2_hGAST_FPM!HV25</f>
        <v>3.0007428574787651E-2</v>
      </c>
      <c r="H23" s="143">
        <f>HAWC2_2_hGAST_FPM!HW25</f>
        <v>17.819620501111824</v>
      </c>
      <c r="I23" s="143">
        <f>HAWC2_2_hGAST_FPM!HX25</f>
        <v>118.50408988228669</v>
      </c>
      <c r="J23" s="143">
        <f>HAWC2_2_hGAST_FPM!HY25</f>
        <v>-1.5710648355741752</v>
      </c>
      <c r="K23" s="144">
        <f>HAWC2_2_hGAST_FPM!HZ25</f>
        <v>375821690.5987491</v>
      </c>
      <c r="L23" s="145">
        <f>HAWC2_2_hGAST_FPM!IA25</f>
        <v>0</v>
      </c>
      <c r="M23" s="144">
        <f>HAWC2_2_hGAST_FPM!IB25</f>
        <v>-815201.06051082024</v>
      </c>
      <c r="N23" s="145">
        <f>HAWC2_2_hGAST_FPM!IC25</f>
        <v>0</v>
      </c>
      <c r="O23" s="144">
        <f>HAWC2_2_hGAST_FPM!ID25</f>
        <v>18209744.020548631</v>
      </c>
      <c r="P23" s="145">
        <f>HAWC2_2_hGAST_FPM!IE25</f>
        <v>0</v>
      </c>
      <c r="Q23" s="144">
        <f>HAWC2_2_hGAST_FPM!IF25</f>
        <v>14081194367.75473</v>
      </c>
      <c r="R23" s="145">
        <f>HAWC2_2_hGAST_FPM!IG25</f>
        <v>0</v>
      </c>
      <c r="S23" s="144">
        <f>HAWC2_2_hGAST_FPM!IH25</f>
        <v>-402519410.22744131</v>
      </c>
      <c r="T23" s="144">
        <f>HAWC2_2_hGAST_FPM!II25</f>
        <v>0</v>
      </c>
      <c r="U23" s="144">
        <f>HAWC2_2_hGAST_FPM!IJ25</f>
        <v>1010088401.4596725</v>
      </c>
      <c r="V23" s="144">
        <f>HAWC2_2_hGAST_FPM!IK25</f>
        <v>55682170.434714347</v>
      </c>
      <c r="W23" s="145">
        <f>HAWC2_2_hGAST_FPM!IL25</f>
        <v>0</v>
      </c>
      <c r="X23" s="144">
        <f>HAWC2_2_hGAST_FPM!IM25</f>
        <v>7974786.9099917542</v>
      </c>
      <c r="Y23" s="145">
        <f>HAWC2_2_hGAST_FPM!IN25</f>
        <v>0</v>
      </c>
      <c r="Z23" s="144">
        <f>HAWC2_2_hGAST_FPM!IO25</f>
        <v>1358538664.6866417</v>
      </c>
      <c r="AA23" s="144">
        <f>HAWC2_2_hGAST_FPM!IP25</f>
        <v>0</v>
      </c>
      <c r="AB23" s="144">
        <f>HAWC2_2_hGAST_FPM!IQ25</f>
        <v>1420366.6289599901</v>
      </c>
      <c r="AC23" s="144">
        <f>HAWC2_2_hGAST_FPM!IR25</f>
        <v>72473017.707804516</v>
      </c>
      <c r="AD23" s="144">
        <f>HAWC2_2_hGAST_FPM!IS25</f>
        <v>0</v>
      </c>
      <c r="AE23" s="144">
        <f>HAWC2_2_hGAST_FPM!IT25</f>
        <v>2906035248.4011765</v>
      </c>
      <c r="AF23" s="146">
        <f>HAWC2_2_hGAST_FPM!IU25</f>
        <v>0</v>
      </c>
    </row>
    <row r="24" spans="1:32" x14ac:dyDescent="0.3">
      <c r="A24" s="142">
        <f>HAWC2_2_hGAST_FPM!HP26</f>
        <v>21</v>
      </c>
      <c r="B24" s="143">
        <f>HAWC2_2_hGAST_FPM!HQ26</f>
        <v>87.75</v>
      </c>
      <c r="C24" s="143">
        <f>HAWC2_2_hGAST_FPM!HR26</f>
        <v>0</v>
      </c>
      <c r="D24" s="143">
        <f>HAWC2_2_hGAST_FPM!HS26</f>
        <v>-1.5453216117419615</v>
      </c>
      <c r="E24" s="143">
        <f>HAWC2_2_hGAST_FPM!HT26</f>
        <v>180.05676648192116</v>
      </c>
      <c r="F24" s="143">
        <f>HAWC2_2_hGAST_FPM!HU26</f>
        <v>0.21198264781002746</v>
      </c>
      <c r="G24" s="143">
        <f>HAWC2_2_hGAST_FPM!HV26</f>
        <v>3.2001000095132695E-2</v>
      </c>
      <c r="H24" s="143">
        <f>HAWC2_2_hGAST_FPM!HW26</f>
        <v>11.357532630533248</v>
      </c>
      <c r="I24" s="143">
        <f>HAWC2_2_hGAST_FPM!HX26</f>
        <v>77.525244347024937</v>
      </c>
      <c r="J24" s="143">
        <f>HAWC2_2_hGAST_FPM!HY26</f>
        <v>-1.4894292747199411</v>
      </c>
      <c r="K24" s="144">
        <f>HAWC2_2_hGAST_FPM!HZ26</f>
        <v>395682113.74038774</v>
      </c>
      <c r="L24" s="145">
        <f>HAWC2_2_hGAST_FPM!IA26</f>
        <v>0</v>
      </c>
      <c r="M24" s="144">
        <f>HAWC2_2_hGAST_FPM!IB26</f>
        <v>-5418461.9043836268</v>
      </c>
      <c r="N24" s="145">
        <f>HAWC2_2_hGAST_FPM!IC26</f>
        <v>0</v>
      </c>
      <c r="O24" s="144">
        <f>HAWC2_2_hGAST_FPM!ID26</f>
        <v>19783216.242218465</v>
      </c>
      <c r="P24" s="145">
        <f>HAWC2_2_hGAST_FPM!IE26</f>
        <v>0</v>
      </c>
      <c r="Q24" s="144">
        <f>HAWC2_2_hGAST_FPM!IF26</f>
        <v>11035938751.626163</v>
      </c>
      <c r="R24" s="145">
        <f>HAWC2_2_hGAST_FPM!IG26</f>
        <v>0</v>
      </c>
      <c r="S24" s="144">
        <f>HAWC2_2_hGAST_FPM!IH26</f>
        <v>-373709277.90244597</v>
      </c>
      <c r="T24" s="144">
        <f>HAWC2_2_hGAST_FPM!II26</f>
        <v>0</v>
      </c>
      <c r="U24" s="144">
        <f>HAWC2_2_hGAST_FPM!IJ26</f>
        <v>625306687.24483991</v>
      </c>
      <c r="V24" s="144">
        <f>HAWC2_2_hGAST_FPM!IK26</f>
        <v>45183576.007156871</v>
      </c>
      <c r="W24" s="145">
        <f>HAWC2_2_hGAST_FPM!IL26</f>
        <v>0</v>
      </c>
      <c r="X24" s="144">
        <f>HAWC2_2_hGAST_FPM!IM26</f>
        <v>6618777.0208072402</v>
      </c>
      <c r="Y24" s="145">
        <f>HAWC2_2_hGAST_FPM!IN26</f>
        <v>0</v>
      </c>
      <c r="Z24" s="144">
        <f>HAWC2_2_hGAST_FPM!IO26</f>
        <v>843623440.12378168</v>
      </c>
      <c r="AA24" s="144">
        <f>HAWC2_2_hGAST_FPM!IP26</f>
        <v>0</v>
      </c>
      <c r="AB24" s="144">
        <f>HAWC2_2_hGAST_FPM!IQ26</f>
        <v>7282123.4555181544</v>
      </c>
      <c r="AC24" s="144">
        <f>HAWC2_2_hGAST_FPM!IR26</f>
        <v>52791595.241636127</v>
      </c>
      <c r="AD24" s="144">
        <f>HAWC2_2_hGAST_FPM!IS26</f>
        <v>0</v>
      </c>
      <c r="AE24" s="144">
        <f>HAWC2_2_hGAST_FPM!IT26</f>
        <v>1886333917.1407361</v>
      </c>
      <c r="AF24" s="146">
        <f>HAWC2_2_hGAST_FPM!IU26</f>
        <v>0</v>
      </c>
    </row>
    <row r="25" spans="1:32" x14ac:dyDescent="0.3">
      <c r="A25" s="142">
        <f>HAWC2_2_hGAST_FPM!HP27</f>
        <v>22</v>
      </c>
      <c r="B25" s="143">
        <f>HAWC2_2_hGAST_FPM!HQ27</f>
        <v>93.6</v>
      </c>
      <c r="C25" s="143">
        <f>HAWC2_2_hGAST_FPM!HR27</f>
        <v>0</v>
      </c>
      <c r="D25" s="143">
        <f>HAWC2_2_hGAST_FPM!HS27</f>
        <v>-1.9730338931057658</v>
      </c>
      <c r="E25" s="143">
        <f>HAWC2_2_hGAST_FPM!HT27</f>
        <v>129.79709519383806</v>
      </c>
      <c r="F25" s="143">
        <f>HAWC2_2_hGAST_FPM!HU27</f>
        <v>0.17996095670085793</v>
      </c>
      <c r="G25" s="143">
        <f>HAWC2_2_hGAST_FPM!HV27</f>
        <v>3.0534365682047458E-2</v>
      </c>
      <c r="H25" s="143">
        <f>HAWC2_2_hGAST_FPM!HW27</f>
        <v>6.7853978555445877</v>
      </c>
      <c r="I25" s="143">
        <f>HAWC2_2_hGAST_FPM!HX27</f>
        <v>47.796759214192988</v>
      </c>
      <c r="J25" s="143">
        <f>HAWC2_2_hGAST_FPM!HY27</f>
        <v>-1.5599245487642202</v>
      </c>
      <c r="K25" s="144">
        <f>HAWC2_2_hGAST_FPM!HZ27</f>
        <v>375148282.11101764</v>
      </c>
      <c r="L25" s="145">
        <f>HAWC2_2_hGAST_FPM!IA27</f>
        <v>0</v>
      </c>
      <c r="M25" s="144">
        <f>HAWC2_2_hGAST_FPM!IB27</f>
        <v>-9218187.721431179</v>
      </c>
      <c r="N25" s="145">
        <f>HAWC2_2_hGAST_FPM!IC27</f>
        <v>0</v>
      </c>
      <c r="O25" s="144">
        <f>HAWC2_2_hGAST_FPM!ID27</f>
        <v>18156001.20001911</v>
      </c>
      <c r="P25" s="145">
        <f>HAWC2_2_hGAST_FPM!IE27</f>
        <v>0</v>
      </c>
      <c r="Q25" s="144">
        <f>HAWC2_2_hGAST_FPM!IF27</f>
        <v>7346199063.2959862</v>
      </c>
      <c r="R25" s="145">
        <f>HAWC2_2_hGAST_FPM!IG27</f>
        <v>0</v>
      </c>
      <c r="S25" s="144">
        <f>HAWC2_2_hGAST_FPM!IH27</f>
        <v>-251117235.52561879</v>
      </c>
      <c r="T25" s="144">
        <f>HAWC2_2_hGAST_FPM!II27</f>
        <v>0</v>
      </c>
      <c r="U25" s="144">
        <f>HAWC2_2_hGAST_FPM!IJ27</f>
        <v>357362092.82701766</v>
      </c>
      <c r="V25" s="144">
        <f>HAWC2_2_hGAST_FPM!IK27</f>
        <v>36834234.386481717</v>
      </c>
      <c r="W25" s="145">
        <f>HAWC2_2_hGAST_FPM!IL27</f>
        <v>0</v>
      </c>
      <c r="X25" s="144">
        <f>HAWC2_2_hGAST_FPM!IM27</f>
        <v>5490671.6381281978</v>
      </c>
      <c r="Y25" s="145">
        <f>HAWC2_2_hGAST_FPM!IN27</f>
        <v>0</v>
      </c>
      <c r="Z25" s="144">
        <f>HAWC2_2_hGAST_FPM!IO27</f>
        <v>470253888.83297378</v>
      </c>
      <c r="AA25" s="144">
        <f>HAWC2_2_hGAST_FPM!IP27</f>
        <v>0</v>
      </c>
      <c r="AB25" s="144">
        <f>HAWC2_2_hGAST_FPM!IQ27</f>
        <v>15038344.719366174</v>
      </c>
      <c r="AC25" s="144">
        <f>HAWC2_2_hGAST_FPM!IR27</f>
        <v>38130115.84471184</v>
      </c>
      <c r="AD25" s="144">
        <f>HAWC2_2_hGAST_FPM!IS27</f>
        <v>0</v>
      </c>
      <c r="AE25" s="144">
        <f>HAWC2_2_hGAST_FPM!IT27</f>
        <v>1106159004.8191333</v>
      </c>
      <c r="AF25" s="146">
        <f>HAWC2_2_hGAST_FPM!IU27</f>
        <v>0</v>
      </c>
    </row>
    <row r="26" spans="1:32" x14ac:dyDescent="0.3">
      <c r="A26" s="142">
        <f>HAWC2_2_hGAST_FPM!HP28</f>
        <v>23</v>
      </c>
      <c r="B26" s="143">
        <f>HAWC2_2_hGAST_FPM!HQ28</f>
        <v>99.45</v>
      </c>
      <c r="C26" s="143">
        <f>HAWC2_2_hGAST_FPM!HR28</f>
        <v>0</v>
      </c>
      <c r="D26" s="143">
        <f>HAWC2_2_hGAST_FPM!HS28</f>
        <v>-2.4261326766768949</v>
      </c>
      <c r="E26" s="143">
        <f>HAWC2_2_hGAST_FPM!HT28</f>
        <v>84.8271795789544</v>
      </c>
      <c r="F26" s="143">
        <f>HAWC2_2_hGAST_FPM!HU28</f>
        <v>0.19406049832299366</v>
      </c>
      <c r="G26" s="143">
        <f>HAWC2_2_hGAST_FPM!HV28</f>
        <v>2.6153619159226829E-2</v>
      </c>
      <c r="H26" s="143">
        <f>HAWC2_2_hGAST_FPM!HW28</f>
        <v>3.6836820497480876</v>
      </c>
      <c r="I26" s="143">
        <f>HAWC2_2_hGAST_FPM!HX28</f>
        <v>28.720431793229881</v>
      </c>
      <c r="J26" s="143">
        <f>HAWC2_2_hGAST_FPM!HY28</f>
        <v>-1.015745450130348</v>
      </c>
      <c r="K26" s="144">
        <f>HAWC2_2_hGAST_FPM!HZ28</f>
        <v>240535831.46473405</v>
      </c>
      <c r="L26" s="145">
        <f>HAWC2_2_hGAST_FPM!IA28</f>
        <v>0</v>
      </c>
      <c r="M26" s="144">
        <f>HAWC2_2_hGAST_FPM!IB28</f>
        <v>-7070517.2961197942</v>
      </c>
      <c r="N26" s="145">
        <f>HAWC2_2_hGAST_FPM!IC28</f>
        <v>0</v>
      </c>
      <c r="O26" s="144">
        <f>HAWC2_2_hGAST_FPM!ID28</f>
        <v>10987216.59599654</v>
      </c>
      <c r="P26" s="145">
        <f>HAWC2_2_hGAST_FPM!IE28</f>
        <v>0</v>
      </c>
      <c r="Q26" s="144">
        <f>HAWC2_2_hGAST_FPM!IF28</f>
        <v>4544266185.7332134</v>
      </c>
      <c r="R26" s="145">
        <f>HAWC2_2_hGAST_FPM!IG28</f>
        <v>0</v>
      </c>
      <c r="S26" s="144">
        <f>HAWC2_2_hGAST_FPM!IH28</f>
        <v>-139917838.62722719</v>
      </c>
      <c r="T26" s="144">
        <f>HAWC2_2_hGAST_FPM!II28</f>
        <v>0</v>
      </c>
      <c r="U26" s="144">
        <f>HAWC2_2_hGAST_FPM!IJ28</f>
        <v>267348065.47559115</v>
      </c>
      <c r="V26" s="144">
        <f>HAWC2_2_hGAST_FPM!IK28</f>
        <v>27587344.55495733</v>
      </c>
      <c r="W26" s="145">
        <f>HAWC2_2_hGAST_FPM!IL28</f>
        <v>0</v>
      </c>
      <c r="X26" s="144">
        <f>HAWC2_2_hGAST_FPM!IM28</f>
        <v>2938444.4437817307</v>
      </c>
      <c r="Y26" s="145">
        <f>HAWC2_2_hGAST_FPM!IN28</f>
        <v>0</v>
      </c>
      <c r="Z26" s="144">
        <f>HAWC2_2_hGAST_FPM!IO28</f>
        <v>245314591.5257639</v>
      </c>
      <c r="AA26" s="144">
        <f>HAWC2_2_hGAST_FPM!IP28</f>
        <v>0</v>
      </c>
      <c r="AB26" s="144">
        <f>HAWC2_2_hGAST_FPM!IQ28</f>
        <v>12002243.089608572</v>
      </c>
      <c r="AC26" s="144">
        <f>HAWC2_2_hGAST_FPM!IR28</f>
        <v>23495701.482809044</v>
      </c>
      <c r="AD26" s="144">
        <f>HAWC2_2_hGAST_FPM!IS28</f>
        <v>0</v>
      </c>
      <c r="AE26" s="144">
        <f>HAWC2_2_hGAST_FPM!IT28</f>
        <v>686170749.0349741</v>
      </c>
      <c r="AF26" s="146">
        <f>HAWC2_2_hGAST_FPM!IU28</f>
        <v>0</v>
      </c>
    </row>
    <row r="27" spans="1:32" x14ac:dyDescent="0.3">
      <c r="A27" s="142">
        <f>HAWC2_2_hGAST_FPM!HP29</f>
        <v>24</v>
      </c>
      <c r="B27" s="143">
        <f>HAWC2_2_hGAST_FPM!HQ29</f>
        <v>105.3</v>
      </c>
      <c r="C27" s="143">
        <f>HAWC2_2_hGAST_FPM!HR29</f>
        <v>0</v>
      </c>
      <c r="D27" s="143">
        <f>HAWC2_2_hGAST_FPM!HS29</f>
        <v>-2.9129358201321303</v>
      </c>
      <c r="E27" s="143">
        <f>HAWC2_2_hGAST_FPM!HT29</f>
        <v>54.893286003647077</v>
      </c>
      <c r="F27" s="143">
        <f>HAWC2_2_hGAST_FPM!HU29</f>
        <v>0.20172139128296115</v>
      </c>
      <c r="G27" s="143">
        <f>HAWC2_2_hGAST_FPM!HV29</f>
        <v>2.2731971040141352E-2</v>
      </c>
      <c r="H27" s="143">
        <f>HAWC2_2_hGAST_FPM!HW29</f>
        <v>1.8138166388955765</v>
      </c>
      <c r="I27" s="143">
        <f>HAWC2_2_hGAST_FPM!HX29</f>
        <v>17.402225130133147</v>
      </c>
      <c r="J27" s="143">
        <f>HAWC2_2_hGAST_FPM!HY29</f>
        <v>-0.53177094504617073</v>
      </c>
      <c r="K27" s="144">
        <f>HAWC2_2_hGAST_FPM!HZ29</f>
        <v>144756487.48446172</v>
      </c>
      <c r="L27" s="145">
        <f>HAWC2_2_hGAST_FPM!IA29</f>
        <v>0</v>
      </c>
      <c r="M27" s="144">
        <f>HAWC2_2_hGAST_FPM!IB29</f>
        <v>-4056359.2952612611</v>
      </c>
      <c r="N27" s="145">
        <f>HAWC2_2_hGAST_FPM!IC29</f>
        <v>0</v>
      </c>
      <c r="O27" s="144">
        <f>HAWC2_2_hGAST_FPM!ID29</f>
        <v>6152965.677245019</v>
      </c>
      <c r="P27" s="145">
        <f>HAWC2_2_hGAST_FPM!IE29</f>
        <v>0</v>
      </c>
      <c r="Q27" s="144">
        <f>HAWC2_2_hGAST_FPM!IF29</f>
        <v>2687183488.1687965</v>
      </c>
      <c r="R27" s="145">
        <f>HAWC2_2_hGAST_FPM!IG29</f>
        <v>0</v>
      </c>
      <c r="S27" s="144">
        <f>HAWC2_2_hGAST_FPM!IH29</f>
        <v>-73674808.559400231</v>
      </c>
      <c r="T27" s="144">
        <f>HAWC2_2_hGAST_FPM!II29</f>
        <v>0</v>
      </c>
      <c r="U27" s="144">
        <f>HAWC2_2_hGAST_FPM!IJ29</f>
        <v>185695315.97731104</v>
      </c>
      <c r="V27" s="144">
        <f>HAWC2_2_hGAST_FPM!IK29</f>
        <v>19929736.402957663</v>
      </c>
      <c r="W27" s="145">
        <f>HAWC2_2_hGAST_FPM!IL29</f>
        <v>0</v>
      </c>
      <c r="X27" s="144">
        <f>HAWC2_2_hGAST_FPM!IM29</f>
        <v>1621189.0575410614</v>
      </c>
      <c r="Y27" s="145">
        <f>HAWC2_2_hGAST_FPM!IN29</f>
        <v>0</v>
      </c>
      <c r="Z27" s="144">
        <f>HAWC2_2_hGAST_FPM!IO29</f>
        <v>114258932.86452246</v>
      </c>
      <c r="AA27" s="144">
        <f>HAWC2_2_hGAST_FPM!IP29</f>
        <v>0</v>
      </c>
      <c r="AB27" s="144">
        <f>HAWC2_2_hGAST_FPM!IQ29</f>
        <v>7173064.5698013138</v>
      </c>
      <c r="AC27" s="144">
        <f>HAWC2_2_hGAST_FPM!IR29</f>
        <v>13601028.864220148</v>
      </c>
      <c r="AD27" s="144">
        <f>HAWC2_2_hGAST_FPM!IS29</f>
        <v>0</v>
      </c>
      <c r="AE27" s="144">
        <f>HAWC2_2_hGAST_FPM!IT29</f>
        <v>421543539.60669327</v>
      </c>
      <c r="AF27" s="146">
        <f>HAWC2_2_hGAST_FPM!IU29</f>
        <v>0</v>
      </c>
    </row>
    <row r="28" spans="1:32" x14ac:dyDescent="0.3">
      <c r="A28" s="142">
        <f>HAWC2_2_hGAST_FPM!HP30</f>
        <v>25</v>
      </c>
      <c r="B28" s="143">
        <f>HAWC2_2_hGAST_FPM!HQ30</f>
        <v>111.15</v>
      </c>
      <c r="C28" s="143">
        <f>HAWC2_2_hGAST_FPM!HR30</f>
        <v>0</v>
      </c>
      <c r="D28" s="143">
        <f>HAWC2_2_hGAST_FPM!HS30</f>
        <v>-3.4419095681051122</v>
      </c>
      <c r="E28" s="143">
        <f>HAWC2_2_hGAST_FPM!HT30</f>
        <v>34.526818447504034</v>
      </c>
      <c r="F28" s="143">
        <f>HAWC2_2_hGAST_FPM!HU30</f>
        <v>0.23606208212734187</v>
      </c>
      <c r="G28" s="143">
        <f>HAWC2_2_hGAST_FPM!HV30</f>
        <v>1.9244682470723414E-2</v>
      </c>
      <c r="H28" s="143">
        <f>HAWC2_2_hGAST_FPM!HW30</f>
        <v>0.76514700501697996</v>
      </c>
      <c r="I28" s="143">
        <f>HAWC2_2_hGAST_FPM!HX30</f>
        <v>10.818017091122062</v>
      </c>
      <c r="J28" s="143">
        <f>HAWC2_2_hGAST_FPM!HY30</f>
        <v>-0.21666554809922944</v>
      </c>
      <c r="K28" s="144">
        <f>HAWC2_2_hGAST_FPM!HZ30</f>
        <v>87078629.17859973</v>
      </c>
      <c r="L28" s="145">
        <f>HAWC2_2_hGAST_FPM!IA30</f>
        <v>0</v>
      </c>
      <c r="M28" s="144">
        <f>HAWC2_2_hGAST_FPM!IB30</f>
        <v>-2140936.3412455763</v>
      </c>
      <c r="N28" s="145">
        <f>HAWC2_2_hGAST_FPM!IC30</f>
        <v>0</v>
      </c>
      <c r="O28" s="144">
        <f>HAWC2_2_hGAST_FPM!ID30</f>
        <v>3482839.5333679132</v>
      </c>
      <c r="P28" s="145">
        <f>HAWC2_2_hGAST_FPM!IE30</f>
        <v>0</v>
      </c>
      <c r="Q28" s="144">
        <f>HAWC2_2_hGAST_FPM!IF30</f>
        <v>1208464313.6808214</v>
      </c>
      <c r="R28" s="145">
        <f>HAWC2_2_hGAST_FPM!IG30</f>
        <v>0</v>
      </c>
      <c r="S28" s="144">
        <f>HAWC2_2_hGAST_FPM!IH30</f>
        <v>-27788264.11843808</v>
      </c>
      <c r="T28" s="144">
        <f>HAWC2_2_hGAST_FPM!II30</f>
        <v>0</v>
      </c>
      <c r="U28" s="144">
        <f>HAWC2_2_hGAST_FPM!IJ30</f>
        <v>138175775.8413837</v>
      </c>
      <c r="V28" s="144">
        <f>HAWC2_2_hGAST_FPM!IK30</f>
        <v>9280926.9590574801</v>
      </c>
      <c r="W28" s="145">
        <f>HAWC2_2_hGAST_FPM!IL30</f>
        <v>0</v>
      </c>
      <c r="X28" s="144">
        <f>HAWC2_2_hGAST_FPM!IM30</f>
        <v>1154917.7508410907</v>
      </c>
      <c r="Y28" s="145">
        <f>HAWC2_2_hGAST_FPM!IN30</f>
        <v>0</v>
      </c>
      <c r="Z28" s="144">
        <f>HAWC2_2_hGAST_FPM!IO30</f>
        <v>36674089.81534934</v>
      </c>
      <c r="AA28" s="144">
        <f>HAWC2_2_hGAST_FPM!IP30</f>
        <v>0</v>
      </c>
      <c r="AB28" s="144">
        <f>HAWC2_2_hGAST_FPM!IQ30</f>
        <v>2590014.1137471851</v>
      </c>
      <c r="AC28" s="144">
        <f>HAWC2_2_hGAST_FPM!IR30</f>
        <v>7121409.4322347781</v>
      </c>
      <c r="AD28" s="144">
        <f>HAWC2_2_hGAST_FPM!IS30</f>
        <v>0</v>
      </c>
      <c r="AE28" s="144">
        <f>HAWC2_2_hGAST_FPM!IT30</f>
        <v>232214439.92743692</v>
      </c>
      <c r="AF28" s="146">
        <f>HAWC2_2_hGAST_FPM!IU30</f>
        <v>0</v>
      </c>
    </row>
    <row r="29" spans="1:32" x14ac:dyDescent="0.3">
      <c r="A29" s="142">
        <f>HAWC2_2_hGAST_FPM!HP31</f>
        <v>26</v>
      </c>
      <c r="B29" s="143">
        <f>HAWC2_2_hGAST_FPM!HQ31</f>
        <v>117</v>
      </c>
      <c r="C29" s="143">
        <f>HAWC2_2_hGAST_FPM!HR31</f>
        <v>0</v>
      </c>
      <c r="D29" s="143">
        <f>HAWC2_2_hGAST_FPM!HS31</f>
        <v>-4.0013455041233446</v>
      </c>
      <c r="E29" s="143">
        <f>HAWC2_2_hGAST_FPM!HT31</f>
        <v>5.4094110833656996</v>
      </c>
      <c r="F29" s="143">
        <f>HAWC2_2_hGAST_FPM!HU31</f>
        <v>2.1058100493936281E-2</v>
      </c>
      <c r="G29" s="143">
        <f>HAWC2_2_hGAST_FPM!HV31</f>
        <v>6.3306636249245022E-3</v>
      </c>
      <c r="H29" s="143">
        <f>HAWC2_2_hGAST_FPM!HW31</f>
        <v>7.4835421120230195E-3</v>
      </c>
      <c r="I29" s="143">
        <f>HAWC2_2_hGAST_FPM!HX31</f>
        <v>8.9642574819865831E-2</v>
      </c>
      <c r="J29" s="143">
        <f>HAWC2_2_hGAST_FPM!HY31</f>
        <v>-5.0345562181151838E-4</v>
      </c>
      <c r="K29" s="144">
        <f>HAWC2_2_hGAST_FPM!HZ31</f>
        <v>15911988.241532333</v>
      </c>
      <c r="L29" s="145">
        <f>HAWC2_2_hGAST_FPM!IA31</f>
        <v>0</v>
      </c>
      <c r="M29" s="144">
        <f>HAWC2_2_hGAST_FPM!IB31</f>
        <v>-101883.66313498374</v>
      </c>
      <c r="N29" s="145">
        <f>HAWC2_2_hGAST_FPM!IC31</f>
        <v>0</v>
      </c>
      <c r="O29" s="144">
        <f>HAWC2_2_hGAST_FPM!ID31</f>
        <v>120856.34866280905</v>
      </c>
      <c r="P29" s="145">
        <f>HAWC2_2_hGAST_FPM!IE31</f>
        <v>0</v>
      </c>
      <c r="Q29" s="144">
        <f>HAWC2_2_hGAST_FPM!IF31</f>
        <v>118659133.18948001</v>
      </c>
      <c r="R29" s="145">
        <f>HAWC2_2_hGAST_FPM!IG31</f>
        <v>0</v>
      </c>
      <c r="S29" s="144">
        <f>HAWC2_2_hGAST_FPM!IH31</f>
        <v>-786750.72612534452</v>
      </c>
      <c r="T29" s="144">
        <f>HAWC2_2_hGAST_FPM!II31</f>
        <v>0</v>
      </c>
      <c r="U29" s="144">
        <f>HAWC2_2_hGAST_FPM!IJ31</f>
        <v>189368.54336500601</v>
      </c>
      <c r="V29" s="144">
        <f>HAWC2_2_hGAST_FPM!IK31</f>
        <v>958009.71678847936</v>
      </c>
      <c r="W29" s="145">
        <f>HAWC2_2_hGAST_FPM!IL31</f>
        <v>0</v>
      </c>
      <c r="X29" s="144">
        <f>HAWC2_2_hGAST_FPM!IM31</f>
        <v>109405.22589588226</v>
      </c>
      <c r="Y29" s="145">
        <f>HAWC2_2_hGAST_FPM!IN31</f>
        <v>0</v>
      </c>
      <c r="Z29" s="144">
        <f>HAWC2_2_hGAST_FPM!IO31</f>
        <v>194347.71260808324</v>
      </c>
      <c r="AA29" s="144">
        <f>HAWC2_2_hGAST_FPM!IP31</f>
        <v>0</v>
      </c>
      <c r="AB29" s="144">
        <f>HAWC2_2_hGAST_FPM!IQ31</f>
        <v>6877.6473298418969</v>
      </c>
      <c r="AC29" s="144">
        <f>HAWC2_2_hGAST_FPM!IR31</f>
        <v>75517.537958222994</v>
      </c>
      <c r="AD29" s="144">
        <f>HAWC2_2_hGAST_FPM!IS31</f>
        <v>0</v>
      </c>
      <c r="AE29" s="144">
        <f>HAWC2_2_hGAST_FPM!IT31</f>
        <v>1384451.0852127599</v>
      </c>
      <c r="AF29" s="146">
        <f>HAWC2_2_hGAST_FPM!IU31</f>
        <v>0</v>
      </c>
    </row>
    <row r="32" spans="1:32" x14ac:dyDescent="0.3">
      <c r="A32" s="11" t="s">
        <v>135</v>
      </c>
      <c r="B32" s="11" t="s">
        <v>586</v>
      </c>
      <c r="C32" s="11" t="s">
        <v>221</v>
      </c>
      <c r="D32" s="11" t="s">
        <v>465</v>
      </c>
      <c r="E32" s="11" t="s">
        <v>466</v>
      </c>
      <c r="F32" s="11" t="s">
        <v>551</v>
      </c>
      <c r="G32" s="11" t="s">
        <v>552</v>
      </c>
      <c r="H32" s="11" t="s">
        <v>553</v>
      </c>
      <c r="I32" s="11" t="s">
        <v>554</v>
      </c>
      <c r="J32" s="11" t="s">
        <v>555</v>
      </c>
      <c r="K32" s="11" t="s">
        <v>556</v>
      </c>
      <c r="L32" s="11" t="s">
        <v>473</v>
      </c>
      <c r="M32" s="11" t="s">
        <v>557</v>
      </c>
      <c r="N32" s="11" t="s">
        <v>475</v>
      </c>
      <c r="O32" s="11" t="s">
        <v>634</v>
      </c>
      <c r="P32" s="11" t="s">
        <v>477</v>
      </c>
      <c r="Q32" s="11" t="s">
        <v>558</v>
      </c>
      <c r="R32" s="11" t="s">
        <v>479</v>
      </c>
      <c r="S32" s="11" t="s">
        <v>559</v>
      </c>
      <c r="T32" s="11" t="s">
        <v>560</v>
      </c>
      <c r="U32" s="11" t="s">
        <v>561</v>
      </c>
      <c r="V32" s="11" t="s">
        <v>562</v>
      </c>
      <c r="W32" s="11" t="s">
        <v>484</v>
      </c>
      <c r="X32" s="11" t="s">
        <v>635</v>
      </c>
      <c r="Y32" s="11" t="s">
        <v>486</v>
      </c>
      <c r="Z32" s="11" t="s">
        <v>563</v>
      </c>
      <c r="AA32" s="11" t="s">
        <v>564</v>
      </c>
      <c r="AB32" s="11" t="s">
        <v>565</v>
      </c>
      <c r="AC32" s="11" t="s">
        <v>568</v>
      </c>
      <c r="AD32" s="11" t="s">
        <v>566</v>
      </c>
      <c r="AE32" s="11" t="s">
        <v>567</v>
      </c>
      <c r="AF32" s="11" t="s">
        <v>241</v>
      </c>
    </row>
    <row r="33" spans="1:32" x14ac:dyDescent="0.3">
      <c r="A33" s="142">
        <f>A4</f>
        <v>1</v>
      </c>
      <c r="B33" s="143">
        <f t="shared" ref="B33:AF33" si="0">B4</f>
        <v>0</v>
      </c>
      <c r="C33" s="143">
        <f t="shared" si="0"/>
        <v>0</v>
      </c>
      <c r="D33" s="143">
        <f t="shared" si="0"/>
        <v>0</v>
      </c>
      <c r="E33" s="143">
        <f t="shared" si="0"/>
        <v>3126.5243837779999</v>
      </c>
      <c r="F33" s="143">
        <f t="shared" si="0"/>
        <v>-2.2001879741710674E-2</v>
      </c>
      <c r="G33" s="143">
        <f t="shared" si="0"/>
        <v>-6.2885859760777509E-3</v>
      </c>
      <c r="H33" s="143">
        <f t="shared" si="0"/>
        <v>10160.580357938656</v>
      </c>
      <c r="I33" s="143">
        <f t="shared" si="0"/>
        <v>10156.472968136201</v>
      </c>
      <c r="J33" s="143">
        <f t="shared" si="0"/>
        <v>-2.1169362029753414</v>
      </c>
      <c r="K33" s="144">
        <f t="shared" si="0"/>
        <v>6727058130.9526806</v>
      </c>
      <c r="L33" s="145">
        <f t="shared" si="0"/>
        <v>0</v>
      </c>
      <c r="M33" s="144">
        <f t="shared" si="0"/>
        <v>-2402884.3563876529</v>
      </c>
      <c r="N33" s="145">
        <f t="shared" si="0"/>
        <v>0</v>
      </c>
      <c r="O33" s="144">
        <f t="shared" si="0"/>
        <v>-1491241.2255365252</v>
      </c>
      <c r="P33" s="145">
        <f t="shared" si="0"/>
        <v>0</v>
      </c>
      <c r="Q33" s="144">
        <f t="shared" si="0"/>
        <v>46038157334.468002</v>
      </c>
      <c r="R33" s="145">
        <f t="shared" si="0"/>
        <v>0</v>
      </c>
      <c r="S33" s="144">
        <f t="shared" si="0"/>
        <v>305372157.5393272</v>
      </c>
      <c r="T33" s="144">
        <f t="shared" si="0"/>
        <v>0</v>
      </c>
      <c r="U33" s="144">
        <f t="shared" si="0"/>
        <v>-1012485309.5578082</v>
      </c>
      <c r="V33" s="144">
        <f t="shared" si="0"/>
        <v>6738627242.2271194</v>
      </c>
      <c r="W33" s="145">
        <f t="shared" si="0"/>
        <v>0</v>
      </c>
      <c r="X33" s="144">
        <f t="shared" si="0"/>
        <v>148369106.19947168</v>
      </c>
      <c r="Y33" s="145">
        <f t="shared" si="0"/>
        <v>0</v>
      </c>
      <c r="Z33" s="144">
        <f t="shared" si="0"/>
        <v>149598182171.06451</v>
      </c>
      <c r="AA33" s="144">
        <f t="shared" si="0"/>
        <v>0</v>
      </c>
      <c r="AB33" s="144">
        <f t="shared" si="0"/>
        <v>45871626.723937854</v>
      </c>
      <c r="AC33" s="144">
        <f t="shared" si="0"/>
        <v>87412309114.908005</v>
      </c>
      <c r="AD33" s="144">
        <f t="shared" si="0"/>
        <v>0</v>
      </c>
      <c r="AE33" s="144">
        <f t="shared" si="0"/>
        <v>149506381960.88202</v>
      </c>
      <c r="AF33" s="146">
        <f t="shared" si="0"/>
        <v>0</v>
      </c>
    </row>
    <row r="34" spans="1:32" x14ac:dyDescent="0.3">
      <c r="A34" s="142"/>
      <c r="B34" s="143">
        <f>B35</f>
        <v>1.17</v>
      </c>
      <c r="C34" s="143">
        <f t="shared" ref="C34:AF34" si="1">C35</f>
        <v>0</v>
      </c>
      <c r="D34" s="143">
        <f t="shared" si="1"/>
        <v>1.2607061125373725E-2</v>
      </c>
      <c r="E34" s="143">
        <f t="shared" si="1"/>
        <v>2963.9344354323935</v>
      </c>
      <c r="F34" s="143">
        <f t="shared" si="1"/>
        <v>1.242139802848883E-2</v>
      </c>
      <c r="G34" s="143">
        <f t="shared" si="1"/>
        <v>3.4342557667034201E-3</v>
      </c>
      <c r="H34" s="143">
        <f t="shared" si="1"/>
        <v>9669.9124805037591</v>
      </c>
      <c r="I34" s="143">
        <f t="shared" si="1"/>
        <v>9660.6930039748822</v>
      </c>
      <c r="J34" s="143">
        <f t="shared" si="1"/>
        <v>-0.44340859579164715</v>
      </c>
      <c r="K34" s="144">
        <f t="shared" si="1"/>
        <v>6387108929.5447235</v>
      </c>
      <c r="L34" s="145">
        <f t="shared" si="1"/>
        <v>0</v>
      </c>
      <c r="M34" s="144">
        <f t="shared" si="1"/>
        <v>-1175495.3083377609</v>
      </c>
      <c r="N34" s="145">
        <f t="shared" si="1"/>
        <v>0</v>
      </c>
      <c r="O34" s="144">
        <f t="shared" si="1"/>
        <v>40518494.3274443</v>
      </c>
      <c r="P34" s="145">
        <f t="shared" si="1"/>
        <v>0</v>
      </c>
      <c r="Q34" s="144">
        <f t="shared" si="1"/>
        <v>43739478179.526176</v>
      </c>
      <c r="R34" s="145">
        <f t="shared" si="1"/>
        <v>0</v>
      </c>
      <c r="S34" s="144">
        <f t="shared" si="1"/>
        <v>-148542904.15843302</v>
      </c>
      <c r="T34" s="144">
        <f t="shared" si="1"/>
        <v>0</v>
      </c>
      <c r="U34" s="144">
        <f t="shared" si="1"/>
        <v>540477256.11812758</v>
      </c>
      <c r="V34" s="144">
        <f t="shared" si="1"/>
        <v>6382522800.3141279</v>
      </c>
      <c r="W34" s="145">
        <f t="shared" si="1"/>
        <v>0</v>
      </c>
      <c r="X34" s="144">
        <f t="shared" si="1"/>
        <v>-82745914.752878934</v>
      </c>
      <c r="Y34" s="145">
        <f t="shared" si="1"/>
        <v>0</v>
      </c>
      <c r="Z34" s="144">
        <f t="shared" si="1"/>
        <v>143058304420.38641</v>
      </c>
      <c r="AA34" s="144">
        <f t="shared" si="1"/>
        <v>0</v>
      </c>
      <c r="AB34" s="144">
        <f t="shared" si="1"/>
        <v>52160850.302728474</v>
      </c>
      <c r="AC34" s="144">
        <f t="shared" si="1"/>
        <v>83208062710.021347</v>
      </c>
      <c r="AD34" s="144">
        <f t="shared" si="1"/>
        <v>0</v>
      </c>
      <c r="AE34" s="144">
        <f t="shared" si="1"/>
        <v>142146371474.53046</v>
      </c>
      <c r="AF34" s="146">
        <f t="shared" si="1"/>
        <v>0</v>
      </c>
    </row>
    <row r="35" spans="1:32" x14ac:dyDescent="0.3">
      <c r="A35" s="142">
        <f>A5</f>
        <v>2</v>
      </c>
      <c r="B35" s="143">
        <f t="shared" ref="B35" si="2">B5</f>
        <v>1.17</v>
      </c>
      <c r="C35" s="143">
        <f t="shared" ref="C35:AF35" si="3">C5</f>
        <v>0</v>
      </c>
      <c r="D35" s="143">
        <f t="shared" si="3"/>
        <v>1.2607061125373725E-2</v>
      </c>
      <c r="E35" s="143">
        <f t="shared" si="3"/>
        <v>2963.9344354323935</v>
      </c>
      <c r="F35" s="143">
        <f t="shared" si="3"/>
        <v>1.242139802848883E-2</v>
      </c>
      <c r="G35" s="143">
        <f t="shared" si="3"/>
        <v>3.4342557667034201E-3</v>
      </c>
      <c r="H35" s="143">
        <f t="shared" si="3"/>
        <v>9669.9124805037591</v>
      </c>
      <c r="I35" s="143">
        <f t="shared" si="3"/>
        <v>9660.6930039748822</v>
      </c>
      <c r="J35" s="143">
        <f t="shared" si="3"/>
        <v>-0.44340859579164715</v>
      </c>
      <c r="K35" s="144">
        <f t="shared" si="3"/>
        <v>6387108929.5447235</v>
      </c>
      <c r="L35" s="145">
        <f t="shared" si="3"/>
        <v>0</v>
      </c>
      <c r="M35" s="144">
        <f t="shared" si="3"/>
        <v>-1175495.3083377609</v>
      </c>
      <c r="N35" s="145">
        <f t="shared" si="3"/>
        <v>0</v>
      </c>
      <c r="O35" s="144">
        <f t="shared" si="3"/>
        <v>40518494.3274443</v>
      </c>
      <c r="P35" s="145">
        <f t="shared" si="3"/>
        <v>0</v>
      </c>
      <c r="Q35" s="144">
        <f t="shared" si="3"/>
        <v>43739478179.526176</v>
      </c>
      <c r="R35" s="145">
        <f t="shared" si="3"/>
        <v>0</v>
      </c>
      <c r="S35" s="144">
        <f t="shared" si="3"/>
        <v>-148542904.15843302</v>
      </c>
      <c r="T35" s="144">
        <f t="shared" si="3"/>
        <v>0</v>
      </c>
      <c r="U35" s="144">
        <f t="shared" si="3"/>
        <v>540477256.11812758</v>
      </c>
      <c r="V35" s="144">
        <f t="shared" si="3"/>
        <v>6382522800.3141279</v>
      </c>
      <c r="W35" s="145">
        <f t="shared" si="3"/>
        <v>0</v>
      </c>
      <c r="X35" s="144">
        <f t="shared" si="3"/>
        <v>-82745914.752878934</v>
      </c>
      <c r="Y35" s="145">
        <f t="shared" si="3"/>
        <v>0</v>
      </c>
      <c r="Z35" s="144">
        <f t="shared" si="3"/>
        <v>143058304420.38641</v>
      </c>
      <c r="AA35" s="144">
        <f t="shared" si="3"/>
        <v>0</v>
      </c>
      <c r="AB35" s="144">
        <f t="shared" si="3"/>
        <v>52160850.302728474</v>
      </c>
      <c r="AC35" s="144">
        <f t="shared" si="3"/>
        <v>83208062710.021347</v>
      </c>
      <c r="AD35" s="144">
        <f t="shared" si="3"/>
        <v>0</v>
      </c>
      <c r="AE35" s="144">
        <f t="shared" si="3"/>
        <v>142146371474.53046</v>
      </c>
      <c r="AF35" s="146">
        <f t="shared" si="3"/>
        <v>0</v>
      </c>
    </row>
    <row r="36" spans="1:32" x14ac:dyDescent="0.3">
      <c r="A36" s="142"/>
      <c r="B36" s="143">
        <f>B37</f>
        <v>2.34</v>
      </c>
      <c r="C36" s="143">
        <f t="shared" ref="C36:AF36" si="4">C37</f>
        <v>0</v>
      </c>
      <c r="D36" s="143">
        <f t="shared" si="4"/>
        <v>3.1556340819104939E-2</v>
      </c>
      <c r="E36" s="143">
        <f t="shared" si="4"/>
        <v>2803.5201027583917</v>
      </c>
      <c r="F36" s="143">
        <f t="shared" si="4"/>
        <v>4.6604766737969407E-2</v>
      </c>
      <c r="G36" s="143">
        <f t="shared" si="4"/>
        <v>1.5239981612113993E-2</v>
      </c>
      <c r="H36" s="143">
        <f t="shared" si="4"/>
        <v>9169.1626577049919</v>
      </c>
      <c r="I36" s="143">
        <f t="shared" si="4"/>
        <v>9168.5015718670984</v>
      </c>
      <c r="J36" s="143">
        <f t="shared" si="4"/>
        <v>1.8503098768691422</v>
      </c>
      <c r="K36" s="144">
        <f t="shared" si="4"/>
        <v>6058543855.4383726</v>
      </c>
      <c r="L36" s="145">
        <f t="shared" si="4"/>
        <v>0</v>
      </c>
      <c r="M36" s="144">
        <f t="shared" si="4"/>
        <v>-1958410.1501449763</v>
      </c>
      <c r="N36" s="145">
        <f t="shared" si="4"/>
        <v>0</v>
      </c>
      <c r="O36" s="144">
        <f t="shared" si="4"/>
        <v>91956831.664709717</v>
      </c>
      <c r="P36" s="145">
        <f t="shared" si="4"/>
        <v>0</v>
      </c>
      <c r="Q36" s="144">
        <f t="shared" si="4"/>
        <v>41545501042.344345</v>
      </c>
      <c r="R36" s="145">
        <f t="shared" si="4"/>
        <v>0</v>
      </c>
      <c r="S36" s="144">
        <f t="shared" si="4"/>
        <v>-633440239.02891552</v>
      </c>
      <c r="T36" s="144">
        <f t="shared" si="4"/>
        <v>0</v>
      </c>
      <c r="U36" s="144">
        <f t="shared" si="4"/>
        <v>1921308807.2525804</v>
      </c>
      <c r="V36" s="144">
        <f t="shared" si="4"/>
        <v>6023332095.4351406</v>
      </c>
      <c r="W36" s="145">
        <f t="shared" si="4"/>
        <v>0</v>
      </c>
      <c r="X36" s="144">
        <f t="shared" si="4"/>
        <v>-280331091.99522376</v>
      </c>
      <c r="Y36" s="145">
        <f t="shared" si="4"/>
        <v>0</v>
      </c>
      <c r="Z36" s="144">
        <f t="shared" si="4"/>
        <v>136801343257.07994</v>
      </c>
      <c r="AA36" s="144">
        <f t="shared" si="4"/>
        <v>0</v>
      </c>
      <c r="AB36" s="144">
        <f t="shared" si="4"/>
        <v>13289836.907099739</v>
      </c>
      <c r="AC36" s="144">
        <f t="shared" si="4"/>
        <v>78937425636.768494</v>
      </c>
      <c r="AD36" s="144">
        <f t="shared" si="4"/>
        <v>0</v>
      </c>
      <c r="AE36" s="144">
        <f t="shared" si="4"/>
        <v>134882398617.90955</v>
      </c>
      <c r="AF36" s="146">
        <f t="shared" si="4"/>
        <v>0</v>
      </c>
    </row>
    <row r="37" spans="1:32" x14ac:dyDescent="0.3">
      <c r="A37" s="142">
        <f>A6</f>
        <v>3</v>
      </c>
      <c r="B37" s="143">
        <f t="shared" ref="B37" si="5">B6</f>
        <v>2.34</v>
      </c>
      <c r="C37" s="143">
        <f t="shared" ref="C37:AF37" si="6">C6</f>
        <v>0</v>
      </c>
      <c r="D37" s="143">
        <f t="shared" si="6"/>
        <v>3.1556340819104939E-2</v>
      </c>
      <c r="E37" s="143">
        <f t="shared" si="6"/>
        <v>2803.5201027583917</v>
      </c>
      <c r="F37" s="143">
        <f t="shared" si="6"/>
        <v>4.6604766737969407E-2</v>
      </c>
      <c r="G37" s="143">
        <f t="shared" si="6"/>
        <v>1.5239981612113993E-2</v>
      </c>
      <c r="H37" s="143">
        <f t="shared" si="6"/>
        <v>9169.1626577049919</v>
      </c>
      <c r="I37" s="143">
        <f t="shared" si="6"/>
        <v>9168.5015718670984</v>
      </c>
      <c r="J37" s="143">
        <f t="shared" si="6"/>
        <v>1.8503098768691422</v>
      </c>
      <c r="K37" s="144">
        <f t="shared" si="6"/>
        <v>6058543855.4383726</v>
      </c>
      <c r="L37" s="145">
        <f t="shared" si="6"/>
        <v>0</v>
      </c>
      <c r="M37" s="144">
        <f t="shared" si="6"/>
        <v>-1958410.1501449763</v>
      </c>
      <c r="N37" s="145">
        <f t="shared" si="6"/>
        <v>0</v>
      </c>
      <c r="O37" s="144">
        <f t="shared" si="6"/>
        <v>91956831.664709717</v>
      </c>
      <c r="P37" s="145">
        <f t="shared" si="6"/>
        <v>0</v>
      </c>
      <c r="Q37" s="144">
        <f t="shared" si="6"/>
        <v>41545501042.344345</v>
      </c>
      <c r="R37" s="145">
        <f t="shared" si="6"/>
        <v>0</v>
      </c>
      <c r="S37" s="144">
        <f t="shared" si="6"/>
        <v>-633440239.02891552</v>
      </c>
      <c r="T37" s="144">
        <f t="shared" si="6"/>
        <v>0</v>
      </c>
      <c r="U37" s="144">
        <f t="shared" si="6"/>
        <v>1921308807.2525804</v>
      </c>
      <c r="V37" s="144">
        <f t="shared" si="6"/>
        <v>6023332095.4351406</v>
      </c>
      <c r="W37" s="145">
        <f t="shared" si="6"/>
        <v>0</v>
      </c>
      <c r="X37" s="144">
        <f t="shared" si="6"/>
        <v>-280331091.99522376</v>
      </c>
      <c r="Y37" s="145">
        <f t="shared" si="6"/>
        <v>0</v>
      </c>
      <c r="Z37" s="144">
        <f t="shared" si="6"/>
        <v>136801343257.07994</v>
      </c>
      <c r="AA37" s="144">
        <f t="shared" si="6"/>
        <v>0</v>
      </c>
      <c r="AB37" s="144">
        <f t="shared" si="6"/>
        <v>13289836.907099739</v>
      </c>
      <c r="AC37" s="144">
        <f t="shared" si="6"/>
        <v>78937425636.768494</v>
      </c>
      <c r="AD37" s="144">
        <f t="shared" si="6"/>
        <v>0</v>
      </c>
      <c r="AE37" s="144">
        <f t="shared" si="6"/>
        <v>134882398617.90955</v>
      </c>
      <c r="AF37" s="146">
        <f t="shared" si="6"/>
        <v>0</v>
      </c>
    </row>
    <row r="38" spans="1:32" x14ac:dyDescent="0.3">
      <c r="A38" s="142"/>
      <c r="B38" s="143">
        <f>B39</f>
        <v>3.51</v>
      </c>
      <c r="C38" s="143">
        <f t="shared" ref="C38:AF38" si="7">C39</f>
        <v>0</v>
      </c>
      <c r="D38" s="143">
        <f t="shared" si="7"/>
        <v>5.4823917362038677E-2</v>
      </c>
      <c r="E38" s="143">
        <f t="shared" si="7"/>
        <v>2591.1829041103797</v>
      </c>
      <c r="F38" s="143">
        <f t="shared" si="7"/>
        <v>6.6589868614290185E-2</v>
      </c>
      <c r="G38" s="143">
        <f t="shared" si="7"/>
        <v>2.5390312029467413E-2</v>
      </c>
      <c r="H38" s="143">
        <f t="shared" si="7"/>
        <v>8048.7140047714856</v>
      </c>
      <c r="I38" s="143">
        <f t="shared" si="7"/>
        <v>8227.5601256712016</v>
      </c>
      <c r="J38" s="143">
        <f t="shared" si="7"/>
        <v>209.30518932247935</v>
      </c>
      <c r="K38" s="144">
        <f t="shared" si="7"/>
        <v>5731882704.9685278</v>
      </c>
      <c r="L38" s="145">
        <f t="shared" si="7"/>
        <v>0</v>
      </c>
      <c r="M38" s="144">
        <f t="shared" si="7"/>
        <v>94121054.552036867</v>
      </c>
      <c r="N38" s="145">
        <f t="shared" si="7"/>
        <v>0</v>
      </c>
      <c r="O38" s="144">
        <f t="shared" si="7"/>
        <v>137155223.88883275</v>
      </c>
      <c r="P38" s="145">
        <f t="shared" si="7"/>
        <v>0</v>
      </c>
      <c r="Q38" s="144">
        <f t="shared" si="7"/>
        <v>38669925372.42218</v>
      </c>
      <c r="R38" s="145">
        <f t="shared" si="7"/>
        <v>0</v>
      </c>
      <c r="S38" s="144">
        <f t="shared" si="7"/>
        <v>-977957103.94257069</v>
      </c>
      <c r="T38" s="144">
        <f t="shared" si="7"/>
        <v>0</v>
      </c>
      <c r="U38" s="144">
        <f t="shared" si="7"/>
        <v>2530941262.0903492</v>
      </c>
      <c r="V38" s="144">
        <f t="shared" si="7"/>
        <v>5426970044.3261051</v>
      </c>
      <c r="W38" s="145">
        <f t="shared" si="7"/>
        <v>0</v>
      </c>
      <c r="X38" s="144">
        <f t="shared" si="7"/>
        <v>-348784841.14491343</v>
      </c>
      <c r="Y38" s="145">
        <f t="shared" si="7"/>
        <v>0</v>
      </c>
      <c r="Z38" s="144">
        <f t="shared" si="7"/>
        <v>120448668545.0139</v>
      </c>
      <c r="AA38" s="144">
        <f t="shared" si="7"/>
        <v>0</v>
      </c>
      <c r="AB38" s="144">
        <f t="shared" si="7"/>
        <v>-2130085287.5818865</v>
      </c>
      <c r="AC38" s="144">
        <f t="shared" si="7"/>
        <v>69937882758.89975</v>
      </c>
      <c r="AD38" s="144">
        <f t="shared" si="7"/>
        <v>0</v>
      </c>
      <c r="AE38" s="144">
        <f t="shared" si="7"/>
        <v>122291933174.86566</v>
      </c>
      <c r="AF38" s="146">
        <f t="shared" si="7"/>
        <v>0</v>
      </c>
    </row>
    <row r="39" spans="1:32" x14ac:dyDescent="0.3">
      <c r="A39" s="142">
        <f>A7</f>
        <v>4</v>
      </c>
      <c r="B39" s="143">
        <f t="shared" ref="B39" si="8">B7</f>
        <v>3.51</v>
      </c>
      <c r="C39" s="143">
        <f t="shared" ref="C39:AF39" si="9">C7</f>
        <v>0</v>
      </c>
      <c r="D39" s="143">
        <f t="shared" si="9"/>
        <v>5.4823917362038677E-2</v>
      </c>
      <c r="E39" s="143">
        <f t="shared" si="9"/>
        <v>2591.1829041103797</v>
      </c>
      <c r="F39" s="143">
        <f t="shared" si="9"/>
        <v>6.6589868614290185E-2</v>
      </c>
      <c r="G39" s="143">
        <f t="shared" si="9"/>
        <v>2.5390312029467413E-2</v>
      </c>
      <c r="H39" s="143">
        <f t="shared" si="9"/>
        <v>8048.7140047714856</v>
      </c>
      <c r="I39" s="143">
        <f t="shared" si="9"/>
        <v>8227.5601256712016</v>
      </c>
      <c r="J39" s="143">
        <f t="shared" si="9"/>
        <v>209.30518932247935</v>
      </c>
      <c r="K39" s="144">
        <f t="shared" si="9"/>
        <v>5731882704.9685278</v>
      </c>
      <c r="L39" s="145">
        <f t="shared" si="9"/>
        <v>0</v>
      </c>
      <c r="M39" s="144">
        <f t="shared" si="9"/>
        <v>94121054.552036867</v>
      </c>
      <c r="N39" s="145">
        <f t="shared" si="9"/>
        <v>0</v>
      </c>
      <c r="O39" s="144">
        <f t="shared" si="9"/>
        <v>137155223.88883275</v>
      </c>
      <c r="P39" s="145">
        <f t="shared" si="9"/>
        <v>0</v>
      </c>
      <c r="Q39" s="144">
        <f t="shared" si="9"/>
        <v>38669925372.42218</v>
      </c>
      <c r="R39" s="145">
        <f t="shared" si="9"/>
        <v>0</v>
      </c>
      <c r="S39" s="144">
        <f t="shared" si="9"/>
        <v>-977957103.94257069</v>
      </c>
      <c r="T39" s="144">
        <f t="shared" si="9"/>
        <v>0</v>
      </c>
      <c r="U39" s="144">
        <f t="shared" si="9"/>
        <v>2530941262.0903492</v>
      </c>
      <c r="V39" s="144">
        <f t="shared" si="9"/>
        <v>5426970044.3261051</v>
      </c>
      <c r="W39" s="145">
        <f t="shared" si="9"/>
        <v>0</v>
      </c>
      <c r="X39" s="144">
        <f t="shared" si="9"/>
        <v>-348784841.14491343</v>
      </c>
      <c r="Y39" s="145">
        <f t="shared" si="9"/>
        <v>0</v>
      </c>
      <c r="Z39" s="144">
        <f t="shared" si="9"/>
        <v>120448668545.0139</v>
      </c>
      <c r="AA39" s="144">
        <f t="shared" si="9"/>
        <v>0</v>
      </c>
      <c r="AB39" s="144">
        <f t="shared" si="9"/>
        <v>-2130085287.5818865</v>
      </c>
      <c r="AC39" s="144">
        <f t="shared" si="9"/>
        <v>69937882758.89975</v>
      </c>
      <c r="AD39" s="144">
        <f t="shared" si="9"/>
        <v>0</v>
      </c>
      <c r="AE39" s="144">
        <f t="shared" si="9"/>
        <v>122291933174.86566</v>
      </c>
      <c r="AF39" s="146">
        <f t="shared" si="9"/>
        <v>0</v>
      </c>
    </row>
    <row r="40" spans="1:32" x14ac:dyDescent="0.3">
      <c r="A40" s="142"/>
      <c r="B40" s="143">
        <f>B41</f>
        <v>4.68</v>
      </c>
      <c r="C40" s="143">
        <f t="shared" ref="C40:AF40" si="10">C41</f>
        <v>0</v>
      </c>
      <c r="D40" s="143">
        <f t="shared" si="10"/>
        <v>7.8274071981647986E-2</v>
      </c>
      <c r="E40" s="143">
        <f t="shared" si="10"/>
        <v>2389.1598224726326</v>
      </c>
      <c r="F40" s="143">
        <f t="shared" si="10"/>
        <v>8.6233972427955954E-2</v>
      </c>
      <c r="G40" s="143">
        <f t="shared" si="10"/>
        <v>3.2608909164626464E-2</v>
      </c>
      <c r="H40" s="143">
        <f t="shared" si="10"/>
        <v>6979.2483838439821</v>
      </c>
      <c r="I40" s="143">
        <f t="shared" si="10"/>
        <v>7400.1298758762305</v>
      </c>
      <c r="J40" s="143">
        <f t="shared" si="10"/>
        <v>357.8108384057133</v>
      </c>
      <c r="K40" s="144">
        <f t="shared" si="10"/>
        <v>5419042943.5573092</v>
      </c>
      <c r="L40" s="145">
        <f t="shared" si="10"/>
        <v>0</v>
      </c>
      <c r="M40" s="144">
        <f t="shared" si="10"/>
        <v>176295851.56369895</v>
      </c>
      <c r="N40" s="145">
        <f t="shared" si="10"/>
        <v>0</v>
      </c>
      <c r="O40" s="144">
        <f t="shared" si="10"/>
        <v>152072423.72436693</v>
      </c>
      <c r="P40" s="145">
        <f t="shared" si="10"/>
        <v>0</v>
      </c>
      <c r="Q40" s="144">
        <f t="shared" si="10"/>
        <v>36038332519.262115</v>
      </c>
      <c r="R40" s="145">
        <f t="shared" si="10"/>
        <v>0</v>
      </c>
      <c r="S40" s="144">
        <f t="shared" si="10"/>
        <v>-1161660025.0862269</v>
      </c>
      <c r="T40" s="144">
        <f t="shared" si="10"/>
        <v>0</v>
      </c>
      <c r="U40" s="144">
        <f t="shared" si="10"/>
        <v>3014871093.7324762</v>
      </c>
      <c r="V40" s="144">
        <f t="shared" si="10"/>
        <v>4851616732.2834187</v>
      </c>
      <c r="W40" s="145">
        <f t="shared" si="10"/>
        <v>0</v>
      </c>
      <c r="X40" s="144">
        <f t="shared" si="10"/>
        <v>-374157895.257572</v>
      </c>
      <c r="Y40" s="145">
        <f t="shared" si="10"/>
        <v>0</v>
      </c>
      <c r="Z40" s="144">
        <f t="shared" si="10"/>
        <v>105981784557.96144</v>
      </c>
      <c r="AA40" s="144">
        <f t="shared" si="10"/>
        <v>0</v>
      </c>
      <c r="AB40" s="144">
        <f t="shared" si="10"/>
        <v>-3845955987.267509</v>
      </c>
      <c r="AC40" s="144">
        <f t="shared" si="10"/>
        <v>61495167410.165497</v>
      </c>
      <c r="AD40" s="144">
        <f t="shared" si="10"/>
        <v>0</v>
      </c>
      <c r="AE40" s="144">
        <f t="shared" si="10"/>
        <v>110535198855.44733</v>
      </c>
      <c r="AF40" s="146">
        <f t="shared" si="10"/>
        <v>0</v>
      </c>
    </row>
    <row r="41" spans="1:32" x14ac:dyDescent="0.3">
      <c r="A41" s="142">
        <f>A8</f>
        <v>5</v>
      </c>
      <c r="B41" s="143">
        <f t="shared" ref="B41" si="11">B8</f>
        <v>4.68</v>
      </c>
      <c r="C41" s="143">
        <f t="shared" ref="C41:AF41" si="12">C8</f>
        <v>0</v>
      </c>
      <c r="D41" s="143">
        <f t="shared" si="12"/>
        <v>7.8274071981647986E-2</v>
      </c>
      <c r="E41" s="143">
        <f t="shared" si="12"/>
        <v>2389.1598224726326</v>
      </c>
      <c r="F41" s="143">
        <f t="shared" si="12"/>
        <v>8.6233972427955954E-2</v>
      </c>
      <c r="G41" s="143">
        <f t="shared" si="12"/>
        <v>3.2608909164626464E-2</v>
      </c>
      <c r="H41" s="143">
        <f t="shared" si="12"/>
        <v>6979.2483838439821</v>
      </c>
      <c r="I41" s="143">
        <f t="shared" si="12"/>
        <v>7400.1298758762305</v>
      </c>
      <c r="J41" s="143">
        <f t="shared" si="12"/>
        <v>357.8108384057133</v>
      </c>
      <c r="K41" s="144">
        <f t="shared" si="12"/>
        <v>5419042943.5573092</v>
      </c>
      <c r="L41" s="145">
        <f t="shared" si="12"/>
        <v>0</v>
      </c>
      <c r="M41" s="144">
        <f t="shared" si="12"/>
        <v>176295851.56369895</v>
      </c>
      <c r="N41" s="145">
        <f t="shared" si="12"/>
        <v>0</v>
      </c>
      <c r="O41" s="144">
        <f t="shared" si="12"/>
        <v>152072423.72436693</v>
      </c>
      <c r="P41" s="145">
        <f t="shared" si="12"/>
        <v>0</v>
      </c>
      <c r="Q41" s="144">
        <f t="shared" si="12"/>
        <v>36038332519.262115</v>
      </c>
      <c r="R41" s="145">
        <f t="shared" si="12"/>
        <v>0</v>
      </c>
      <c r="S41" s="144">
        <f t="shared" si="12"/>
        <v>-1161660025.0862269</v>
      </c>
      <c r="T41" s="144">
        <f t="shared" si="12"/>
        <v>0</v>
      </c>
      <c r="U41" s="144">
        <f t="shared" si="12"/>
        <v>3014871093.7324762</v>
      </c>
      <c r="V41" s="144">
        <f t="shared" si="12"/>
        <v>4851616732.2834187</v>
      </c>
      <c r="W41" s="145">
        <f t="shared" si="12"/>
        <v>0</v>
      </c>
      <c r="X41" s="144">
        <f t="shared" si="12"/>
        <v>-374157895.257572</v>
      </c>
      <c r="Y41" s="145">
        <f t="shared" si="12"/>
        <v>0</v>
      </c>
      <c r="Z41" s="144">
        <f t="shared" si="12"/>
        <v>105981784557.96144</v>
      </c>
      <c r="AA41" s="144">
        <f t="shared" si="12"/>
        <v>0</v>
      </c>
      <c r="AB41" s="144">
        <f t="shared" si="12"/>
        <v>-3845955987.267509</v>
      </c>
      <c r="AC41" s="144">
        <f t="shared" si="12"/>
        <v>61495167410.165497</v>
      </c>
      <c r="AD41" s="144">
        <f t="shared" si="12"/>
        <v>0</v>
      </c>
      <c r="AE41" s="144">
        <f t="shared" si="12"/>
        <v>110535198855.44733</v>
      </c>
      <c r="AF41" s="146">
        <f t="shared" si="12"/>
        <v>0</v>
      </c>
    </row>
    <row r="42" spans="1:32" x14ac:dyDescent="0.3">
      <c r="A42" s="142"/>
      <c r="B42" s="143">
        <f>B43</f>
        <v>5.85</v>
      </c>
      <c r="C42" s="143">
        <f t="shared" ref="C42:AF42" si="13">C43</f>
        <v>0</v>
      </c>
      <c r="D42" s="143">
        <f t="shared" si="13"/>
        <v>0.10444093004805757</v>
      </c>
      <c r="E42" s="143">
        <f t="shared" si="13"/>
        <v>2203.4550245475748</v>
      </c>
      <c r="F42" s="143">
        <f t="shared" si="13"/>
        <v>0.10998494134284503</v>
      </c>
      <c r="G42" s="143">
        <f t="shared" si="13"/>
        <v>4.0262110560607356E-2</v>
      </c>
      <c r="H42" s="143">
        <f t="shared" si="13"/>
        <v>6089.4685360364001</v>
      </c>
      <c r="I42" s="143">
        <f t="shared" si="13"/>
        <v>6665.1876348075057</v>
      </c>
      <c r="J42" s="143">
        <f t="shared" si="13"/>
        <v>487.21361729567229</v>
      </c>
      <c r="K42" s="144">
        <f t="shared" si="13"/>
        <v>5128228198.273221</v>
      </c>
      <c r="L42" s="145">
        <f t="shared" si="13"/>
        <v>0</v>
      </c>
      <c r="M42" s="144">
        <f t="shared" si="13"/>
        <v>245334242.07010162</v>
      </c>
      <c r="N42" s="145">
        <f t="shared" si="13"/>
        <v>0</v>
      </c>
      <c r="O42" s="144">
        <f t="shared" si="13"/>
        <v>158262492.34451354</v>
      </c>
      <c r="P42" s="145">
        <f t="shared" si="13"/>
        <v>0</v>
      </c>
      <c r="Q42" s="144">
        <f t="shared" si="13"/>
        <v>33743404243.068535</v>
      </c>
      <c r="R42" s="145">
        <f t="shared" si="13"/>
        <v>0</v>
      </c>
      <c r="S42" s="144">
        <f t="shared" si="13"/>
        <v>-1325753980.086729</v>
      </c>
      <c r="T42" s="144">
        <f t="shared" si="13"/>
        <v>0</v>
      </c>
      <c r="U42" s="144">
        <f t="shared" si="13"/>
        <v>3552277012.0622106</v>
      </c>
      <c r="V42" s="144">
        <f t="shared" si="13"/>
        <v>4314743530.7855883</v>
      </c>
      <c r="W42" s="145">
        <f t="shared" si="13"/>
        <v>0</v>
      </c>
      <c r="X42" s="144">
        <f t="shared" si="13"/>
        <v>-382562053.97591418</v>
      </c>
      <c r="Y42" s="145">
        <f t="shared" si="13"/>
        <v>0</v>
      </c>
      <c r="Z42" s="144">
        <f t="shared" si="13"/>
        <v>94156009053.512207</v>
      </c>
      <c r="AA42" s="144">
        <f t="shared" si="13"/>
        <v>0</v>
      </c>
      <c r="AB42" s="144">
        <f t="shared" si="13"/>
        <v>-5240214288.9884224</v>
      </c>
      <c r="AC42" s="144">
        <f t="shared" si="13"/>
        <v>54091802616.085587</v>
      </c>
      <c r="AD42" s="144">
        <f t="shared" si="13"/>
        <v>0</v>
      </c>
      <c r="AE42" s="144">
        <f t="shared" si="13"/>
        <v>100395763799.24173</v>
      </c>
      <c r="AF42" s="146">
        <f t="shared" si="13"/>
        <v>0</v>
      </c>
    </row>
    <row r="43" spans="1:32" x14ac:dyDescent="0.3">
      <c r="A43" s="142">
        <f>A9</f>
        <v>6</v>
      </c>
      <c r="B43" s="143">
        <f t="shared" ref="B43" si="14">B9</f>
        <v>5.85</v>
      </c>
      <c r="C43" s="143">
        <f t="shared" ref="C43:AF43" si="15">C9</f>
        <v>0</v>
      </c>
      <c r="D43" s="143">
        <f t="shared" si="15"/>
        <v>0.10444093004805757</v>
      </c>
      <c r="E43" s="143">
        <f t="shared" si="15"/>
        <v>2203.4550245475748</v>
      </c>
      <c r="F43" s="143">
        <f t="shared" si="15"/>
        <v>0.10998494134284503</v>
      </c>
      <c r="G43" s="143">
        <f t="shared" si="15"/>
        <v>4.0262110560607356E-2</v>
      </c>
      <c r="H43" s="143">
        <f t="shared" si="15"/>
        <v>6089.4685360364001</v>
      </c>
      <c r="I43" s="143">
        <f t="shared" si="15"/>
        <v>6665.1876348075057</v>
      </c>
      <c r="J43" s="143">
        <f t="shared" si="15"/>
        <v>487.21361729567229</v>
      </c>
      <c r="K43" s="144">
        <f t="shared" si="15"/>
        <v>5128228198.273221</v>
      </c>
      <c r="L43" s="145">
        <f t="shared" si="15"/>
        <v>0</v>
      </c>
      <c r="M43" s="144">
        <f t="shared" si="15"/>
        <v>245334242.07010162</v>
      </c>
      <c r="N43" s="145">
        <f t="shared" si="15"/>
        <v>0</v>
      </c>
      <c r="O43" s="144">
        <f t="shared" si="15"/>
        <v>158262492.34451354</v>
      </c>
      <c r="P43" s="145">
        <f t="shared" si="15"/>
        <v>0</v>
      </c>
      <c r="Q43" s="144">
        <f t="shared" si="15"/>
        <v>33743404243.068535</v>
      </c>
      <c r="R43" s="145">
        <f t="shared" si="15"/>
        <v>0</v>
      </c>
      <c r="S43" s="144">
        <f t="shared" si="15"/>
        <v>-1325753980.086729</v>
      </c>
      <c r="T43" s="144">
        <f t="shared" si="15"/>
        <v>0</v>
      </c>
      <c r="U43" s="144">
        <f t="shared" si="15"/>
        <v>3552277012.0622106</v>
      </c>
      <c r="V43" s="144">
        <f t="shared" si="15"/>
        <v>4314743530.7855883</v>
      </c>
      <c r="W43" s="145">
        <f t="shared" si="15"/>
        <v>0</v>
      </c>
      <c r="X43" s="144">
        <f t="shared" si="15"/>
        <v>-382562053.97591418</v>
      </c>
      <c r="Y43" s="145">
        <f t="shared" si="15"/>
        <v>0</v>
      </c>
      <c r="Z43" s="144">
        <f t="shared" si="15"/>
        <v>94156009053.512207</v>
      </c>
      <c r="AA43" s="144">
        <f t="shared" si="15"/>
        <v>0</v>
      </c>
      <c r="AB43" s="144">
        <f t="shared" si="15"/>
        <v>-5240214288.9884224</v>
      </c>
      <c r="AC43" s="144">
        <f t="shared" si="15"/>
        <v>54091802616.085587</v>
      </c>
      <c r="AD43" s="144">
        <f t="shared" si="15"/>
        <v>0</v>
      </c>
      <c r="AE43" s="144">
        <f t="shared" si="15"/>
        <v>100395763799.24173</v>
      </c>
      <c r="AF43" s="146">
        <f t="shared" si="15"/>
        <v>0</v>
      </c>
    </row>
    <row r="44" spans="1:32" x14ac:dyDescent="0.3">
      <c r="A44" s="142"/>
      <c r="B44" s="143">
        <f>B45</f>
        <v>8.7750000000000004</v>
      </c>
      <c r="C44" s="143">
        <f t="shared" ref="C44:AF44" si="16">C45</f>
        <v>0</v>
      </c>
      <c r="D44" s="143">
        <f t="shared" si="16"/>
        <v>0.17183105148496819</v>
      </c>
      <c r="E44" s="143">
        <f t="shared" si="16"/>
        <v>1793.359821376001</v>
      </c>
      <c r="F44" s="143">
        <f t="shared" si="16"/>
        <v>0.17745431970649578</v>
      </c>
      <c r="G44" s="143">
        <f t="shared" si="16"/>
        <v>6.0473661655174697E-2</v>
      </c>
      <c r="H44" s="143">
        <f t="shared" si="16"/>
        <v>4372.0227824453596</v>
      </c>
      <c r="I44" s="143">
        <f t="shared" si="16"/>
        <v>5064.4772637934711</v>
      </c>
      <c r="J44" s="143">
        <f t="shared" si="16"/>
        <v>730.44264052418953</v>
      </c>
      <c r="K44" s="144">
        <f t="shared" si="16"/>
        <v>4459994196.1555643</v>
      </c>
      <c r="L44" s="145">
        <f t="shared" si="16"/>
        <v>0</v>
      </c>
      <c r="M44" s="144">
        <f t="shared" si="16"/>
        <v>365626611.42561179</v>
      </c>
      <c r="N44" s="145">
        <f t="shared" si="16"/>
        <v>0</v>
      </c>
      <c r="O44" s="144">
        <f t="shared" si="16"/>
        <v>142910920.96257001</v>
      </c>
      <c r="P44" s="145">
        <f t="shared" si="16"/>
        <v>0</v>
      </c>
      <c r="Q44" s="144">
        <f t="shared" si="16"/>
        <v>29204842672.138828</v>
      </c>
      <c r="R44" s="145">
        <f t="shared" si="16"/>
        <v>0</v>
      </c>
      <c r="S44" s="144">
        <f t="shared" si="16"/>
        <v>-1625452387.4789581</v>
      </c>
      <c r="T44" s="144">
        <f t="shared" si="16"/>
        <v>0</v>
      </c>
      <c r="U44" s="144">
        <f t="shared" si="16"/>
        <v>4735525711.8513594</v>
      </c>
      <c r="V44" s="144">
        <f t="shared" si="16"/>
        <v>3109459075.081953</v>
      </c>
      <c r="W44" s="145">
        <f t="shared" si="16"/>
        <v>0</v>
      </c>
      <c r="X44" s="144">
        <f t="shared" si="16"/>
        <v>-295080109.9352926</v>
      </c>
      <c r="Y44" s="145">
        <f t="shared" si="16"/>
        <v>0</v>
      </c>
      <c r="Z44" s="144">
        <f t="shared" si="16"/>
        <v>71828919983.047256</v>
      </c>
      <c r="AA44" s="144">
        <f t="shared" si="16"/>
        <v>0</v>
      </c>
      <c r="AB44" s="144">
        <f t="shared" si="16"/>
        <v>-7540934336.8982849</v>
      </c>
      <c r="AC44" s="144">
        <f t="shared" si="16"/>
        <v>38406479224.735497</v>
      </c>
      <c r="AD44" s="144">
        <f t="shared" si="16"/>
        <v>0</v>
      </c>
      <c r="AE44" s="144">
        <f t="shared" si="16"/>
        <v>79137895795.749939</v>
      </c>
      <c r="AF44" s="146">
        <f t="shared" si="16"/>
        <v>0</v>
      </c>
    </row>
    <row r="45" spans="1:32" x14ac:dyDescent="0.3">
      <c r="A45" s="142">
        <f>A10</f>
        <v>7</v>
      </c>
      <c r="B45" s="143">
        <f t="shared" ref="B45" si="17">B10</f>
        <v>8.7750000000000004</v>
      </c>
      <c r="C45" s="143">
        <f t="shared" ref="C45:AF45" si="18">C10</f>
        <v>0</v>
      </c>
      <c r="D45" s="143">
        <f t="shared" si="18"/>
        <v>0.17183105148496819</v>
      </c>
      <c r="E45" s="143">
        <f t="shared" si="18"/>
        <v>1793.359821376001</v>
      </c>
      <c r="F45" s="143">
        <f t="shared" si="18"/>
        <v>0.17745431970649578</v>
      </c>
      <c r="G45" s="143">
        <f t="shared" si="18"/>
        <v>6.0473661655174697E-2</v>
      </c>
      <c r="H45" s="143">
        <f t="shared" si="18"/>
        <v>4372.0227824453596</v>
      </c>
      <c r="I45" s="143">
        <f t="shared" si="18"/>
        <v>5064.4772637934711</v>
      </c>
      <c r="J45" s="143">
        <f t="shared" si="18"/>
        <v>730.44264052418953</v>
      </c>
      <c r="K45" s="144">
        <f t="shared" si="18"/>
        <v>4459994196.1555643</v>
      </c>
      <c r="L45" s="145">
        <f t="shared" si="18"/>
        <v>0</v>
      </c>
      <c r="M45" s="144">
        <f t="shared" si="18"/>
        <v>365626611.42561179</v>
      </c>
      <c r="N45" s="145">
        <f t="shared" si="18"/>
        <v>0</v>
      </c>
      <c r="O45" s="144">
        <f t="shared" si="18"/>
        <v>142910920.96257001</v>
      </c>
      <c r="P45" s="145">
        <f t="shared" si="18"/>
        <v>0</v>
      </c>
      <c r="Q45" s="144">
        <f t="shared" si="18"/>
        <v>29204842672.138828</v>
      </c>
      <c r="R45" s="145">
        <f t="shared" si="18"/>
        <v>0</v>
      </c>
      <c r="S45" s="144">
        <f t="shared" si="18"/>
        <v>-1625452387.4789581</v>
      </c>
      <c r="T45" s="144">
        <f t="shared" si="18"/>
        <v>0</v>
      </c>
      <c r="U45" s="144">
        <f t="shared" si="18"/>
        <v>4735525711.8513594</v>
      </c>
      <c r="V45" s="144">
        <f t="shared" si="18"/>
        <v>3109459075.081953</v>
      </c>
      <c r="W45" s="145">
        <f t="shared" si="18"/>
        <v>0</v>
      </c>
      <c r="X45" s="144">
        <f t="shared" si="18"/>
        <v>-295080109.9352926</v>
      </c>
      <c r="Y45" s="145">
        <f t="shared" si="18"/>
        <v>0</v>
      </c>
      <c r="Z45" s="144">
        <f t="shared" si="18"/>
        <v>71828919983.047256</v>
      </c>
      <c r="AA45" s="144">
        <f t="shared" si="18"/>
        <v>0</v>
      </c>
      <c r="AB45" s="144">
        <f t="shared" si="18"/>
        <v>-7540934336.8982849</v>
      </c>
      <c r="AC45" s="144">
        <f t="shared" si="18"/>
        <v>38406479224.735497</v>
      </c>
      <c r="AD45" s="144">
        <f t="shared" si="18"/>
        <v>0</v>
      </c>
      <c r="AE45" s="144">
        <f t="shared" si="18"/>
        <v>79137895795.749939</v>
      </c>
      <c r="AF45" s="146">
        <f t="shared" si="18"/>
        <v>0</v>
      </c>
    </row>
    <row r="46" spans="1:32" x14ac:dyDescent="0.3">
      <c r="A46" s="142"/>
      <c r="B46" s="143">
        <f>B47</f>
        <v>11.7</v>
      </c>
      <c r="C46" s="143">
        <f t="shared" ref="C46:AF46" si="19">C47</f>
        <v>0</v>
      </c>
      <c r="D46" s="143">
        <f t="shared" si="19"/>
        <v>0.23829868591276876</v>
      </c>
      <c r="E46" s="143">
        <f t="shared" si="19"/>
        <v>1693.4212257161944</v>
      </c>
      <c r="F46" s="143">
        <f t="shared" si="19"/>
        <v>0.28575208051504264</v>
      </c>
      <c r="G46" s="143">
        <f t="shared" si="19"/>
        <v>9.0598132374021645E-2</v>
      </c>
      <c r="H46" s="143">
        <f t="shared" si="19"/>
        <v>3285.2250814110766</v>
      </c>
      <c r="I46" s="143">
        <f t="shared" si="19"/>
        <v>4367.0744592283772</v>
      </c>
      <c r="J46" s="143">
        <f t="shared" si="19"/>
        <v>895.91510516832011</v>
      </c>
      <c r="K46" s="144">
        <f t="shared" si="19"/>
        <v>3849891890.8951821</v>
      </c>
      <c r="L46" s="145">
        <f t="shared" si="19"/>
        <v>0</v>
      </c>
      <c r="M46" s="144">
        <f t="shared" si="19"/>
        <v>454929726.99271315</v>
      </c>
      <c r="N46" s="145">
        <f t="shared" si="19"/>
        <v>0</v>
      </c>
      <c r="O46" s="144">
        <f t="shared" si="19"/>
        <v>180660121.1270428</v>
      </c>
      <c r="P46" s="145">
        <f t="shared" si="19"/>
        <v>0</v>
      </c>
      <c r="Q46" s="144">
        <f t="shared" si="19"/>
        <v>27322798366.442841</v>
      </c>
      <c r="R46" s="145">
        <f t="shared" si="19"/>
        <v>0</v>
      </c>
      <c r="S46" s="144">
        <f t="shared" si="19"/>
        <v>-2465189512.7620749</v>
      </c>
      <c r="T46" s="144">
        <f t="shared" si="19"/>
        <v>0</v>
      </c>
      <c r="U46" s="144">
        <f t="shared" si="19"/>
        <v>7849315538.4122028</v>
      </c>
      <c r="V46" s="144">
        <f t="shared" si="19"/>
        <v>2556695534.7428622</v>
      </c>
      <c r="W46" s="145">
        <f t="shared" si="19"/>
        <v>0</v>
      </c>
      <c r="X46" s="144">
        <f t="shared" si="19"/>
        <v>-188948507.65792501</v>
      </c>
      <c r="Y46" s="145">
        <f t="shared" si="19"/>
        <v>0</v>
      </c>
      <c r="Z46" s="144">
        <f t="shared" si="19"/>
        <v>56091989512.528374</v>
      </c>
      <c r="AA46" s="144">
        <f t="shared" si="19"/>
        <v>0</v>
      </c>
      <c r="AB46" s="144">
        <f t="shared" si="19"/>
        <v>-10070934075.33493</v>
      </c>
      <c r="AC46" s="144">
        <f t="shared" si="19"/>
        <v>25542802389.898331</v>
      </c>
      <c r="AD46" s="144">
        <f t="shared" si="19"/>
        <v>0</v>
      </c>
      <c r="AE46" s="144">
        <f t="shared" si="19"/>
        <v>68628925386.677361</v>
      </c>
      <c r="AF46" s="146">
        <f t="shared" si="19"/>
        <v>0</v>
      </c>
    </row>
    <row r="47" spans="1:32" x14ac:dyDescent="0.3">
      <c r="A47" s="142">
        <f>A11</f>
        <v>8</v>
      </c>
      <c r="B47" s="143">
        <f t="shared" ref="B47" si="20">B11</f>
        <v>11.7</v>
      </c>
      <c r="C47" s="143">
        <f t="shared" ref="C47:AF47" si="21">C11</f>
        <v>0</v>
      </c>
      <c r="D47" s="143">
        <f t="shared" si="21"/>
        <v>0.23829868591276876</v>
      </c>
      <c r="E47" s="143">
        <f t="shared" si="21"/>
        <v>1693.4212257161944</v>
      </c>
      <c r="F47" s="143">
        <f t="shared" si="21"/>
        <v>0.28575208051504264</v>
      </c>
      <c r="G47" s="143">
        <f t="shared" si="21"/>
        <v>9.0598132374021645E-2</v>
      </c>
      <c r="H47" s="143">
        <f t="shared" si="21"/>
        <v>3285.2250814110766</v>
      </c>
      <c r="I47" s="143">
        <f t="shared" si="21"/>
        <v>4367.0744592283772</v>
      </c>
      <c r="J47" s="143">
        <f t="shared" si="21"/>
        <v>895.91510516832011</v>
      </c>
      <c r="K47" s="144">
        <f t="shared" si="21"/>
        <v>3849891890.8951821</v>
      </c>
      <c r="L47" s="145">
        <f t="shared" si="21"/>
        <v>0</v>
      </c>
      <c r="M47" s="144">
        <f t="shared" si="21"/>
        <v>454929726.99271315</v>
      </c>
      <c r="N47" s="145">
        <f t="shared" si="21"/>
        <v>0</v>
      </c>
      <c r="O47" s="144">
        <f t="shared" si="21"/>
        <v>180660121.1270428</v>
      </c>
      <c r="P47" s="145">
        <f t="shared" si="21"/>
        <v>0</v>
      </c>
      <c r="Q47" s="144">
        <f t="shared" si="21"/>
        <v>27322798366.442841</v>
      </c>
      <c r="R47" s="145">
        <f t="shared" si="21"/>
        <v>0</v>
      </c>
      <c r="S47" s="144">
        <f t="shared" si="21"/>
        <v>-2465189512.7620749</v>
      </c>
      <c r="T47" s="144">
        <f t="shared" si="21"/>
        <v>0</v>
      </c>
      <c r="U47" s="144">
        <f t="shared" si="21"/>
        <v>7849315538.4122028</v>
      </c>
      <c r="V47" s="144">
        <f t="shared" si="21"/>
        <v>2556695534.7428622</v>
      </c>
      <c r="W47" s="145">
        <f t="shared" si="21"/>
        <v>0</v>
      </c>
      <c r="X47" s="144">
        <f t="shared" si="21"/>
        <v>-188948507.65792501</v>
      </c>
      <c r="Y47" s="145">
        <f t="shared" si="21"/>
        <v>0</v>
      </c>
      <c r="Z47" s="144">
        <f t="shared" si="21"/>
        <v>56091989512.528374</v>
      </c>
      <c r="AA47" s="144">
        <f t="shared" si="21"/>
        <v>0</v>
      </c>
      <c r="AB47" s="144">
        <f t="shared" si="21"/>
        <v>-10070934075.33493</v>
      </c>
      <c r="AC47" s="144">
        <f t="shared" si="21"/>
        <v>25542802389.898331</v>
      </c>
      <c r="AD47" s="144">
        <f t="shared" si="21"/>
        <v>0</v>
      </c>
      <c r="AE47" s="144">
        <f t="shared" si="21"/>
        <v>68628925386.677361</v>
      </c>
      <c r="AF47" s="146">
        <f t="shared" si="21"/>
        <v>0</v>
      </c>
    </row>
    <row r="48" spans="1:32" x14ac:dyDescent="0.3">
      <c r="A48" s="142"/>
      <c r="B48" s="143">
        <f>B49</f>
        <v>17.55</v>
      </c>
      <c r="C48" s="143">
        <f t="shared" ref="C48:AF48" si="22">C49</f>
        <v>0</v>
      </c>
      <c r="D48" s="143">
        <f t="shared" si="22"/>
        <v>0.34100920134967028</v>
      </c>
      <c r="E48" s="143">
        <f t="shared" si="22"/>
        <v>1051.5416744711415</v>
      </c>
      <c r="F48" s="143">
        <f t="shared" si="22"/>
        <v>0.55592511058478622</v>
      </c>
      <c r="G48" s="143">
        <f t="shared" si="22"/>
        <v>0.13182103495521447</v>
      </c>
      <c r="H48" s="143">
        <f t="shared" si="22"/>
        <v>1277.1210397925197</v>
      </c>
      <c r="I48" s="143">
        <f t="shared" si="22"/>
        <v>2875.9079999157971</v>
      </c>
      <c r="J48" s="143">
        <f t="shared" si="22"/>
        <v>779.16469668818524</v>
      </c>
      <c r="K48" s="144">
        <f t="shared" si="22"/>
        <v>2235271572.1492682</v>
      </c>
      <c r="L48" s="145">
        <f t="shared" si="22"/>
        <v>0</v>
      </c>
      <c r="M48" s="144">
        <f t="shared" si="22"/>
        <v>334870317.91329759</v>
      </c>
      <c r="N48" s="145">
        <f t="shared" si="22"/>
        <v>0</v>
      </c>
      <c r="O48" s="144">
        <f t="shared" si="22"/>
        <v>120679587.29339448</v>
      </c>
      <c r="P48" s="145">
        <f t="shared" si="22"/>
        <v>0</v>
      </c>
      <c r="Q48" s="144">
        <f t="shared" si="22"/>
        <v>22665871154.74408</v>
      </c>
      <c r="R48" s="145">
        <f t="shared" si="22"/>
        <v>0</v>
      </c>
      <c r="S48" s="144">
        <f t="shared" si="22"/>
        <v>-2246172011.530633</v>
      </c>
      <c r="T48" s="144">
        <f t="shared" si="22"/>
        <v>0</v>
      </c>
      <c r="U48" s="144">
        <f t="shared" si="22"/>
        <v>10221740011.971619</v>
      </c>
      <c r="V48" s="144">
        <f t="shared" si="22"/>
        <v>1019607239.5229785</v>
      </c>
      <c r="W48" s="145">
        <f t="shared" si="22"/>
        <v>0</v>
      </c>
      <c r="X48" s="144">
        <f t="shared" si="22"/>
        <v>139427388.80424297</v>
      </c>
      <c r="Y48" s="145">
        <f t="shared" si="22"/>
        <v>0</v>
      </c>
      <c r="Z48" s="144">
        <f t="shared" si="22"/>
        <v>30760273561.58371</v>
      </c>
      <c r="AA48" s="144">
        <f t="shared" si="22"/>
        <v>0</v>
      </c>
      <c r="AB48" s="144">
        <f t="shared" si="22"/>
        <v>-9442543662.3286095</v>
      </c>
      <c r="AC48" s="144">
        <f t="shared" si="22"/>
        <v>8422428357.2150173</v>
      </c>
      <c r="AD48" s="144">
        <f t="shared" si="22"/>
        <v>0</v>
      </c>
      <c r="AE48" s="144">
        <f t="shared" si="22"/>
        <v>51212764677.466415</v>
      </c>
      <c r="AF48" s="146">
        <f t="shared" si="22"/>
        <v>0</v>
      </c>
    </row>
    <row r="49" spans="1:32" x14ac:dyDescent="0.3">
      <c r="A49" s="142">
        <f>A12</f>
        <v>9</v>
      </c>
      <c r="B49" s="143">
        <f t="shared" ref="B49" si="23">B12</f>
        <v>17.55</v>
      </c>
      <c r="C49" s="143">
        <f t="shared" ref="C49:AF49" si="24">C12</f>
        <v>0</v>
      </c>
      <c r="D49" s="143">
        <f t="shared" si="24"/>
        <v>0.34100920134967028</v>
      </c>
      <c r="E49" s="143">
        <f t="shared" si="24"/>
        <v>1051.5416744711415</v>
      </c>
      <c r="F49" s="143">
        <f t="shared" si="24"/>
        <v>0.55592511058478622</v>
      </c>
      <c r="G49" s="143">
        <f t="shared" si="24"/>
        <v>0.13182103495521447</v>
      </c>
      <c r="H49" s="143">
        <f t="shared" si="24"/>
        <v>1277.1210397925197</v>
      </c>
      <c r="I49" s="143">
        <f t="shared" si="24"/>
        <v>2875.9079999157971</v>
      </c>
      <c r="J49" s="143">
        <f t="shared" si="24"/>
        <v>779.16469668818524</v>
      </c>
      <c r="K49" s="144">
        <f t="shared" si="24"/>
        <v>2235271572.1492682</v>
      </c>
      <c r="L49" s="145">
        <f t="shared" si="24"/>
        <v>0</v>
      </c>
      <c r="M49" s="144">
        <f t="shared" si="24"/>
        <v>334870317.91329759</v>
      </c>
      <c r="N49" s="145">
        <f t="shared" si="24"/>
        <v>0</v>
      </c>
      <c r="O49" s="144">
        <f t="shared" si="24"/>
        <v>120679587.29339448</v>
      </c>
      <c r="P49" s="145">
        <f t="shared" si="24"/>
        <v>0</v>
      </c>
      <c r="Q49" s="144">
        <f t="shared" si="24"/>
        <v>22665871154.74408</v>
      </c>
      <c r="R49" s="145">
        <f t="shared" si="24"/>
        <v>0</v>
      </c>
      <c r="S49" s="144">
        <f t="shared" si="24"/>
        <v>-2246172011.530633</v>
      </c>
      <c r="T49" s="144">
        <f t="shared" si="24"/>
        <v>0</v>
      </c>
      <c r="U49" s="144">
        <f t="shared" si="24"/>
        <v>10221740011.971619</v>
      </c>
      <c r="V49" s="144">
        <f t="shared" si="24"/>
        <v>1019607239.5229785</v>
      </c>
      <c r="W49" s="145">
        <f t="shared" si="24"/>
        <v>0</v>
      </c>
      <c r="X49" s="144">
        <f t="shared" si="24"/>
        <v>139427388.80424297</v>
      </c>
      <c r="Y49" s="145">
        <f t="shared" si="24"/>
        <v>0</v>
      </c>
      <c r="Z49" s="144">
        <f t="shared" si="24"/>
        <v>30760273561.58371</v>
      </c>
      <c r="AA49" s="144">
        <f t="shared" si="24"/>
        <v>0</v>
      </c>
      <c r="AB49" s="144">
        <f t="shared" si="24"/>
        <v>-9442543662.3286095</v>
      </c>
      <c r="AC49" s="144">
        <f t="shared" si="24"/>
        <v>8422428357.2150173</v>
      </c>
      <c r="AD49" s="144">
        <f t="shared" si="24"/>
        <v>0</v>
      </c>
      <c r="AE49" s="144">
        <f t="shared" si="24"/>
        <v>51212764677.466415</v>
      </c>
      <c r="AF49" s="146">
        <f t="shared" si="24"/>
        <v>0</v>
      </c>
    </row>
    <row r="50" spans="1:32" x14ac:dyDescent="0.3">
      <c r="A50" s="142"/>
      <c r="B50" s="143">
        <f>B51</f>
        <v>23.4</v>
      </c>
      <c r="C50" s="143">
        <f t="shared" ref="C50:AF50" si="25">C51</f>
        <v>0</v>
      </c>
      <c r="D50" s="143">
        <f t="shared" si="25"/>
        <v>0.38505538842863529</v>
      </c>
      <c r="E50" s="143">
        <f t="shared" si="25"/>
        <v>669.06516072645786</v>
      </c>
      <c r="F50" s="143">
        <f t="shared" si="25"/>
        <v>0.75238235054783309</v>
      </c>
      <c r="G50" s="143">
        <f t="shared" si="25"/>
        <v>0.14562552437624218</v>
      </c>
      <c r="H50" s="143">
        <f t="shared" si="25"/>
        <v>669.19727765476091</v>
      </c>
      <c r="I50" s="143">
        <f t="shared" si="25"/>
        <v>1783.9344105278835</v>
      </c>
      <c r="J50" s="143">
        <f t="shared" si="25"/>
        <v>499.65834592306794</v>
      </c>
      <c r="K50" s="144">
        <f t="shared" si="25"/>
        <v>939001023.99472332</v>
      </c>
      <c r="L50" s="145">
        <f t="shared" si="25"/>
        <v>0</v>
      </c>
      <c r="M50" s="144">
        <f t="shared" si="25"/>
        <v>124478994.94900513</v>
      </c>
      <c r="N50" s="145">
        <f t="shared" si="25"/>
        <v>0</v>
      </c>
      <c r="O50" s="144">
        <f t="shared" si="25"/>
        <v>78276525.006358728</v>
      </c>
      <c r="P50" s="145">
        <f t="shared" si="25"/>
        <v>0</v>
      </c>
      <c r="Q50" s="144">
        <f t="shared" si="25"/>
        <v>20436019723.369209</v>
      </c>
      <c r="R50" s="145">
        <f t="shared" si="25"/>
        <v>0</v>
      </c>
      <c r="S50" s="144">
        <f t="shared" si="25"/>
        <v>-1667915612.0788946</v>
      </c>
      <c r="T50" s="144">
        <f t="shared" si="25"/>
        <v>0</v>
      </c>
      <c r="U50" s="144">
        <f t="shared" si="25"/>
        <v>8816838920.5803432</v>
      </c>
      <c r="V50" s="144">
        <f t="shared" si="25"/>
        <v>487142408.48155504</v>
      </c>
      <c r="W50" s="145">
        <f t="shared" si="25"/>
        <v>0</v>
      </c>
      <c r="X50" s="144">
        <f t="shared" si="25"/>
        <v>59936832.457575366</v>
      </c>
      <c r="Y50" s="145">
        <f t="shared" si="25"/>
        <v>0</v>
      </c>
      <c r="Z50" s="144">
        <f t="shared" si="25"/>
        <v>23204695809.22924</v>
      </c>
      <c r="AA50" s="144">
        <f t="shared" si="25"/>
        <v>0</v>
      </c>
      <c r="AB50" s="144">
        <f t="shared" si="25"/>
        <v>-5815095178.7864017</v>
      </c>
      <c r="AC50" s="144">
        <f t="shared" si="25"/>
        <v>2908641308.6003628</v>
      </c>
      <c r="AD50" s="144">
        <f t="shared" si="25"/>
        <v>0</v>
      </c>
      <c r="AE50" s="144">
        <f t="shared" si="25"/>
        <v>37517638704.958817</v>
      </c>
      <c r="AF50" s="146">
        <f t="shared" si="25"/>
        <v>0</v>
      </c>
    </row>
    <row r="51" spans="1:32" x14ac:dyDescent="0.3">
      <c r="A51" s="142">
        <f>A13</f>
        <v>10</v>
      </c>
      <c r="B51" s="143">
        <f t="shared" ref="B51" si="26">B13</f>
        <v>23.4</v>
      </c>
      <c r="C51" s="143">
        <f t="shared" ref="C51:AF51" si="27">C13</f>
        <v>0</v>
      </c>
      <c r="D51" s="143">
        <f t="shared" si="27"/>
        <v>0.38505538842863529</v>
      </c>
      <c r="E51" s="143">
        <f t="shared" si="27"/>
        <v>669.06516072645786</v>
      </c>
      <c r="F51" s="143">
        <f t="shared" si="27"/>
        <v>0.75238235054783309</v>
      </c>
      <c r="G51" s="143">
        <f t="shared" si="27"/>
        <v>0.14562552437624218</v>
      </c>
      <c r="H51" s="143">
        <f t="shared" si="27"/>
        <v>669.19727765476091</v>
      </c>
      <c r="I51" s="143">
        <f t="shared" si="27"/>
        <v>1783.9344105278835</v>
      </c>
      <c r="J51" s="143">
        <f t="shared" si="27"/>
        <v>499.65834592306794</v>
      </c>
      <c r="K51" s="144">
        <f t="shared" si="27"/>
        <v>939001023.99472332</v>
      </c>
      <c r="L51" s="145">
        <f t="shared" si="27"/>
        <v>0</v>
      </c>
      <c r="M51" s="144">
        <f t="shared" si="27"/>
        <v>124478994.94900513</v>
      </c>
      <c r="N51" s="145">
        <f t="shared" si="27"/>
        <v>0</v>
      </c>
      <c r="O51" s="144">
        <f t="shared" si="27"/>
        <v>78276525.006358728</v>
      </c>
      <c r="P51" s="145">
        <f t="shared" si="27"/>
        <v>0</v>
      </c>
      <c r="Q51" s="144">
        <f t="shared" si="27"/>
        <v>20436019723.369209</v>
      </c>
      <c r="R51" s="145">
        <f t="shared" si="27"/>
        <v>0</v>
      </c>
      <c r="S51" s="144">
        <f t="shared" si="27"/>
        <v>-1667915612.0788946</v>
      </c>
      <c r="T51" s="144">
        <f t="shared" si="27"/>
        <v>0</v>
      </c>
      <c r="U51" s="144">
        <f t="shared" si="27"/>
        <v>8816838920.5803432</v>
      </c>
      <c r="V51" s="144">
        <f t="shared" si="27"/>
        <v>487142408.48155504</v>
      </c>
      <c r="W51" s="145">
        <f t="shared" si="27"/>
        <v>0</v>
      </c>
      <c r="X51" s="144">
        <f t="shared" si="27"/>
        <v>59936832.457575366</v>
      </c>
      <c r="Y51" s="145">
        <f t="shared" si="27"/>
        <v>0</v>
      </c>
      <c r="Z51" s="144">
        <f t="shared" si="27"/>
        <v>23204695809.22924</v>
      </c>
      <c r="AA51" s="144">
        <f t="shared" si="27"/>
        <v>0</v>
      </c>
      <c r="AB51" s="144">
        <f t="shared" si="27"/>
        <v>-5815095178.7864017</v>
      </c>
      <c r="AC51" s="144">
        <f t="shared" si="27"/>
        <v>2908641308.6003628</v>
      </c>
      <c r="AD51" s="144">
        <f t="shared" si="27"/>
        <v>0</v>
      </c>
      <c r="AE51" s="144">
        <f t="shared" si="27"/>
        <v>37517638704.958817</v>
      </c>
      <c r="AF51" s="146">
        <f t="shared" si="27"/>
        <v>0</v>
      </c>
    </row>
    <row r="52" spans="1:32" x14ac:dyDescent="0.3">
      <c r="A52" s="142"/>
      <c r="B52" s="143">
        <f>B53</f>
        <v>29.25</v>
      </c>
      <c r="C52" s="143">
        <f t="shared" ref="C52:AF52" si="28">C53</f>
        <v>0</v>
      </c>
      <c r="D52" s="143">
        <f t="shared" si="28"/>
        <v>0.37203740022600296</v>
      </c>
      <c r="E52" s="143">
        <f t="shared" si="28"/>
        <v>531.50486396818474</v>
      </c>
      <c r="F52" s="143">
        <f t="shared" si="28"/>
        <v>0.86510228055511029</v>
      </c>
      <c r="G52" s="143">
        <f t="shared" si="28"/>
        <v>0.14148038755100492</v>
      </c>
      <c r="H52" s="143">
        <f t="shared" si="28"/>
        <v>320.67238704193977</v>
      </c>
      <c r="I52" s="143">
        <f t="shared" si="28"/>
        <v>1482.7703615809432</v>
      </c>
      <c r="J52" s="143">
        <f t="shared" si="28"/>
        <v>253.27826410464544</v>
      </c>
      <c r="K52" s="144">
        <f t="shared" si="28"/>
        <v>474181786.6858905</v>
      </c>
      <c r="L52" s="145">
        <f t="shared" si="28"/>
        <v>0</v>
      </c>
      <c r="M52" s="144">
        <f t="shared" si="28"/>
        <v>42921568.511205018</v>
      </c>
      <c r="N52" s="145">
        <f t="shared" si="28"/>
        <v>0</v>
      </c>
      <c r="O52" s="144">
        <f t="shared" si="28"/>
        <v>38812544.723285526</v>
      </c>
      <c r="P52" s="145">
        <f t="shared" si="28"/>
        <v>0</v>
      </c>
      <c r="Q52" s="144">
        <f t="shared" si="28"/>
        <v>20471989938.372868</v>
      </c>
      <c r="R52" s="145">
        <f t="shared" si="28"/>
        <v>0</v>
      </c>
      <c r="S52" s="144">
        <f t="shared" si="28"/>
        <v>-1449623835.3845558</v>
      </c>
      <c r="T52" s="144">
        <f t="shared" si="28"/>
        <v>0</v>
      </c>
      <c r="U52" s="144">
        <f t="shared" si="28"/>
        <v>8747009667.1682835</v>
      </c>
      <c r="V52" s="144">
        <f t="shared" si="28"/>
        <v>289617712.28015751</v>
      </c>
      <c r="W52" s="145">
        <f t="shared" si="28"/>
        <v>0</v>
      </c>
      <c r="X52" s="144">
        <f t="shared" si="28"/>
        <v>46528463.191069812</v>
      </c>
      <c r="Y52" s="145">
        <f t="shared" si="28"/>
        <v>0</v>
      </c>
      <c r="Z52" s="144">
        <f t="shared" si="28"/>
        <v>16295689476.283031</v>
      </c>
      <c r="AA52" s="144">
        <f t="shared" si="28"/>
        <v>0</v>
      </c>
      <c r="AB52" s="144">
        <f t="shared" si="28"/>
        <v>-3855549572.9320316</v>
      </c>
      <c r="AC52" s="144">
        <f t="shared" si="28"/>
        <v>1120322300.2415576</v>
      </c>
      <c r="AD52" s="144">
        <f t="shared" si="28"/>
        <v>0</v>
      </c>
      <c r="AE52" s="144">
        <f t="shared" si="28"/>
        <v>34510570878.659271</v>
      </c>
      <c r="AF52" s="146">
        <f t="shared" si="28"/>
        <v>0</v>
      </c>
    </row>
    <row r="53" spans="1:32" x14ac:dyDescent="0.3">
      <c r="A53" s="142">
        <f>A14</f>
        <v>11</v>
      </c>
      <c r="B53" s="143">
        <f t="shared" ref="B53" si="29">B14</f>
        <v>29.25</v>
      </c>
      <c r="C53" s="143">
        <f t="shared" ref="C53:AF53" si="30">C14</f>
        <v>0</v>
      </c>
      <c r="D53" s="143">
        <f t="shared" si="30"/>
        <v>0.37203740022600296</v>
      </c>
      <c r="E53" s="143">
        <f t="shared" si="30"/>
        <v>531.50486396818474</v>
      </c>
      <c r="F53" s="143">
        <f t="shared" si="30"/>
        <v>0.86510228055511029</v>
      </c>
      <c r="G53" s="143">
        <f t="shared" si="30"/>
        <v>0.14148038755100492</v>
      </c>
      <c r="H53" s="143">
        <f t="shared" si="30"/>
        <v>320.67238704193977</v>
      </c>
      <c r="I53" s="143">
        <f t="shared" si="30"/>
        <v>1482.7703615809432</v>
      </c>
      <c r="J53" s="143">
        <f t="shared" si="30"/>
        <v>253.27826410464544</v>
      </c>
      <c r="K53" s="144">
        <f t="shared" si="30"/>
        <v>474181786.6858905</v>
      </c>
      <c r="L53" s="145">
        <f t="shared" si="30"/>
        <v>0</v>
      </c>
      <c r="M53" s="144">
        <f t="shared" si="30"/>
        <v>42921568.511205018</v>
      </c>
      <c r="N53" s="145">
        <f t="shared" si="30"/>
        <v>0</v>
      </c>
      <c r="O53" s="144">
        <f t="shared" si="30"/>
        <v>38812544.723285526</v>
      </c>
      <c r="P53" s="145">
        <f t="shared" si="30"/>
        <v>0</v>
      </c>
      <c r="Q53" s="144">
        <f t="shared" si="30"/>
        <v>20471989938.372868</v>
      </c>
      <c r="R53" s="145">
        <f t="shared" si="30"/>
        <v>0</v>
      </c>
      <c r="S53" s="144">
        <f t="shared" si="30"/>
        <v>-1449623835.3845558</v>
      </c>
      <c r="T53" s="144">
        <f t="shared" si="30"/>
        <v>0</v>
      </c>
      <c r="U53" s="144">
        <f t="shared" si="30"/>
        <v>8747009667.1682835</v>
      </c>
      <c r="V53" s="144">
        <f t="shared" si="30"/>
        <v>289617712.28015751</v>
      </c>
      <c r="W53" s="145">
        <f t="shared" si="30"/>
        <v>0</v>
      </c>
      <c r="X53" s="144">
        <f t="shared" si="30"/>
        <v>46528463.191069812</v>
      </c>
      <c r="Y53" s="145">
        <f t="shared" si="30"/>
        <v>0</v>
      </c>
      <c r="Z53" s="144">
        <f t="shared" si="30"/>
        <v>16295689476.283031</v>
      </c>
      <c r="AA53" s="144">
        <f t="shared" si="30"/>
        <v>0</v>
      </c>
      <c r="AB53" s="144">
        <f t="shared" si="30"/>
        <v>-3855549572.9320316</v>
      </c>
      <c r="AC53" s="144">
        <f t="shared" si="30"/>
        <v>1120322300.2415576</v>
      </c>
      <c r="AD53" s="144">
        <f t="shared" si="30"/>
        <v>0</v>
      </c>
      <c r="AE53" s="144">
        <f t="shared" si="30"/>
        <v>34510570878.659271</v>
      </c>
      <c r="AF53" s="146">
        <f t="shared" si="30"/>
        <v>0</v>
      </c>
    </row>
    <row r="54" spans="1:32" x14ac:dyDescent="0.3">
      <c r="A54" s="142"/>
      <c r="B54" s="143">
        <f>B55</f>
        <v>35.1</v>
      </c>
      <c r="C54" s="143">
        <f t="shared" ref="C54:AF54" si="31">C55</f>
        <v>0</v>
      </c>
      <c r="D54" s="143">
        <f t="shared" si="31"/>
        <v>0.33924606927443079</v>
      </c>
      <c r="E54" s="143">
        <f t="shared" si="31"/>
        <v>484.23071109127352</v>
      </c>
      <c r="F54" s="143">
        <f t="shared" si="31"/>
        <v>0.8751688607477629</v>
      </c>
      <c r="G54" s="143">
        <f t="shared" si="31"/>
        <v>0.11626898817690075</v>
      </c>
      <c r="H54" s="143">
        <f t="shared" si="31"/>
        <v>221.38191487519771</v>
      </c>
      <c r="I54" s="143">
        <f t="shared" si="31"/>
        <v>1238.8281424197503</v>
      </c>
      <c r="J54" s="143">
        <f t="shared" si="31"/>
        <v>135.84754666260343</v>
      </c>
      <c r="K54" s="144">
        <f t="shared" si="31"/>
        <v>345639437.35145825</v>
      </c>
      <c r="L54" s="145">
        <f t="shared" si="31"/>
        <v>0</v>
      </c>
      <c r="M54" s="144">
        <f t="shared" si="31"/>
        <v>15923831.220834173</v>
      </c>
      <c r="N54" s="145">
        <f t="shared" si="31"/>
        <v>0</v>
      </c>
      <c r="O54" s="144">
        <f t="shared" si="31"/>
        <v>26152914.554377466</v>
      </c>
      <c r="P54" s="145">
        <f t="shared" si="31"/>
        <v>0</v>
      </c>
      <c r="Q54" s="144">
        <f t="shared" si="31"/>
        <v>21361683538.637203</v>
      </c>
      <c r="R54" s="145">
        <f t="shared" si="31"/>
        <v>0</v>
      </c>
      <c r="S54" s="144">
        <f t="shared" si="31"/>
        <v>-1135930949.7307138</v>
      </c>
      <c r="T54" s="144">
        <f t="shared" si="31"/>
        <v>0</v>
      </c>
      <c r="U54" s="144">
        <f t="shared" si="31"/>
        <v>8127523748.7741728</v>
      </c>
      <c r="V54" s="144">
        <f t="shared" si="31"/>
        <v>226910054.89194322</v>
      </c>
      <c r="W54" s="145">
        <f t="shared" si="31"/>
        <v>0</v>
      </c>
      <c r="X54" s="144">
        <f t="shared" si="31"/>
        <v>26648662.645179328</v>
      </c>
      <c r="Y54" s="145">
        <f t="shared" si="31"/>
        <v>0</v>
      </c>
      <c r="Z54" s="144">
        <f t="shared" si="31"/>
        <v>13657866183.56196</v>
      </c>
      <c r="AA54" s="144">
        <f t="shared" si="31"/>
        <v>0</v>
      </c>
      <c r="AB54" s="144">
        <f t="shared" si="31"/>
        <v>-2293727665.8308811</v>
      </c>
      <c r="AC54" s="144">
        <f t="shared" si="31"/>
        <v>680235765.28285789</v>
      </c>
      <c r="AD54" s="144">
        <f t="shared" si="31"/>
        <v>0</v>
      </c>
      <c r="AE54" s="144">
        <f t="shared" si="31"/>
        <v>30704640564.588669</v>
      </c>
      <c r="AF54" s="146">
        <f t="shared" si="31"/>
        <v>0</v>
      </c>
    </row>
    <row r="55" spans="1:32" x14ac:dyDescent="0.3">
      <c r="A55" s="142">
        <f>A15</f>
        <v>12</v>
      </c>
      <c r="B55" s="143">
        <f t="shared" ref="B55" si="32">B15</f>
        <v>35.1</v>
      </c>
      <c r="C55" s="143">
        <f t="shared" ref="C55:AF55" si="33">C15</f>
        <v>0</v>
      </c>
      <c r="D55" s="143">
        <f t="shared" si="33"/>
        <v>0.33924606927443079</v>
      </c>
      <c r="E55" s="143">
        <f t="shared" si="33"/>
        <v>484.23071109127352</v>
      </c>
      <c r="F55" s="143">
        <f t="shared" si="33"/>
        <v>0.8751688607477629</v>
      </c>
      <c r="G55" s="143">
        <f t="shared" si="33"/>
        <v>0.11626898817690075</v>
      </c>
      <c r="H55" s="143">
        <f t="shared" si="33"/>
        <v>221.38191487519771</v>
      </c>
      <c r="I55" s="143">
        <f t="shared" si="33"/>
        <v>1238.8281424197503</v>
      </c>
      <c r="J55" s="143">
        <f t="shared" si="33"/>
        <v>135.84754666260343</v>
      </c>
      <c r="K55" s="144">
        <f t="shared" si="33"/>
        <v>345639437.35145825</v>
      </c>
      <c r="L55" s="145">
        <f t="shared" si="33"/>
        <v>0</v>
      </c>
      <c r="M55" s="144">
        <f t="shared" si="33"/>
        <v>15923831.220834173</v>
      </c>
      <c r="N55" s="145">
        <f t="shared" si="33"/>
        <v>0</v>
      </c>
      <c r="O55" s="144">
        <f t="shared" si="33"/>
        <v>26152914.554377466</v>
      </c>
      <c r="P55" s="145">
        <f t="shared" si="33"/>
        <v>0</v>
      </c>
      <c r="Q55" s="144">
        <f t="shared" si="33"/>
        <v>21361683538.637203</v>
      </c>
      <c r="R55" s="145">
        <f t="shared" si="33"/>
        <v>0</v>
      </c>
      <c r="S55" s="144">
        <f t="shared" si="33"/>
        <v>-1135930949.7307138</v>
      </c>
      <c r="T55" s="144">
        <f t="shared" si="33"/>
        <v>0</v>
      </c>
      <c r="U55" s="144">
        <f t="shared" si="33"/>
        <v>8127523748.7741728</v>
      </c>
      <c r="V55" s="144">
        <f t="shared" si="33"/>
        <v>226910054.89194322</v>
      </c>
      <c r="W55" s="145">
        <f t="shared" si="33"/>
        <v>0</v>
      </c>
      <c r="X55" s="144">
        <f t="shared" si="33"/>
        <v>26648662.645179328</v>
      </c>
      <c r="Y55" s="145">
        <f t="shared" si="33"/>
        <v>0</v>
      </c>
      <c r="Z55" s="144">
        <f t="shared" si="33"/>
        <v>13657866183.56196</v>
      </c>
      <c r="AA55" s="144">
        <f t="shared" si="33"/>
        <v>0</v>
      </c>
      <c r="AB55" s="144">
        <f t="shared" si="33"/>
        <v>-2293727665.8308811</v>
      </c>
      <c r="AC55" s="144">
        <f t="shared" si="33"/>
        <v>680235765.28285789</v>
      </c>
      <c r="AD55" s="144">
        <f t="shared" si="33"/>
        <v>0</v>
      </c>
      <c r="AE55" s="144">
        <f t="shared" si="33"/>
        <v>30704640564.588669</v>
      </c>
      <c r="AF55" s="146">
        <f t="shared" si="33"/>
        <v>0</v>
      </c>
    </row>
    <row r="56" spans="1:32" x14ac:dyDescent="0.3">
      <c r="A56" s="142"/>
      <c r="B56" s="143">
        <f>B57</f>
        <v>40.950000000000003</v>
      </c>
      <c r="C56" s="143">
        <f t="shared" ref="C56:AF56" si="34">C57</f>
        <v>0</v>
      </c>
      <c r="D56" s="143">
        <f t="shared" si="34"/>
        <v>0.30279862149771797</v>
      </c>
      <c r="E56" s="143">
        <f t="shared" si="34"/>
        <v>458.24754320736878</v>
      </c>
      <c r="F56" s="143">
        <f t="shared" si="34"/>
        <v>0.83942104856414235</v>
      </c>
      <c r="G56" s="143">
        <f t="shared" si="34"/>
        <v>8.9578609155110761E-2</v>
      </c>
      <c r="H56" s="143">
        <f t="shared" si="34"/>
        <v>159.61467005829931</v>
      </c>
      <c r="I56" s="143">
        <f t="shared" si="34"/>
        <v>1013.6803265404412</v>
      </c>
      <c r="J56" s="143">
        <f t="shared" si="34"/>
        <v>65.284075182103081</v>
      </c>
      <c r="K56" s="144">
        <f t="shared" si="34"/>
        <v>323912646.6106621</v>
      </c>
      <c r="L56" s="145">
        <f t="shared" si="34"/>
        <v>0</v>
      </c>
      <c r="M56" s="144">
        <f t="shared" si="34"/>
        <v>7116570.6726219188</v>
      </c>
      <c r="N56" s="145">
        <f t="shared" si="34"/>
        <v>0</v>
      </c>
      <c r="O56" s="144">
        <f t="shared" si="34"/>
        <v>20690105.33700642</v>
      </c>
      <c r="P56" s="145">
        <f t="shared" si="34"/>
        <v>0</v>
      </c>
      <c r="Q56" s="144">
        <f t="shared" si="34"/>
        <v>21782122109.73135</v>
      </c>
      <c r="R56" s="145">
        <f t="shared" si="34"/>
        <v>0</v>
      </c>
      <c r="S56" s="144">
        <f t="shared" si="34"/>
        <v>-857669562.40015912</v>
      </c>
      <c r="T56" s="144">
        <f t="shared" si="34"/>
        <v>0</v>
      </c>
      <c r="U56" s="144">
        <f t="shared" si="34"/>
        <v>7770321091.4908209</v>
      </c>
      <c r="V56" s="144">
        <f t="shared" si="34"/>
        <v>188253470.92642844</v>
      </c>
      <c r="W56" s="145">
        <f t="shared" si="34"/>
        <v>0</v>
      </c>
      <c r="X56" s="144">
        <f t="shared" si="34"/>
        <v>17133240.5901886</v>
      </c>
      <c r="Y56" s="145">
        <f t="shared" si="34"/>
        <v>0</v>
      </c>
      <c r="Z56" s="144">
        <f t="shared" si="34"/>
        <v>10781346128.059729</v>
      </c>
      <c r="AA56" s="144">
        <f t="shared" si="34"/>
        <v>0</v>
      </c>
      <c r="AB56" s="144">
        <f t="shared" si="34"/>
        <v>-1225273387.9516864</v>
      </c>
      <c r="AC56" s="144">
        <f t="shared" si="34"/>
        <v>497303202.29230058</v>
      </c>
      <c r="AD56" s="144">
        <f t="shared" si="34"/>
        <v>0</v>
      </c>
      <c r="AE56" s="144">
        <f t="shared" si="34"/>
        <v>25966002487.974491</v>
      </c>
      <c r="AF56" s="146">
        <f t="shared" si="34"/>
        <v>0</v>
      </c>
    </row>
    <row r="57" spans="1:32" x14ac:dyDescent="0.3">
      <c r="A57" s="142">
        <f>A16</f>
        <v>13</v>
      </c>
      <c r="B57" s="143">
        <f t="shared" ref="B57" si="35">B16</f>
        <v>40.950000000000003</v>
      </c>
      <c r="C57" s="143">
        <f t="shared" ref="C57:AF57" si="36">C16</f>
        <v>0</v>
      </c>
      <c r="D57" s="143">
        <f t="shared" si="36"/>
        <v>0.30279862149771797</v>
      </c>
      <c r="E57" s="143">
        <f t="shared" si="36"/>
        <v>458.24754320736878</v>
      </c>
      <c r="F57" s="143">
        <f t="shared" si="36"/>
        <v>0.83942104856414235</v>
      </c>
      <c r="G57" s="143">
        <f t="shared" si="36"/>
        <v>8.9578609155110761E-2</v>
      </c>
      <c r="H57" s="143">
        <f t="shared" si="36"/>
        <v>159.61467005829931</v>
      </c>
      <c r="I57" s="143">
        <f t="shared" si="36"/>
        <v>1013.6803265404412</v>
      </c>
      <c r="J57" s="143">
        <f t="shared" si="36"/>
        <v>65.284075182103081</v>
      </c>
      <c r="K57" s="144">
        <f t="shared" si="36"/>
        <v>323912646.6106621</v>
      </c>
      <c r="L57" s="145">
        <f t="shared" si="36"/>
        <v>0</v>
      </c>
      <c r="M57" s="144">
        <f t="shared" si="36"/>
        <v>7116570.6726219188</v>
      </c>
      <c r="N57" s="145">
        <f t="shared" si="36"/>
        <v>0</v>
      </c>
      <c r="O57" s="144">
        <f t="shared" si="36"/>
        <v>20690105.33700642</v>
      </c>
      <c r="P57" s="145">
        <f t="shared" si="36"/>
        <v>0</v>
      </c>
      <c r="Q57" s="144">
        <f t="shared" si="36"/>
        <v>21782122109.73135</v>
      </c>
      <c r="R57" s="145">
        <f t="shared" si="36"/>
        <v>0</v>
      </c>
      <c r="S57" s="144">
        <f t="shared" si="36"/>
        <v>-857669562.40015912</v>
      </c>
      <c r="T57" s="144">
        <f t="shared" si="36"/>
        <v>0</v>
      </c>
      <c r="U57" s="144">
        <f t="shared" si="36"/>
        <v>7770321091.4908209</v>
      </c>
      <c r="V57" s="144">
        <f t="shared" si="36"/>
        <v>188253470.92642844</v>
      </c>
      <c r="W57" s="145">
        <f t="shared" si="36"/>
        <v>0</v>
      </c>
      <c r="X57" s="144">
        <f t="shared" si="36"/>
        <v>17133240.5901886</v>
      </c>
      <c r="Y57" s="145">
        <f t="shared" si="36"/>
        <v>0</v>
      </c>
      <c r="Z57" s="144">
        <f t="shared" si="36"/>
        <v>10781346128.059729</v>
      </c>
      <c r="AA57" s="144">
        <f t="shared" si="36"/>
        <v>0</v>
      </c>
      <c r="AB57" s="144">
        <f t="shared" si="36"/>
        <v>-1225273387.9516864</v>
      </c>
      <c r="AC57" s="144">
        <f t="shared" si="36"/>
        <v>497303202.29230058</v>
      </c>
      <c r="AD57" s="144">
        <f t="shared" si="36"/>
        <v>0</v>
      </c>
      <c r="AE57" s="144">
        <f t="shared" si="36"/>
        <v>25966002487.974491</v>
      </c>
      <c r="AF57" s="146">
        <f t="shared" si="36"/>
        <v>0</v>
      </c>
    </row>
    <row r="58" spans="1:32" x14ac:dyDescent="0.3">
      <c r="A58" s="142"/>
      <c r="B58" s="143">
        <f>B59</f>
        <v>46.8</v>
      </c>
      <c r="C58" s="143">
        <f t="shared" ref="C58:AF58" si="37">C59</f>
        <v>0</v>
      </c>
      <c r="D58" s="143">
        <f t="shared" si="37"/>
        <v>0.24920371745230965</v>
      </c>
      <c r="E58" s="143">
        <f t="shared" si="37"/>
        <v>434.05489315554723</v>
      </c>
      <c r="F58" s="143">
        <f t="shared" si="37"/>
        <v>0.79304172472562073</v>
      </c>
      <c r="G58" s="143">
        <f t="shared" si="37"/>
        <v>6.6396614017684957E-2</v>
      </c>
      <c r="H58" s="143">
        <f t="shared" si="37"/>
        <v>122.24272008439895</v>
      </c>
      <c r="I58" s="143">
        <f t="shared" si="37"/>
        <v>843.5200958223063</v>
      </c>
      <c r="J58" s="143">
        <f t="shared" si="37"/>
        <v>39.529742934863066</v>
      </c>
      <c r="K58" s="144">
        <f t="shared" si="37"/>
        <v>317457810.8894428</v>
      </c>
      <c r="L58" s="145">
        <f t="shared" si="37"/>
        <v>0</v>
      </c>
      <c r="M58" s="144">
        <f t="shared" si="37"/>
        <v>5464392.5183613645</v>
      </c>
      <c r="N58" s="145">
        <f t="shared" si="37"/>
        <v>0</v>
      </c>
      <c r="O58" s="144">
        <f t="shared" si="37"/>
        <v>17207358.568572473</v>
      </c>
      <c r="P58" s="145">
        <f t="shared" si="37"/>
        <v>0</v>
      </c>
      <c r="Q58" s="144">
        <f t="shared" si="37"/>
        <v>21621859537.360146</v>
      </c>
      <c r="R58" s="145">
        <f t="shared" si="37"/>
        <v>0</v>
      </c>
      <c r="S58" s="144">
        <f t="shared" si="37"/>
        <v>-538833193.31931901</v>
      </c>
      <c r="T58" s="144">
        <f t="shared" si="37"/>
        <v>0</v>
      </c>
      <c r="U58" s="144">
        <f t="shared" si="37"/>
        <v>6855771271.0703506</v>
      </c>
      <c r="V58" s="144">
        <f t="shared" si="37"/>
        <v>161944422.40700957</v>
      </c>
      <c r="W58" s="145">
        <f t="shared" si="37"/>
        <v>0</v>
      </c>
      <c r="X58" s="144">
        <f t="shared" si="37"/>
        <v>15548450.485981392</v>
      </c>
      <c r="Y58" s="145">
        <f t="shared" si="37"/>
        <v>0</v>
      </c>
      <c r="Z58" s="144">
        <f t="shared" si="37"/>
        <v>8599579361.9228935</v>
      </c>
      <c r="AA58" s="144">
        <f t="shared" si="37"/>
        <v>0</v>
      </c>
      <c r="AB58" s="144">
        <f t="shared" si="37"/>
        <v>-778528471.41051483</v>
      </c>
      <c r="AC58" s="144">
        <f t="shared" si="37"/>
        <v>391007979.27262348</v>
      </c>
      <c r="AD58" s="144">
        <f t="shared" si="37"/>
        <v>0</v>
      </c>
      <c r="AE58" s="144">
        <f t="shared" si="37"/>
        <v>22173461247.969681</v>
      </c>
      <c r="AF58" s="146">
        <f t="shared" si="37"/>
        <v>0</v>
      </c>
    </row>
    <row r="59" spans="1:32" x14ac:dyDescent="0.3">
      <c r="A59" s="142">
        <f>A17</f>
        <v>14</v>
      </c>
      <c r="B59" s="143">
        <f t="shared" ref="B59" si="38">B17</f>
        <v>46.8</v>
      </c>
      <c r="C59" s="143">
        <f t="shared" ref="C59:AF59" si="39">C17</f>
        <v>0</v>
      </c>
      <c r="D59" s="143">
        <f t="shared" si="39"/>
        <v>0.24920371745230965</v>
      </c>
      <c r="E59" s="143">
        <f t="shared" si="39"/>
        <v>434.05489315554723</v>
      </c>
      <c r="F59" s="143">
        <f t="shared" si="39"/>
        <v>0.79304172472562073</v>
      </c>
      <c r="G59" s="143">
        <f t="shared" si="39"/>
        <v>6.6396614017684957E-2</v>
      </c>
      <c r="H59" s="143">
        <f t="shared" si="39"/>
        <v>122.24272008439895</v>
      </c>
      <c r="I59" s="143">
        <f t="shared" si="39"/>
        <v>843.5200958223063</v>
      </c>
      <c r="J59" s="143">
        <f t="shared" si="39"/>
        <v>39.529742934863066</v>
      </c>
      <c r="K59" s="144">
        <f t="shared" si="39"/>
        <v>317457810.8894428</v>
      </c>
      <c r="L59" s="145">
        <f t="shared" si="39"/>
        <v>0</v>
      </c>
      <c r="M59" s="144">
        <f t="shared" si="39"/>
        <v>5464392.5183613645</v>
      </c>
      <c r="N59" s="145">
        <f t="shared" si="39"/>
        <v>0</v>
      </c>
      <c r="O59" s="144">
        <f t="shared" si="39"/>
        <v>17207358.568572473</v>
      </c>
      <c r="P59" s="145">
        <f t="shared" si="39"/>
        <v>0</v>
      </c>
      <c r="Q59" s="144">
        <f t="shared" si="39"/>
        <v>21621859537.360146</v>
      </c>
      <c r="R59" s="145">
        <f t="shared" si="39"/>
        <v>0</v>
      </c>
      <c r="S59" s="144">
        <f t="shared" si="39"/>
        <v>-538833193.31931901</v>
      </c>
      <c r="T59" s="144">
        <f t="shared" si="39"/>
        <v>0</v>
      </c>
      <c r="U59" s="144">
        <f t="shared" si="39"/>
        <v>6855771271.0703506</v>
      </c>
      <c r="V59" s="144">
        <f t="shared" si="39"/>
        <v>161944422.40700957</v>
      </c>
      <c r="W59" s="145">
        <f t="shared" si="39"/>
        <v>0</v>
      </c>
      <c r="X59" s="144">
        <f t="shared" si="39"/>
        <v>15548450.485981392</v>
      </c>
      <c r="Y59" s="145">
        <f t="shared" si="39"/>
        <v>0</v>
      </c>
      <c r="Z59" s="144">
        <f t="shared" si="39"/>
        <v>8599579361.9228935</v>
      </c>
      <c r="AA59" s="144">
        <f t="shared" si="39"/>
        <v>0</v>
      </c>
      <c r="AB59" s="144">
        <f t="shared" si="39"/>
        <v>-778528471.41051483</v>
      </c>
      <c r="AC59" s="144">
        <f t="shared" si="39"/>
        <v>391007979.27262348</v>
      </c>
      <c r="AD59" s="144">
        <f t="shared" si="39"/>
        <v>0</v>
      </c>
      <c r="AE59" s="144">
        <f t="shared" si="39"/>
        <v>22173461247.969681</v>
      </c>
      <c r="AF59" s="146">
        <f t="shared" si="39"/>
        <v>0</v>
      </c>
    </row>
    <row r="60" spans="1:32" x14ac:dyDescent="0.3">
      <c r="A60" s="142"/>
      <c r="B60" s="143">
        <f>B61</f>
        <v>52.65</v>
      </c>
      <c r="C60" s="143">
        <f t="shared" ref="C60:AF60" si="40">C61</f>
        <v>0</v>
      </c>
      <c r="D60" s="143">
        <f t="shared" si="40"/>
        <v>0.13399525547388919</v>
      </c>
      <c r="E60" s="143">
        <f t="shared" si="40"/>
        <v>405.17068731643701</v>
      </c>
      <c r="F60" s="143">
        <f t="shared" si="40"/>
        <v>0.76573031610439535</v>
      </c>
      <c r="G60" s="143">
        <f t="shared" si="40"/>
        <v>5.0565832154821869E-2</v>
      </c>
      <c r="H60" s="143">
        <f t="shared" si="40"/>
        <v>91.461924039622545</v>
      </c>
      <c r="I60" s="143">
        <f t="shared" si="40"/>
        <v>695.13584503260608</v>
      </c>
      <c r="J60" s="143">
        <f t="shared" si="40"/>
        <v>24.315295058791794</v>
      </c>
      <c r="K60" s="144">
        <f t="shared" si="40"/>
        <v>309142620.70364791</v>
      </c>
      <c r="L60" s="145">
        <f t="shared" si="40"/>
        <v>0</v>
      </c>
      <c r="M60" s="144">
        <f t="shared" si="40"/>
        <v>4543580.7844781419</v>
      </c>
      <c r="N60" s="145">
        <f t="shared" si="40"/>
        <v>0</v>
      </c>
      <c r="O60" s="144">
        <f t="shared" si="40"/>
        <v>14039759.179995844</v>
      </c>
      <c r="P60" s="145">
        <f t="shared" si="40"/>
        <v>0</v>
      </c>
      <c r="Q60" s="144">
        <f t="shared" si="40"/>
        <v>20786626821.575996</v>
      </c>
      <c r="R60" s="145">
        <f t="shared" si="40"/>
        <v>0</v>
      </c>
      <c r="S60" s="144">
        <f t="shared" si="40"/>
        <v>-348224123.99581885</v>
      </c>
      <c r="T60" s="144">
        <f t="shared" si="40"/>
        <v>0</v>
      </c>
      <c r="U60" s="144">
        <f t="shared" si="40"/>
        <v>6349500717.8577662</v>
      </c>
      <c r="V60" s="144">
        <f t="shared" si="40"/>
        <v>138271923.54718798</v>
      </c>
      <c r="W60" s="145">
        <f t="shared" si="40"/>
        <v>0</v>
      </c>
      <c r="X60" s="144">
        <f t="shared" si="40"/>
        <v>10930288.922922961</v>
      </c>
      <c r="Y60" s="145">
        <f t="shared" si="40"/>
        <v>0</v>
      </c>
      <c r="Z60" s="144">
        <f t="shared" si="40"/>
        <v>6589148722.1158037</v>
      </c>
      <c r="AA60" s="144">
        <f t="shared" si="40"/>
        <v>0</v>
      </c>
      <c r="AB60" s="144">
        <f t="shared" si="40"/>
        <v>-506591726.84507066</v>
      </c>
      <c r="AC60" s="144">
        <f t="shared" si="40"/>
        <v>305557450.51903307</v>
      </c>
      <c r="AD60" s="144">
        <f t="shared" si="40"/>
        <v>0</v>
      </c>
      <c r="AE60" s="144">
        <f t="shared" si="40"/>
        <v>18709613888.678921</v>
      </c>
      <c r="AF60" s="146">
        <f t="shared" si="40"/>
        <v>0</v>
      </c>
    </row>
    <row r="61" spans="1:32" x14ac:dyDescent="0.3">
      <c r="A61" s="142">
        <f>A18</f>
        <v>15</v>
      </c>
      <c r="B61" s="143">
        <f t="shared" ref="B61" si="41">B18</f>
        <v>52.65</v>
      </c>
      <c r="C61" s="143">
        <f t="shared" ref="C61:AF61" si="42">C18</f>
        <v>0</v>
      </c>
      <c r="D61" s="143">
        <f t="shared" si="42"/>
        <v>0.13399525547388919</v>
      </c>
      <c r="E61" s="143">
        <f t="shared" si="42"/>
        <v>405.17068731643701</v>
      </c>
      <c r="F61" s="143">
        <f t="shared" si="42"/>
        <v>0.76573031610439535</v>
      </c>
      <c r="G61" s="143">
        <f t="shared" si="42"/>
        <v>5.0565832154821869E-2</v>
      </c>
      <c r="H61" s="143">
        <f t="shared" si="42"/>
        <v>91.461924039622545</v>
      </c>
      <c r="I61" s="143">
        <f t="shared" si="42"/>
        <v>695.13584503260608</v>
      </c>
      <c r="J61" s="143">
        <f t="shared" si="42"/>
        <v>24.315295058791794</v>
      </c>
      <c r="K61" s="144">
        <f t="shared" si="42"/>
        <v>309142620.70364791</v>
      </c>
      <c r="L61" s="145">
        <f t="shared" si="42"/>
        <v>0</v>
      </c>
      <c r="M61" s="144">
        <f t="shared" si="42"/>
        <v>4543580.7844781419</v>
      </c>
      <c r="N61" s="145">
        <f t="shared" si="42"/>
        <v>0</v>
      </c>
      <c r="O61" s="144">
        <f t="shared" si="42"/>
        <v>14039759.179995844</v>
      </c>
      <c r="P61" s="145">
        <f t="shared" si="42"/>
        <v>0</v>
      </c>
      <c r="Q61" s="144">
        <f t="shared" si="42"/>
        <v>20786626821.575996</v>
      </c>
      <c r="R61" s="145">
        <f t="shared" si="42"/>
        <v>0</v>
      </c>
      <c r="S61" s="144">
        <f t="shared" si="42"/>
        <v>-348224123.99581885</v>
      </c>
      <c r="T61" s="144">
        <f t="shared" si="42"/>
        <v>0</v>
      </c>
      <c r="U61" s="144">
        <f t="shared" si="42"/>
        <v>6349500717.8577662</v>
      </c>
      <c r="V61" s="144">
        <f t="shared" si="42"/>
        <v>138271923.54718798</v>
      </c>
      <c r="W61" s="145">
        <f t="shared" si="42"/>
        <v>0</v>
      </c>
      <c r="X61" s="144">
        <f t="shared" si="42"/>
        <v>10930288.922922961</v>
      </c>
      <c r="Y61" s="145">
        <f t="shared" si="42"/>
        <v>0</v>
      </c>
      <c r="Z61" s="144">
        <f t="shared" si="42"/>
        <v>6589148722.1158037</v>
      </c>
      <c r="AA61" s="144">
        <f t="shared" si="42"/>
        <v>0</v>
      </c>
      <c r="AB61" s="144">
        <f t="shared" si="42"/>
        <v>-506591726.84507066</v>
      </c>
      <c r="AC61" s="144">
        <f t="shared" si="42"/>
        <v>305557450.51903307</v>
      </c>
      <c r="AD61" s="144">
        <f t="shared" si="42"/>
        <v>0</v>
      </c>
      <c r="AE61" s="144">
        <f t="shared" si="42"/>
        <v>18709613888.678921</v>
      </c>
      <c r="AF61" s="146">
        <f t="shared" si="42"/>
        <v>0</v>
      </c>
    </row>
    <row r="62" spans="1:32" x14ac:dyDescent="0.3">
      <c r="A62" s="142"/>
      <c r="B62" s="143">
        <f>B63</f>
        <v>58.5</v>
      </c>
      <c r="C62" s="143">
        <f t="shared" ref="C62:AF62" si="43">C63</f>
        <v>0</v>
      </c>
      <c r="D62" s="143">
        <f t="shared" si="43"/>
        <v>-2.9806049528770223E-2</v>
      </c>
      <c r="E62" s="143">
        <f t="shared" si="43"/>
        <v>377.99609811325388</v>
      </c>
      <c r="F62" s="143">
        <f t="shared" si="43"/>
        <v>0.72061028558744888</v>
      </c>
      <c r="G62" s="143">
        <f t="shared" si="43"/>
        <v>4.1984707641761508E-2</v>
      </c>
      <c r="H62" s="143">
        <f t="shared" si="43"/>
        <v>66.942727770675106</v>
      </c>
      <c r="I62" s="143">
        <f t="shared" si="43"/>
        <v>567.8885094330268</v>
      </c>
      <c r="J62" s="143">
        <f t="shared" si="43"/>
        <v>15.00568322022953</v>
      </c>
      <c r="K62" s="144">
        <f t="shared" si="43"/>
        <v>303194085.19749892</v>
      </c>
      <c r="L62" s="145">
        <f t="shared" si="43"/>
        <v>0</v>
      </c>
      <c r="M62" s="144">
        <f t="shared" si="43"/>
        <v>4057355.2253629118</v>
      </c>
      <c r="N62" s="145">
        <f t="shared" si="43"/>
        <v>0</v>
      </c>
      <c r="O62" s="144">
        <f t="shared" si="43"/>
        <v>11731389.271588657</v>
      </c>
      <c r="P62" s="145">
        <f t="shared" si="43"/>
        <v>0</v>
      </c>
      <c r="Q62" s="144">
        <f t="shared" si="43"/>
        <v>19931709167.504726</v>
      </c>
      <c r="R62" s="145">
        <f t="shared" si="43"/>
        <v>0</v>
      </c>
      <c r="S62" s="144">
        <f t="shared" si="43"/>
        <v>-307269412.49146354</v>
      </c>
      <c r="T62" s="144">
        <f t="shared" si="43"/>
        <v>0</v>
      </c>
      <c r="U62" s="144">
        <f t="shared" si="43"/>
        <v>5488094392.0524817</v>
      </c>
      <c r="V62" s="144">
        <f t="shared" si="43"/>
        <v>116905593.67415108</v>
      </c>
      <c r="W62" s="145">
        <f t="shared" si="43"/>
        <v>0</v>
      </c>
      <c r="X62" s="144">
        <f t="shared" si="43"/>
        <v>10261502.483521024</v>
      </c>
      <c r="Y62" s="145">
        <f t="shared" si="43"/>
        <v>0</v>
      </c>
      <c r="Z62" s="144">
        <f t="shared" si="43"/>
        <v>4921878684.0014896</v>
      </c>
      <c r="AA62" s="144">
        <f t="shared" si="43"/>
        <v>0</v>
      </c>
      <c r="AB62" s="144">
        <f t="shared" si="43"/>
        <v>-344489716.32051969</v>
      </c>
      <c r="AC62" s="144">
        <f t="shared" si="43"/>
        <v>235436514.70390487</v>
      </c>
      <c r="AD62" s="144">
        <f t="shared" si="43"/>
        <v>0</v>
      </c>
      <c r="AE62" s="144">
        <f t="shared" si="43"/>
        <v>15592101437.415466</v>
      </c>
      <c r="AF62" s="146">
        <f t="shared" si="43"/>
        <v>0</v>
      </c>
    </row>
    <row r="63" spans="1:32" x14ac:dyDescent="0.3">
      <c r="A63" s="142">
        <f>A19</f>
        <v>16</v>
      </c>
      <c r="B63" s="143">
        <f t="shared" ref="B63" si="44">B19</f>
        <v>58.5</v>
      </c>
      <c r="C63" s="143">
        <f t="shared" ref="C63:AF63" si="45">C19</f>
        <v>0</v>
      </c>
      <c r="D63" s="143">
        <f t="shared" si="45"/>
        <v>-2.9806049528770223E-2</v>
      </c>
      <c r="E63" s="143">
        <f t="shared" si="45"/>
        <v>377.99609811325388</v>
      </c>
      <c r="F63" s="143">
        <f t="shared" si="45"/>
        <v>0.72061028558744888</v>
      </c>
      <c r="G63" s="143">
        <f t="shared" si="45"/>
        <v>4.1984707641761508E-2</v>
      </c>
      <c r="H63" s="143">
        <f t="shared" si="45"/>
        <v>66.942727770675106</v>
      </c>
      <c r="I63" s="143">
        <f t="shared" si="45"/>
        <v>567.8885094330268</v>
      </c>
      <c r="J63" s="143">
        <f t="shared" si="45"/>
        <v>15.00568322022953</v>
      </c>
      <c r="K63" s="144">
        <f t="shared" si="45"/>
        <v>303194085.19749892</v>
      </c>
      <c r="L63" s="145">
        <f t="shared" si="45"/>
        <v>0</v>
      </c>
      <c r="M63" s="144">
        <f t="shared" si="45"/>
        <v>4057355.2253629118</v>
      </c>
      <c r="N63" s="145">
        <f t="shared" si="45"/>
        <v>0</v>
      </c>
      <c r="O63" s="144">
        <f t="shared" si="45"/>
        <v>11731389.271588657</v>
      </c>
      <c r="P63" s="145">
        <f t="shared" si="45"/>
        <v>0</v>
      </c>
      <c r="Q63" s="144">
        <f t="shared" si="45"/>
        <v>19931709167.504726</v>
      </c>
      <c r="R63" s="145">
        <f t="shared" si="45"/>
        <v>0</v>
      </c>
      <c r="S63" s="144">
        <f t="shared" si="45"/>
        <v>-307269412.49146354</v>
      </c>
      <c r="T63" s="144">
        <f t="shared" si="45"/>
        <v>0</v>
      </c>
      <c r="U63" s="144">
        <f t="shared" si="45"/>
        <v>5488094392.0524817</v>
      </c>
      <c r="V63" s="144">
        <f t="shared" si="45"/>
        <v>116905593.67415108</v>
      </c>
      <c r="W63" s="145">
        <f t="shared" si="45"/>
        <v>0</v>
      </c>
      <c r="X63" s="144">
        <f t="shared" si="45"/>
        <v>10261502.483521024</v>
      </c>
      <c r="Y63" s="145">
        <f t="shared" si="45"/>
        <v>0</v>
      </c>
      <c r="Z63" s="144">
        <f t="shared" si="45"/>
        <v>4921878684.0014896</v>
      </c>
      <c r="AA63" s="144">
        <f t="shared" si="45"/>
        <v>0</v>
      </c>
      <c r="AB63" s="144">
        <f t="shared" si="45"/>
        <v>-344489716.32051969</v>
      </c>
      <c r="AC63" s="144">
        <f t="shared" si="45"/>
        <v>235436514.70390487</v>
      </c>
      <c r="AD63" s="144">
        <f t="shared" si="45"/>
        <v>0</v>
      </c>
      <c r="AE63" s="144">
        <f t="shared" si="45"/>
        <v>15592101437.415466</v>
      </c>
      <c r="AF63" s="146">
        <f t="shared" si="45"/>
        <v>0</v>
      </c>
    </row>
    <row r="64" spans="1:32" x14ac:dyDescent="0.3">
      <c r="A64" s="142"/>
      <c r="B64" s="143">
        <f>B65</f>
        <v>64.349999999999994</v>
      </c>
      <c r="C64" s="143">
        <f t="shared" ref="C64:AF64" si="46">C65</f>
        <v>0</v>
      </c>
      <c r="D64" s="143">
        <f t="shared" si="46"/>
        <v>-0.21988421321530477</v>
      </c>
      <c r="E64" s="143">
        <f t="shared" si="46"/>
        <v>350.77258657600339</v>
      </c>
      <c r="F64" s="143">
        <f t="shared" si="46"/>
        <v>0.67780342278185779</v>
      </c>
      <c r="G64" s="143">
        <f t="shared" si="46"/>
        <v>3.6052087378442947E-2</v>
      </c>
      <c r="H64" s="143">
        <f t="shared" si="46"/>
        <v>48.518385930054357</v>
      </c>
      <c r="I64" s="143">
        <f t="shared" si="46"/>
        <v>456.3190912437725</v>
      </c>
      <c r="J64" s="143">
        <f t="shared" si="46"/>
        <v>8.1188129912573572</v>
      </c>
      <c r="K64" s="144">
        <f t="shared" si="46"/>
        <v>292983085.01481569</v>
      </c>
      <c r="L64" s="145">
        <f t="shared" si="46"/>
        <v>0</v>
      </c>
      <c r="M64" s="144">
        <f t="shared" si="46"/>
        <v>2674591.5192006263</v>
      </c>
      <c r="N64" s="145">
        <f t="shared" si="46"/>
        <v>0</v>
      </c>
      <c r="O64" s="144">
        <f t="shared" si="46"/>
        <v>11167881.739089383</v>
      </c>
      <c r="P64" s="145">
        <f t="shared" si="46"/>
        <v>0</v>
      </c>
      <c r="Q64" s="144">
        <f t="shared" si="46"/>
        <v>18935566717.59993</v>
      </c>
      <c r="R64" s="145">
        <f t="shared" si="46"/>
        <v>0</v>
      </c>
      <c r="S64" s="144">
        <f t="shared" si="46"/>
        <v>-307135595.70848829</v>
      </c>
      <c r="T64" s="144">
        <f t="shared" si="46"/>
        <v>0</v>
      </c>
      <c r="U64" s="144">
        <f t="shared" si="46"/>
        <v>4920679537.2487125</v>
      </c>
      <c r="V64" s="144">
        <f t="shared" si="46"/>
        <v>97680774.953611866</v>
      </c>
      <c r="W64" s="145">
        <f t="shared" si="46"/>
        <v>0</v>
      </c>
      <c r="X64" s="144">
        <f t="shared" si="46"/>
        <v>7998236.4239580762</v>
      </c>
      <c r="Y64" s="145">
        <f t="shared" si="46"/>
        <v>0</v>
      </c>
      <c r="Z64" s="144">
        <f t="shared" si="46"/>
        <v>3623899281.5702157</v>
      </c>
      <c r="AA64" s="144">
        <f t="shared" si="46"/>
        <v>0</v>
      </c>
      <c r="AB64" s="144">
        <f t="shared" si="46"/>
        <v>-215529635.44552833</v>
      </c>
      <c r="AC64" s="144">
        <f t="shared" si="46"/>
        <v>179098245.70740408</v>
      </c>
      <c r="AD64" s="144">
        <f t="shared" si="46"/>
        <v>0</v>
      </c>
      <c r="AE64" s="144">
        <f t="shared" si="46"/>
        <v>12753857825.275425</v>
      </c>
      <c r="AF64" s="146">
        <f t="shared" si="46"/>
        <v>0</v>
      </c>
    </row>
    <row r="65" spans="1:32" x14ac:dyDescent="0.3">
      <c r="A65" s="142">
        <f>A20</f>
        <v>17</v>
      </c>
      <c r="B65" s="143">
        <f t="shared" ref="B65" si="47">B20</f>
        <v>64.349999999999994</v>
      </c>
      <c r="C65" s="143">
        <f t="shared" ref="C65:AF65" si="48">C20</f>
        <v>0</v>
      </c>
      <c r="D65" s="143">
        <f t="shared" si="48"/>
        <v>-0.21988421321530477</v>
      </c>
      <c r="E65" s="143">
        <f t="shared" si="48"/>
        <v>350.77258657600339</v>
      </c>
      <c r="F65" s="143">
        <f t="shared" si="48"/>
        <v>0.67780342278185779</v>
      </c>
      <c r="G65" s="143">
        <f t="shared" si="48"/>
        <v>3.6052087378442947E-2</v>
      </c>
      <c r="H65" s="143">
        <f t="shared" si="48"/>
        <v>48.518385930054357</v>
      </c>
      <c r="I65" s="143">
        <f t="shared" si="48"/>
        <v>456.3190912437725</v>
      </c>
      <c r="J65" s="143">
        <f t="shared" si="48"/>
        <v>8.1188129912573572</v>
      </c>
      <c r="K65" s="144">
        <f t="shared" si="48"/>
        <v>292983085.01481569</v>
      </c>
      <c r="L65" s="145">
        <f t="shared" si="48"/>
        <v>0</v>
      </c>
      <c r="M65" s="144">
        <f t="shared" si="48"/>
        <v>2674591.5192006263</v>
      </c>
      <c r="N65" s="145">
        <f t="shared" si="48"/>
        <v>0</v>
      </c>
      <c r="O65" s="144">
        <f t="shared" si="48"/>
        <v>11167881.739089383</v>
      </c>
      <c r="P65" s="145">
        <f t="shared" si="48"/>
        <v>0</v>
      </c>
      <c r="Q65" s="144">
        <f t="shared" si="48"/>
        <v>18935566717.59993</v>
      </c>
      <c r="R65" s="145">
        <f t="shared" si="48"/>
        <v>0</v>
      </c>
      <c r="S65" s="144">
        <f t="shared" si="48"/>
        <v>-307135595.70848829</v>
      </c>
      <c r="T65" s="144">
        <f t="shared" si="48"/>
        <v>0</v>
      </c>
      <c r="U65" s="144">
        <f t="shared" si="48"/>
        <v>4920679537.2487125</v>
      </c>
      <c r="V65" s="144">
        <f t="shared" si="48"/>
        <v>97680774.953611866</v>
      </c>
      <c r="W65" s="145">
        <f t="shared" si="48"/>
        <v>0</v>
      </c>
      <c r="X65" s="144">
        <f t="shared" si="48"/>
        <v>7998236.4239580762</v>
      </c>
      <c r="Y65" s="145">
        <f t="shared" si="48"/>
        <v>0</v>
      </c>
      <c r="Z65" s="144">
        <f t="shared" si="48"/>
        <v>3623899281.5702157</v>
      </c>
      <c r="AA65" s="144">
        <f t="shared" si="48"/>
        <v>0</v>
      </c>
      <c r="AB65" s="144">
        <f t="shared" si="48"/>
        <v>-215529635.44552833</v>
      </c>
      <c r="AC65" s="144">
        <f t="shared" si="48"/>
        <v>179098245.70740408</v>
      </c>
      <c r="AD65" s="144">
        <f t="shared" si="48"/>
        <v>0</v>
      </c>
      <c r="AE65" s="144">
        <f t="shared" si="48"/>
        <v>12753857825.275425</v>
      </c>
      <c r="AF65" s="146">
        <f t="shared" si="48"/>
        <v>0</v>
      </c>
    </row>
    <row r="66" spans="1:32" x14ac:dyDescent="0.3">
      <c r="A66" s="142"/>
      <c r="B66" s="143">
        <f>B67</f>
        <v>70.2</v>
      </c>
      <c r="C66" s="143">
        <f t="shared" ref="C66:AF66" si="49">C67</f>
        <v>0</v>
      </c>
      <c r="D66" s="143">
        <f t="shared" si="49"/>
        <v>-0.48820223403957153</v>
      </c>
      <c r="E66" s="143">
        <f t="shared" si="49"/>
        <v>307.82096736028302</v>
      </c>
      <c r="F66" s="143">
        <f t="shared" si="49"/>
        <v>0.53623055272599174</v>
      </c>
      <c r="G66" s="143">
        <f t="shared" si="49"/>
        <v>3.106426119208856E-2</v>
      </c>
      <c r="H66" s="143">
        <f t="shared" si="49"/>
        <v>35.241487565322828</v>
      </c>
      <c r="I66" s="143">
        <f t="shared" si="49"/>
        <v>313.43757774305948</v>
      </c>
      <c r="J66" s="143">
        <f t="shared" si="49"/>
        <v>2.3668516498248184</v>
      </c>
      <c r="K66" s="144">
        <f t="shared" si="49"/>
        <v>300127598.45015901</v>
      </c>
      <c r="L66" s="145">
        <f t="shared" si="49"/>
        <v>0</v>
      </c>
      <c r="M66" s="144">
        <f t="shared" si="49"/>
        <v>2269761.7421048973</v>
      </c>
      <c r="N66" s="145">
        <f t="shared" si="49"/>
        <v>0</v>
      </c>
      <c r="O66" s="144">
        <f t="shared" si="49"/>
        <v>12688549.339531813</v>
      </c>
      <c r="P66" s="145">
        <f t="shared" si="49"/>
        <v>0</v>
      </c>
      <c r="Q66" s="144">
        <f t="shared" si="49"/>
        <v>17553669032.963009</v>
      </c>
      <c r="R66" s="145">
        <f t="shared" si="49"/>
        <v>0</v>
      </c>
      <c r="S66" s="144">
        <f t="shared" si="49"/>
        <v>-331340481.69399625</v>
      </c>
      <c r="T66" s="144">
        <f t="shared" si="49"/>
        <v>0</v>
      </c>
      <c r="U66" s="144">
        <f t="shared" si="49"/>
        <v>3336348412.2918625</v>
      </c>
      <c r="V66" s="144">
        <f t="shared" si="49"/>
        <v>81584705.889218509</v>
      </c>
      <c r="W66" s="145">
        <f t="shared" si="49"/>
        <v>0</v>
      </c>
      <c r="X66" s="144">
        <f t="shared" si="49"/>
        <v>7914484.9961271863</v>
      </c>
      <c r="Y66" s="145">
        <f t="shared" si="49"/>
        <v>0</v>
      </c>
      <c r="Z66" s="144">
        <f t="shared" si="49"/>
        <v>2667663935.3265843</v>
      </c>
      <c r="AA66" s="144">
        <f t="shared" si="49"/>
        <v>0</v>
      </c>
      <c r="AB66" s="144">
        <f t="shared" si="49"/>
        <v>-87229679.470180303</v>
      </c>
      <c r="AC66" s="144">
        <f t="shared" si="49"/>
        <v>134302448.24134263</v>
      </c>
      <c r="AD66" s="144">
        <f t="shared" si="49"/>
        <v>0</v>
      </c>
      <c r="AE66" s="144">
        <f t="shared" si="49"/>
        <v>8419604166.5836477</v>
      </c>
      <c r="AF66" s="146">
        <f t="shared" si="49"/>
        <v>0</v>
      </c>
    </row>
    <row r="67" spans="1:32" x14ac:dyDescent="0.3">
      <c r="A67" s="142">
        <f>A21</f>
        <v>18</v>
      </c>
      <c r="B67" s="143">
        <f t="shared" ref="B67" si="50">B21</f>
        <v>70.2</v>
      </c>
      <c r="C67" s="143">
        <f t="shared" ref="C67:AF67" si="51">C21</f>
        <v>0</v>
      </c>
      <c r="D67" s="143">
        <f t="shared" si="51"/>
        <v>-0.48820223403957153</v>
      </c>
      <c r="E67" s="143">
        <f t="shared" si="51"/>
        <v>307.82096736028302</v>
      </c>
      <c r="F67" s="143">
        <f t="shared" si="51"/>
        <v>0.53623055272599174</v>
      </c>
      <c r="G67" s="143">
        <f t="shared" si="51"/>
        <v>3.106426119208856E-2</v>
      </c>
      <c r="H67" s="143">
        <f t="shared" si="51"/>
        <v>35.241487565322828</v>
      </c>
      <c r="I67" s="143">
        <f t="shared" si="51"/>
        <v>313.43757774305948</v>
      </c>
      <c r="J67" s="143">
        <f t="shared" si="51"/>
        <v>2.3668516498248184</v>
      </c>
      <c r="K67" s="144">
        <f t="shared" si="51"/>
        <v>300127598.45015901</v>
      </c>
      <c r="L67" s="145">
        <f t="shared" si="51"/>
        <v>0</v>
      </c>
      <c r="M67" s="144">
        <f t="shared" si="51"/>
        <v>2269761.7421048973</v>
      </c>
      <c r="N67" s="145">
        <f t="shared" si="51"/>
        <v>0</v>
      </c>
      <c r="O67" s="144">
        <f t="shared" si="51"/>
        <v>12688549.339531813</v>
      </c>
      <c r="P67" s="145">
        <f t="shared" si="51"/>
        <v>0</v>
      </c>
      <c r="Q67" s="144">
        <f t="shared" si="51"/>
        <v>17553669032.963009</v>
      </c>
      <c r="R67" s="145">
        <f t="shared" si="51"/>
        <v>0</v>
      </c>
      <c r="S67" s="144">
        <f t="shared" si="51"/>
        <v>-331340481.69399625</v>
      </c>
      <c r="T67" s="144">
        <f t="shared" si="51"/>
        <v>0</v>
      </c>
      <c r="U67" s="144">
        <f t="shared" si="51"/>
        <v>3336348412.2918625</v>
      </c>
      <c r="V67" s="144">
        <f t="shared" si="51"/>
        <v>81584705.889218509</v>
      </c>
      <c r="W67" s="145">
        <f t="shared" si="51"/>
        <v>0</v>
      </c>
      <c r="X67" s="144">
        <f t="shared" si="51"/>
        <v>7914484.9961271863</v>
      </c>
      <c r="Y67" s="145">
        <f t="shared" si="51"/>
        <v>0</v>
      </c>
      <c r="Z67" s="144">
        <f t="shared" si="51"/>
        <v>2667663935.3265843</v>
      </c>
      <c r="AA67" s="144">
        <f t="shared" si="51"/>
        <v>0</v>
      </c>
      <c r="AB67" s="144">
        <f t="shared" si="51"/>
        <v>-87229679.470180303</v>
      </c>
      <c r="AC67" s="144">
        <f t="shared" si="51"/>
        <v>134302448.24134263</v>
      </c>
      <c r="AD67" s="144">
        <f t="shared" si="51"/>
        <v>0</v>
      </c>
      <c r="AE67" s="144">
        <f t="shared" si="51"/>
        <v>8419604166.5836477</v>
      </c>
      <c r="AF67" s="146">
        <f t="shared" si="51"/>
        <v>0</v>
      </c>
    </row>
    <row r="68" spans="1:32" x14ac:dyDescent="0.3">
      <c r="A68" s="142"/>
      <c r="B68" s="143">
        <f>B69</f>
        <v>76.05</v>
      </c>
      <c r="C68" s="143">
        <f t="shared" ref="C68:AF68" si="52">C69</f>
        <v>0</v>
      </c>
      <c r="D68" s="143">
        <f t="shared" si="52"/>
        <v>-0.81101302717345969</v>
      </c>
      <c r="E68" s="143">
        <f t="shared" si="52"/>
        <v>260.8042568014074</v>
      </c>
      <c r="F68" s="143">
        <f t="shared" si="52"/>
        <v>0.36000873528835398</v>
      </c>
      <c r="G68" s="143">
        <f t="shared" si="52"/>
        <v>2.844258835484029E-2</v>
      </c>
      <c r="H68" s="143">
        <f t="shared" si="52"/>
        <v>25.279311199474826</v>
      </c>
      <c r="I68" s="143">
        <f t="shared" si="52"/>
        <v>186.55024149770918</v>
      </c>
      <c r="J68" s="143">
        <f t="shared" si="52"/>
        <v>-1.4562448742747769</v>
      </c>
      <c r="K68" s="144">
        <f t="shared" si="52"/>
        <v>334192549.73165381</v>
      </c>
      <c r="L68" s="145">
        <f t="shared" si="52"/>
        <v>0</v>
      </c>
      <c r="M68" s="144">
        <f t="shared" si="52"/>
        <v>1461016.6186995229</v>
      </c>
      <c r="N68" s="145">
        <f t="shared" si="52"/>
        <v>0</v>
      </c>
      <c r="O68" s="144">
        <f t="shared" si="52"/>
        <v>15406376.09233845</v>
      </c>
      <c r="P68" s="145">
        <f t="shared" si="52"/>
        <v>0</v>
      </c>
      <c r="Q68" s="144">
        <f t="shared" si="52"/>
        <v>15872133531.420698</v>
      </c>
      <c r="R68" s="145">
        <f t="shared" si="52"/>
        <v>0</v>
      </c>
      <c r="S68" s="144">
        <f t="shared" si="52"/>
        <v>-359775856.41127878</v>
      </c>
      <c r="T68" s="144">
        <f t="shared" si="52"/>
        <v>0</v>
      </c>
      <c r="U68" s="144">
        <f t="shared" si="52"/>
        <v>1774092511.342972</v>
      </c>
      <c r="V68" s="144">
        <f t="shared" si="52"/>
        <v>67258455.073754042</v>
      </c>
      <c r="W68" s="145">
        <f t="shared" si="52"/>
        <v>0</v>
      </c>
      <c r="X68" s="144">
        <f t="shared" si="52"/>
        <v>8405818.7524950895</v>
      </c>
      <c r="Y68" s="145">
        <f t="shared" si="52"/>
        <v>0</v>
      </c>
      <c r="Z68" s="144">
        <f t="shared" si="52"/>
        <v>1926845568.9300358</v>
      </c>
      <c r="AA68" s="144">
        <f t="shared" si="52"/>
        <v>0</v>
      </c>
      <c r="AB68" s="144">
        <f t="shared" si="52"/>
        <v>-6089424.3123656064</v>
      </c>
      <c r="AC68" s="144">
        <f t="shared" si="52"/>
        <v>97991367.1823017</v>
      </c>
      <c r="AD68" s="144">
        <f t="shared" si="52"/>
        <v>0</v>
      </c>
      <c r="AE68" s="144">
        <f t="shared" si="52"/>
        <v>4676262623.6657658</v>
      </c>
      <c r="AF68" s="146">
        <f t="shared" si="52"/>
        <v>0</v>
      </c>
    </row>
    <row r="69" spans="1:32" x14ac:dyDescent="0.3">
      <c r="A69" s="142">
        <f>A22</f>
        <v>19</v>
      </c>
      <c r="B69" s="143">
        <f t="shared" ref="B69" si="53">B22</f>
        <v>76.05</v>
      </c>
      <c r="C69" s="143">
        <f t="shared" ref="C69:AF69" si="54">C22</f>
        <v>0</v>
      </c>
      <c r="D69" s="143">
        <f t="shared" si="54"/>
        <v>-0.81101302717345969</v>
      </c>
      <c r="E69" s="143">
        <f t="shared" si="54"/>
        <v>260.8042568014074</v>
      </c>
      <c r="F69" s="143">
        <f t="shared" si="54"/>
        <v>0.36000873528835398</v>
      </c>
      <c r="G69" s="143">
        <f t="shared" si="54"/>
        <v>2.844258835484029E-2</v>
      </c>
      <c r="H69" s="143">
        <f t="shared" si="54"/>
        <v>25.279311199474826</v>
      </c>
      <c r="I69" s="143">
        <f t="shared" si="54"/>
        <v>186.55024149770918</v>
      </c>
      <c r="J69" s="143">
        <f t="shared" si="54"/>
        <v>-1.4562448742747769</v>
      </c>
      <c r="K69" s="144">
        <f t="shared" si="54"/>
        <v>334192549.73165381</v>
      </c>
      <c r="L69" s="145">
        <f t="shared" si="54"/>
        <v>0</v>
      </c>
      <c r="M69" s="144">
        <f t="shared" si="54"/>
        <v>1461016.6186995229</v>
      </c>
      <c r="N69" s="145">
        <f t="shared" si="54"/>
        <v>0</v>
      </c>
      <c r="O69" s="144">
        <f t="shared" si="54"/>
        <v>15406376.09233845</v>
      </c>
      <c r="P69" s="145">
        <f t="shared" si="54"/>
        <v>0</v>
      </c>
      <c r="Q69" s="144">
        <f t="shared" si="54"/>
        <v>15872133531.420698</v>
      </c>
      <c r="R69" s="145">
        <f t="shared" si="54"/>
        <v>0</v>
      </c>
      <c r="S69" s="144">
        <f t="shared" si="54"/>
        <v>-359775856.41127878</v>
      </c>
      <c r="T69" s="144">
        <f t="shared" si="54"/>
        <v>0</v>
      </c>
      <c r="U69" s="144">
        <f t="shared" si="54"/>
        <v>1774092511.342972</v>
      </c>
      <c r="V69" s="144">
        <f t="shared" si="54"/>
        <v>67258455.073754042</v>
      </c>
      <c r="W69" s="145">
        <f t="shared" si="54"/>
        <v>0</v>
      </c>
      <c r="X69" s="144">
        <f t="shared" si="54"/>
        <v>8405818.7524950895</v>
      </c>
      <c r="Y69" s="145">
        <f t="shared" si="54"/>
        <v>0</v>
      </c>
      <c r="Z69" s="144">
        <f t="shared" si="54"/>
        <v>1926845568.9300358</v>
      </c>
      <c r="AA69" s="144">
        <f t="shared" si="54"/>
        <v>0</v>
      </c>
      <c r="AB69" s="144">
        <f t="shared" si="54"/>
        <v>-6089424.3123656064</v>
      </c>
      <c r="AC69" s="144">
        <f t="shared" si="54"/>
        <v>97991367.1823017</v>
      </c>
      <c r="AD69" s="144">
        <f t="shared" si="54"/>
        <v>0</v>
      </c>
      <c r="AE69" s="144">
        <f t="shared" si="54"/>
        <v>4676262623.6657658</v>
      </c>
      <c r="AF69" s="146">
        <f t="shared" si="54"/>
        <v>0</v>
      </c>
    </row>
    <row r="70" spans="1:32" x14ac:dyDescent="0.3">
      <c r="A70" s="142"/>
      <c r="B70" s="143">
        <f>B71</f>
        <v>81.900000000000006</v>
      </c>
      <c r="C70" s="143">
        <f t="shared" ref="C70:AF70" si="55">C71</f>
        <v>0</v>
      </c>
      <c r="D70" s="143">
        <f t="shared" si="55"/>
        <v>-1.1586110223966617</v>
      </c>
      <c r="E70" s="143">
        <f t="shared" si="55"/>
        <v>224.34728784173547</v>
      </c>
      <c r="F70" s="143">
        <f t="shared" si="55"/>
        <v>0.25897872187852955</v>
      </c>
      <c r="G70" s="143">
        <f t="shared" si="55"/>
        <v>3.0007428574787651E-2</v>
      </c>
      <c r="H70" s="143">
        <f t="shared" si="55"/>
        <v>17.819620501111824</v>
      </c>
      <c r="I70" s="143">
        <f t="shared" si="55"/>
        <v>118.50408988228669</v>
      </c>
      <c r="J70" s="143">
        <f t="shared" si="55"/>
        <v>-1.5710648355741752</v>
      </c>
      <c r="K70" s="144">
        <f t="shared" si="55"/>
        <v>375821690.5987491</v>
      </c>
      <c r="L70" s="145">
        <f t="shared" si="55"/>
        <v>0</v>
      </c>
      <c r="M70" s="144">
        <f t="shared" si="55"/>
        <v>-815201.06051082024</v>
      </c>
      <c r="N70" s="145">
        <f t="shared" si="55"/>
        <v>0</v>
      </c>
      <c r="O70" s="144">
        <f t="shared" si="55"/>
        <v>18209744.020548631</v>
      </c>
      <c r="P70" s="145">
        <f t="shared" si="55"/>
        <v>0</v>
      </c>
      <c r="Q70" s="144">
        <f t="shared" si="55"/>
        <v>14081194367.75473</v>
      </c>
      <c r="R70" s="145">
        <f t="shared" si="55"/>
        <v>0</v>
      </c>
      <c r="S70" s="144">
        <f t="shared" si="55"/>
        <v>-402519410.22744131</v>
      </c>
      <c r="T70" s="144">
        <f t="shared" si="55"/>
        <v>0</v>
      </c>
      <c r="U70" s="144">
        <f t="shared" si="55"/>
        <v>1010088401.4596725</v>
      </c>
      <c r="V70" s="144">
        <f t="shared" si="55"/>
        <v>55682170.434714347</v>
      </c>
      <c r="W70" s="145">
        <f t="shared" si="55"/>
        <v>0</v>
      </c>
      <c r="X70" s="144">
        <f t="shared" si="55"/>
        <v>7974786.9099917542</v>
      </c>
      <c r="Y70" s="145">
        <f t="shared" si="55"/>
        <v>0</v>
      </c>
      <c r="Z70" s="144">
        <f t="shared" si="55"/>
        <v>1358538664.6866417</v>
      </c>
      <c r="AA70" s="144">
        <f t="shared" si="55"/>
        <v>0</v>
      </c>
      <c r="AB70" s="144">
        <f t="shared" si="55"/>
        <v>1420366.6289599901</v>
      </c>
      <c r="AC70" s="144">
        <f t="shared" si="55"/>
        <v>72473017.707804516</v>
      </c>
      <c r="AD70" s="144">
        <f t="shared" si="55"/>
        <v>0</v>
      </c>
      <c r="AE70" s="144">
        <f t="shared" si="55"/>
        <v>2906035248.4011765</v>
      </c>
      <c r="AF70" s="146">
        <f t="shared" si="55"/>
        <v>0</v>
      </c>
    </row>
    <row r="71" spans="1:32" x14ac:dyDescent="0.3">
      <c r="A71" s="142">
        <f>A23</f>
        <v>20</v>
      </c>
      <c r="B71" s="143">
        <f t="shared" ref="B71" si="56">B23</f>
        <v>81.900000000000006</v>
      </c>
      <c r="C71" s="143">
        <f t="shared" ref="C71:AF71" si="57">C23</f>
        <v>0</v>
      </c>
      <c r="D71" s="143">
        <f t="shared" si="57"/>
        <v>-1.1586110223966617</v>
      </c>
      <c r="E71" s="143">
        <f t="shared" si="57"/>
        <v>224.34728784173547</v>
      </c>
      <c r="F71" s="143">
        <f t="shared" si="57"/>
        <v>0.25897872187852955</v>
      </c>
      <c r="G71" s="143">
        <f t="shared" si="57"/>
        <v>3.0007428574787651E-2</v>
      </c>
      <c r="H71" s="143">
        <f t="shared" si="57"/>
        <v>17.819620501111824</v>
      </c>
      <c r="I71" s="143">
        <f t="shared" si="57"/>
        <v>118.50408988228669</v>
      </c>
      <c r="J71" s="143">
        <f t="shared" si="57"/>
        <v>-1.5710648355741752</v>
      </c>
      <c r="K71" s="144">
        <f t="shared" si="57"/>
        <v>375821690.5987491</v>
      </c>
      <c r="L71" s="145">
        <f t="shared" si="57"/>
        <v>0</v>
      </c>
      <c r="M71" s="144">
        <f t="shared" si="57"/>
        <v>-815201.06051082024</v>
      </c>
      <c r="N71" s="145">
        <f t="shared" si="57"/>
        <v>0</v>
      </c>
      <c r="O71" s="144">
        <f t="shared" si="57"/>
        <v>18209744.020548631</v>
      </c>
      <c r="P71" s="145">
        <f t="shared" si="57"/>
        <v>0</v>
      </c>
      <c r="Q71" s="144">
        <f t="shared" si="57"/>
        <v>14081194367.75473</v>
      </c>
      <c r="R71" s="145">
        <f t="shared" si="57"/>
        <v>0</v>
      </c>
      <c r="S71" s="144">
        <f t="shared" si="57"/>
        <v>-402519410.22744131</v>
      </c>
      <c r="T71" s="144">
        <f t="shared" si="57"/>
        <v>0</v>
      </c>
      <c r="U71" s="144">
        <f t="shared" si="57"/>
        <v>1010088401.4596725</v>
      </c>
      <c r="V71" s="144">
        <f t="shared" si="57"/>
        <v>55682170.434714347</v>
      </c>
      <c r="W71" s="145">
        <f t="shared" si="57"/>
        <v>0</v>
      </c>
      <c r="X71" s="144">
        <f t="shared" si="57"/>
        <v>7974786.9099917542</v>
      </c>
      <c r="Y71" s="145">
        <f t="shared" si="57"/>
        <v>0</v>
      </c>
      <c r="Z71" s="144">
        <f t="shared" si="57"/>
        <v>1358538664.6866417</v>
      </c>
      <c r="AA71" s="144">
        <f t="shared" si="57"/>
        <v>0</v>
      </c>
      <c r="AB71" s="144">
        <f t="shared" si="57"/>
        <v>1420366.6289599901</v>
      </c>
      <c r="AC71" s="144">
        <f t="shared" si="57"/>
        <v>72473017.707804516</v>
      </c>
      <c r="AD71" s="144">
        <f t="shared" si="57"/>
        <v>0</v>
      </c>
      <c r="AE71" s="144">
        <f t="shared" si="57"/>
        <v>2906035248.4011765</v>
      </c>
      <c r="AF71" s="146">
        <f t="shared" si="57"/>
        <v>0</v>
      </c>
    </row>
    <row r="72" spans="1:32" x14ac:dyDescent="0.3">
      <c r="A72" s="142"/>
      <c r="B72" s="143">
        <f>B73</f>
        <v>87.75</v>
      </c>
      <c r="C72" s="143">
        <f t="shared" ref="C72:AF72" si="58">C24</f>
        <v>0</v>
      </c>
      <c r="D72" s="143">
        <f t="shared" si="58"/>
        <v>-1.5453216117419615</v>
      </c>
      <c r="E72" s="143">
        <f t="shared" si="58"/>
        <v>180.05676648192116</v>
      </c>
      <c r="F72" s="143">
        <f t="shared" si="58"/>
        <v>0.21198264781002746</v>
      </c>
      <c r="G72" s="143">
        <f t="shared" si="58"/>
        <v>3.2001000095132695E-2</v>
      </c>
      <c r="H72" s="143">
        <f t="shared" si="58"/>
        <v>11.357532630533248</v>
      </c>
      <c r="I72" s="143">
        <f t="shared" si="58"/>
        <v>77.525244347024937</v>
      </c>
      <c r="J72" s="143">
        <f t="shared" si="58"/>
        <v>-1.4894292747199411</v>
      </c>
      <c r="K72" s="144">
        <f t="shared" si="58"/>
        <v>395682113.74038774</v>
      </c>
      <c r="L72" s="145">
        <f t="shared" si="58"/>
        <v>0</v>
      </c>
      <c r="M72" s="144">
        <f t="shared" si="58"/>
        <v>-5418461.9043836268</v>
      </c>
      <c r="N72" s="145">
        <f t="shared" si="58"/>
        <v>0</v>
      </c>
      <c r="O72" s="144">
        <f t="shared" si="58"/>
        <v>19783216.242218465</v>
      </c>
      <c r="P72" s="145">
        <f t="shared" si="58"/>
        <v>0</v>
      </c>
      <c r="Q72" s="144">
        <f t="shared" si="58"/>
        <v>11035938751.626163</v>
      </c>
      <c r="R72" s="145">
        <f t="shared" si="58"/>
        <v>0</v>
      </c>
      <c r="S72" s="144">
        <f t="shared" si="58"/>
        <v>-373709277.90244597</v>
      </c>
      <c r="T72" s="144">
        <f t="shared" si="58"/>
        <v>0</v>
      </c>
      <c r="U72" s="144">
        <f t="shared" si="58"/>
        <v>625306687.24483991</v>
      </c>
      <c r="V72" s="144">
        <f t="shared" si="58"/>
        <v>45183576.007156871</v>
      </c>
      <c r="W72" s="145">
        <f t="shared" si="58"/>
        <v>0</v>
      </c>
      <c r="X72" s="144">
        <f t="shared" si="58"/>
        <v>6618777.0208072402</v>
      </c>
      <c r="Y72" s="145">
        <f t="shared" si="58"/>
        <v>0</v>
      </c>
      <c r="Z72" s="144">
        <f t="shared" si="58"/>
        <v>843623440.12378168</v>
      </c>
      <c r="AA72" s="144">
        <f t="shared" si="58"/>
        <v>0</v>
      </c>
      <c r="AB72" s="144">
        <f t="shared" si="58"/>
        <v>7282123.4555181544</v>
      </c>
      <c r="AC72" s="144">
        <f t="shared" si="58"/>
        <v>52791595.241636127</v>
      </c>
      <c r="AD72" s="144">
        <f t="shared" si="58"/>
        <v>0</v>
      </c>
      <c r="AE72" s="144">
        <f t="shared" si="58"/>
        <v>1886333917.1407361</v>
      </c>
      <c r="AF72" s="146">
        <f t="shared" si="58"/>
        <v>0</v>
      </c>
    </row>
    <row r="73" spans="1:32" x14ac:dyDescent="0.3">
      <c r="A73" s="142">
        <v>21</v>
      </c>
      <c r="B73" s="143">
        <f>B24</f>
        <v>87.75</v>
      </c>
      <c r="C73" s="143">
        <f t="shared" ref="C73:AF73" si="59">C24</f>
        <v>0</v>
      </c>
      <c r="D73" s="143">
        <f t="shared" si="59"/>
        <v>-1.5453216117419615</v>
      </c>
      <c r="E73" s="143">
        <f t="shared" si="59"/>
        <v>180.05676648192116</v>
      </c>
      <c r="F73" s="143">
        <f t="shared" si="59"/>
        <v>0.21198264781002746</v>
      </c>
      <c r="G73" s="143">
        <f t="shared" si="59"/>
        <v>3.2001000095132695E-2</v>
      </c>
      <c r="H73" s="143">
        <f t="shared" si="59"/>
        <v>11.357532630533248</v>
      </c>
      <c r="I73" s="143">
        <f t="shared" si="59"/>
        <v>77.525244347024937</v>
      </c>
      <c r="J73" s="143">
        <f t="shared" si="59"/>
        <v>-1.4894292747199411</v>
      </c>
      <c r="K73" s="144">
        <f t="shared" si="59"/>
        <v>395682113.74038774</v>
      </c>
      <c r="L73" s="145">
        <f t="shared" si="59"/>
        <v>0</v>
      </c>
      <c r="M73" s="144">
        <f t="shared" si="59"/>
        <v>-5418461.9043836268</v>
      </c>
      <c r="N73" s="145">
        <f t="shared" si="59"/>
        <v>0</v>
      </c>
      <c r="O73" s="144">
        <f t="shared" si="59"/>
        <v>19783216.242218465</v>
      </c>
      <c r="P73" s="145">
        <f t="shared" si="59"/>
        <v>0</v>
      </c>
      <c r="Q73" s="144">
        <f t="shared" si="59"/>
        <v>11035938751.626163</v>
      </c>
      <c r="R73" s="145">
        <f t="shared" si="59"/>
        <v>0</v>
      </c>
      <c r="S73" s="144">
        <f t="shared" si="59"/>
        <v>-373709277.90244597</v>
      </c>
      <c r="T73" s="144">
        <f t="shared" si="59"/>
        <v>0</v>
      </c>
      <c r="U73" s="144">
        <f t="shared" si="59"/>
        <v>625306687.24483991</v>
      </c>
      <c r="V73" s="144">
        <f t="shared" si="59"/>
        <v>45183576.007156871</v>
      </c>
      <c r="W73" s="145">
        <f t="shared" si="59"/>
        <v>0</v>
      </c>
      <c r="X73" s="144">
        <f t="shared" si="59"/>
        <v>6618777.0208072402</v>
      </c>
      <c r="Y73" s="145">
        <f t="shared" si="59"/>
        <v>0</v>
      </c>
      <c r="Z73" s="144">
        <f t="shared" si="59"/>
        <v>843623440.12378168</v>
      </c>
      <c r="AA73" s="144">
        <f t="shared" si="59"/>
        <v>0</v>
      </c>
      <c r="AB73" s="144">
        <f t="shared" si="59"/>
        <v>7282123.4555181544</v>
      </c>
      <c r="AC73" s="144">
        <f t="shared" si="59"/>
        <v>52791595.241636127</v>
      </c>
      <c r="AD73" s="144">
        <f t="shared" si="59"/>
        <v>0</v>
      </c>
      <c r="AE73" s="144">
        <f t="shared" si="59"/>
        <v>1886333917.1407361</v>
      </c>
      <c r="AF73" s="146">
        <f t="shared" si="59"/>
        <v>0</v>
      </c>
    </row>
    <row r="74" spans="1:32" x14ac:dyDescent="0.3">
      <c r="A74" s="142"/>
      <c r="B74" s="143">
        <f>B75</f>
        <v>93.6</v>
      </c>
      <c r="C74" s="143">
        <f t="shared" ref="C74:AF74" si="60">C75</f>
        <v>0</v>
      </c>
      <c r="D74" s="143">
        <f t="shared" si="60"/>
        <v>-1.9730338931057658</v>
      </c>
      <c r="E74" s="143">
        <f t="shared" si="60"/>
        <v>129.79709519383806</v>
      </c>
      <c r="F74" s="143">
        <f t="shared" si="60"/>
        <v>0.17996095670085793</v>
      </c>
      <c r="G74" s="143">
        <f t="shared" si="60"/>
        <v>3.0534365682047458E-2</v>
      </c>
      <c r="H74" s="143">
        <f t="shared" si="60"/>
        <v>6.7853978555445877</v>
      </c>
      <c r="I74" s="143">
        <f t="shared" si="60"/>
        <v>47.796759214192988</v>
      </c>
      <c r="J74" s="143">
        <f t="shared" si="60"/>
        <v>-1.5599245487642202</v>
      </c>
      <c r="K74" s="144">
        <f t="shared" si="60"/>
        <v>375148282.11101764</v>
      </c>
      <c r="L74" s="145">
        <f t="shared" si="60"/>
        <v>0</v>
      </c>
      <c r="M74" s="144">
        <f t="shared" si="60"/>
        <v>-9218187.721431179</v>
      </c>
      <c r="N74" s="145">
        <f t="shared" si="60"/>
        <v>0</v>
      </c>
      <c r="O74" s="144">
        <f t="shared" si="60"/>
        <v>18156001.20001911</v>
      </c>
      <c r="P74" s="145">
        <f t="shared" si="60"/>
        <v>0</v>
      </c>
      <c r="Q74" s="144">
        <f t="shared" si="60"/>
        <v>7346199063.2959862</v>
      </c>
      <c r="R74" s="145">
        <f t="shared" si="60"/>
        <v>0</v>
      </c>
      <c r="S74" s="144">
        <f t="shared" si="60"/>
        <v>-251117235.52561879</v>
      </c>
      <c r="T74" s="144">
        <f t="shared" si="60"/>
        <v>0</v>
      </c>
      <c r="U74" s="144">
        <f t="shared" si="60"/>
        <v>357362092.82701766</v>
      </c>
      <c r="V74" s="144">
        <f t="shared" si="60"/>
        <v>36834234.386481717</v>
      </c>
      <c r="W74" s="145">
        <f t="shared" si="60"/>
        <v>0</v>
      </c>
      <c r="X74" s="144">
        <f t="shared" si="60"/>
        <v>5490671.6381281978</v>
      </c>
      <c r="Y74" s="145">
        <f t="shared" si="60"/>
        <v>0</v>
      </c>
      <c r="Z74" s="144">
        <f t="shared" si="60"/>
        <v>470253888.83297378</v>
      </c>
      <c r="AA74" s="144">
        <f t="shared" si="60"/>
        <v>0</v>
      </c>
      <c r="AB74" s="144">
        <f t="shared" si="60"/>
        <v>15038344.719366174</v>
      </c>
      <c r="AC74" s="144">
        <f t="shared" si="60"/>
        <v>38130115.84471184</v>
      </c>
      <c r="AD74" s="144">
        <f t="shared" si="60"/>
        <v>0</v>
      </c>
      <c r="AE74" s="144">
        <f t="shared" si="60"/>
        <v>1106159004.8191333</v>
      </c>
      <c r="AF74" s="146">
        <f t="shared" si="60"/>
        <v>0</v>
      </c>
    </row>
    <row r="75" spans="1:32" x14ac:dyDescent="0.3">
      <c r="A75" s="142">
        <v>22</v>
      </c>
      <c r="B75" s="143">
        <f>B25</f>
        <v>93.6</v>
      </c>
      <c r="C75" s="143">
        <f t="shared" ref="C75:AF75" si="61">C25</f>
        <v>0</v>
      </c>
      <c r="D75" s="143">
        <f t="shared" si="61"/>
        <v>-1.9730338931057658</v>
      </c>
      <c r="E75" s="143">
        <f t="shared" si="61"/>
        <v>129.79709519383806</v>
      </c>
      <c r="F75" s="143">
        <f t="shared" si="61"/>
        <v>0.17996095670085793</v>
      </c>
      <c r="G75" s="143">
        <f t="shared" si="61"/>
        <v>3.0534365682047458E-2</v>
      </c>
      <c r="H75" s="143">
        <f t="shared" si="61"/>
        <v>6.7853978555445877</v>
      </c>
      <c r="I75" s="143">
        <f t="shared" si="61"/>
        <v>47.796759214192988</v>
      </c>
      <c r="J75" s="143">
        <f t="shared" si="61"/>
        <v>-1.5599245487642202</v>
      </c>
      <c r="K75" s="144">
        <f t="shared" si="61"/>
        <v>375148282.11101764</v>
      </c>
      <c r="L75" s="145">
        <f t="shared" si="61"/>
        <v>0</v>
      </c>
      <c r="M75" s="144">
        <f t="shared" si="61"/>
        <v>-9218187.721431179</v>
      </c>
      <c r="N75" s="145">
        <f t="shared" si="61"/>
        <v>0</v>
      </c>
      <c r="O75" s="144">
        <f t="shared" si="61"/>
        <v>18156001.20001911</v>
      </c>
      <c r="P75" s="145">
        <f t="shared" si="61"/>
        <v>0</v>
      </c>
      <c r="Q75" s="144">
        <f t="shared" si="61"/>
        <v>7346199063.2959862</v>
      </c>
      <c r="R75" s="145">
        <f t="shared" si="61"/>
        <v>0</v>
      </c>
      <c r="S75" s="144">
        <f t="shared" si="61"/>
        <v>-251117235.52561879</v>
      </c>
      <c r="T75" s="144">
        <f t="shared" si="61"/>
        <v>0</v>
      </c>
      <c r="U75" s="144">
        <f t="shared" si="61"/>
        <v>357362092.82701766</v>
      </c>
      <c r="V75" s="144">
        <f t="shared" si="61"/>
        <v>36834234.386481717</v>
      </c>
      <c r="W75" s="145">
        <f t="shared" si="61"/>
        <v>0</v>
      </c>
      <c r="X75" s="144">
        <f t="shared" si="61"/>
        <v>5490671.6381281978</v>
      </c>
      <c r="Y75" s="145">
        <f t="shared" si="61"/>
        <v>0</v>
      </c>
      <c r="Z75" s="144">
        <f t="shared" si="61"/>
        <v>470253888.83297378</v>
      </c>
      <c r="AA75" s="144">
        <f t="shared" si="61"/>
        <v>0</v>
      </c>
      <c r="AB75" s="144">
        <f t="shared" si="61"/>
        <v>15038344.719366174</v>
      </c>
      <c r="AC75" s="144">
        <f t="shared" si="61"/>
        <v>38130115.84471184</v>
      </c>
      <c r="AD75" s="144">
        <f t="shared" si="61"/>
        <v>0</v>
      </c>
      <c r="AE75" s="144">
        <f t="shared" si="61"/>
        <v>1106159004.8191333</v>
      </c>
      <c r="AF75" s="146">
        <f t="shared" si="61"/>
        <v>0</v>
      </c>
    </row>
    <row r="76" spans="1:32" x14ac:dyDescent="0.3">
      <c r="A76" s="142"/>
      <c r="B76" s="143">
        <f>B77</f>
        <v>99.45</v>
      </c>
      <c r="C76" s="143">
        <f t="shared" ref="C76:AF76" si="62">C77</f>
        <v>0</v>
      </c>
      <c r="D76" s="143">
        <f t="shared" si="62"/>
        <v>-2.4261326766768949</v>
      </c>
      <c r="E76" s="143">
        <f t="shared" si="62"/>
        <v>84.8271795789544</v>
      </c>
      <c r="F76" s="143">
        <f t="shared" si="62"/>
        <v>0.19406049832299366</v>
      </c>
      <c r="G76" s="143">
        <f t="shared" si="62"/>
        <v>2.6153619159226829E-2</v>
      </c>
      <c r="H76" s="143">
        <f t="shared" si="62"/>
        <v>3.6836820497480876</v>
      </c>
      <c r="I76" s="143">
        <f t="shared" si="62"/>
        <v>28.720431793229881</v>
      </c>
      <c r="J76" s="143">
        <f t="shared" si="62"/>
        <v>-1.015745450130348</v>
      </c>
      <c r="K76" s="144">
        <f t="shared" si="62"/>
        <v>240535831.46473405</v>
      </c>
      <c r="L76" s="145">
        <f t="shared" si="62"/>
        <v>0</v>
      </c>
      <c r="M76" s="144">
        <f t="shared" si="62"/>
        <v>-7070517.2961197942</v>
      </c>
      <c r="N76" s="145">
        <f t="shared" si="62"/>
        <v>0</v>
      </c>
      <c r="O76" s="144">
        <f t="shared" si="62"/>
        <v>10987216.59599654</v>
      </c>
      <c r="P76" s="145">
        <f t="shared" si="62"/>
        <v>0</v>
      </c>
      <c r="Q76" s="144">
        <f t="shared" si="62"/>
        <v>4544266185.7332134</v>
      </c>
      <c r="R76" s="145">
        <f t="shared" si="62"/>
        <v>0</v>
      </c>
      <c r="S76" s="144">
        <f t="shared" si="62"/>
        <v>-139917838.62722719</v>
      </c>
      <c r="T76" s="144">
        <f t="shared" si="62"/>
        <v>0</v>
      </c>
      <c r="U76" s="144">
        <f t="shared" si="62"/>
        <v>267348065.47559115</v>
      </c>
      <c r="V76" s="144">
        <f t="shared" si="62"/>
        <v>27587344.55495733</v>
      </c>
      <c r="W76" s="145">
        <f t="shared" si="62"/>
        <v>0</v>
      </c>
      <c r="X76" s="144">
        <f t="shared" si="62"/>
        <v>2938444.4437817307</v>
      </c>
      <c r="Y76" s="145">
        <f t="shared" si="62"/>
        <v>0</v>
      </c>
      <c r="Z76" s="144">
        <f t="shared" si="62"/>
        <v>245314591.5257639</v>
      </c>
      <c r="AA76" s="144">
        <f t="shared" si="62"/>
        <v>0</v>
      </c>
      <c r="AB76" s="144">
        <f t="shared" si="62"/>
        <v>12002243.089608572</v>
      </c>
      <c r="AC76" s="144">
        <f t="shared" si="62"/>
        <v>23495701.482809044</v>
      </c>
      <c r="AD76" s="144">
        <f t="shared" si="62"/>
        <v>0</v>
      </c>
      <c r="AE76" s="144">
        <f t="shared" si="62"/>
        <v>686170749.0349741</v>
      </c>
      <c r="AF76" s="146">
        <f t="shared" si="62"/>
        <v>0</v>
      </c>
    </row>
    <row r="77" spans="1:32" x14ac:dyDescent="0.3">
      <c r="A77" s="142">
        <v>23</v>
      </c>
      <c r="B77" s="143">
        <f>B26</f>
        <v>99.45</v>
      </c>
      <c r="C77" s="143">
        <f t="shared" ref="C77:AF77" si="63">C26</f>
        <v>0</v>
      </c>
      <c r="D77" s="143">
        <f t="shared" si="63"/>
        <v>-2.4261326766768949</v>
      </c>
      <c r="E77" s="143">
        <f t="shared" si="63"/>
        <v>84.8271795789544</v>
      </c>
      <c r="F77" s="143">
        <f t="shared" si="63"/>
        <v>0.19406049832299366</v>
      </c>
      <c r="G77" s="143">
        <f t="shared" si="63"/>
        <v>2.6153619159226829E-2</v>
      </c>
      <c r="H77" s="143">
        <f t="shared" si="63"/>
        <v>3.6836820497480876</v>
      </c>
      <c r="I77" s="143">
        <f t="shared" si="63"/>
        <v>28.720431793229881</v>
      </c>
      <c r="J77" s="143">
        <f t="shared" si="63"/>
        <v>-1.015745450130348</v>
      </c>
      <c r="K77" s="144">
        <f t="shared" si="63"/>
        <v>240535831.46473405</v>
      </c>
      <c r="L77" s="145">
        <f t="shared" si="63"/>
        <v>0</v>
      </c>
      <c r="M77" s="144">
        <f t="shared" si="63"/>
        <v>-7070517.2961197942</v>
      </c>
      <c r="N77" s="145">
        <f t="shared" si="63"/>
        <v>0</v>
      </c>
      <c r="O77" s="144">
        <f t="shared" si="63"/>
        <v>10987216.59599654</v>
      </c>
      <c r="P77" s="145">
        <f t="shared" si="63"/>
        <v>0</v>
      </c>
      <c r="Q77" s="144">
        <f t="shared" si="63"/>
        <v>4544266185.7332134</v>
      </c>
      <c r="R77" s="145">
        <f t="shared" si="63"/>
        <v>0</v>
      </c>
      <c r="S77" s="144">
        <f t="shared" si="63"/>
        <v>-139917838.62722719</v>
      </c>
      <c r="T77" s="144">
        <f t="shared" si="63"/>
        <v>0</v>
      </c>
      <c r="U77" s="144">
        <f t="shared" si="63"/>
        <v>267348065.47559115</v>
      </c>
      <c r="V77" s="144">
        <f t="shared" si="63"/>
        <v>27587344.55495733</v>
      </c>
      <c r="W77" s="145">
        <f t="shared" si="63"/>
        <v>0</v>
      </c>
      <c r="X77" s="144">
        <f t="shared" si="63"/>
        <v>2938444.4437817307</v>
      </c>
      <c r="Y77" s="145">
        <f t="shared" si="63"/>
        <v>0</v>
      </c>
      <c r="Z77" s="144">
        <f t="shared" si="63"/>
        <v>245314591.5257639</v>
      </c>
      <c r="AA77" s="144">
        <f t="shared" si="63"/>
        <v>0</v>
      </c>
      <c r="AB77" s="144">
        <f t="shared" si="63"/>
        <v>12002243.089608572</v>
      </c>
      <c r="AC77" s="144">
        <f t="shared" si="63"/>
        <v>23495701.482809044</v>
      </c>
      <c r="AD77" s="144">
        <f t="shared" si="63"/>
        <v>0</v>
      </c>
      <c r="AE77" s="144">
        <f t="shared" si="63"/>
        <v>686170749.0349741</v>
      </c>
      <c r="AF77" s="146">
        <f t="shared" si="63"/>
        <v>0</v>
      </c>
    </row>
    <row r="78" spans="1:32" x14ac:dyDescent="0.3">
      <c r="A78" s="142"/>
      <c r="B78" s="143">
        <f>B79</f>
        <v>105.3</v>
      </c>
      <c r="C78" s="143">
        <f t="shared" ref="C78:AF78" si="64">C79</f>
        <v>0</v>
      </c>
      <c r="D78" s="143">
        <f t="shared" si="64"/>
        <v>-2.9129358201321303</v>
      </c>
      <c r="E78" s="143">
        <f t="shared" si="64"/>
        <v>54.893286003647077</v>
      </c>
      <c r="F78" s="143">
        <f t="shared" si="64"/>
        <v>0.20172139128296115</v>
      </c>
      <c r="G78" s="143">
        <f t="shared" si="64"/>
        <v>2.2731971040141352E-2</v>
      </c>
      <c r="H78" s="143">
        <f t="shared" si="64"/>
        <v>1.8138166388955765</v>
      </c>
      <c r="I78" s="143">
        <f t="shared" si="64"/>
        <v>17.402225130133147</v>
      </c>
      <c r="J78" s="143">
        <f t="shared" si="64"/>
        <v>-0.53177094504617073</v>
      </c>
      <c r="K78" s="144">
        <f t="shared" si="64"/>
        <v>144756487.48446172</v>
      </c>
      <c r="L78" s="145">
        <f t="shared" si="64"/>
        <v>0</v>
      </c>
      <c r="M78" s="144">
        <f t="shared" si="64"/>
        <v>-4056359.2952612611</v>
      </c>
      <c r="N78" s="145">
        <f t="shared" si="64"/>
        <v>0</v>
      </c>
      <c r="O78" s="144">
        <f t="shared" si="64"/>
        <v>6152965.677245019</v>
      </c>
      <c r="P78" s="145">
        <f t="shared" si="64"/>
        <v>0</v>
      </c>
      <c r="Q78" s="144">
        <f t="shared" si="64"/>
        <v>2687183488.1687965</v>
      </c>
      <c r="R78" s="145">
        <f t="shared" si="64"/>
        <v>0</v>
      </c>
      <c r="S78" s="144">
        <f t="shared" si="64"/>
        <v>-73674808.559400231</v>
      </c>
      <c r="T78" s="144">
        <f t="shared" si="64"/>
        <v>0</v>
      </c>
      <c r="U78" s="144">
        <f t="shared" si="64"/>
        <v>185695315.97731104</v>
      </c>
      <c r="V78" s="144">
        <f t="shared" si="64"/>
        <v>19929736.402957663</v>
      </c>
      <c r="W78" s="145">
        <f t="shared" si="64"/>
        <v>0</v>
      </c>
      <c r="X78" s="144">
        <f t="shared" si="64"/>
        <v>1621189.0575410614</v>
      </c>
      <c r="Y78" s="145">
        <f t="shared" si="64"/>
        <v>0</v>
      </c>
      <c r="Z78" s="144">
        <f t="shared" si="64"/>
        <v>114258932.86452246</v>
      </c>
      <c r="AA78" s="144">
        <f t="shared" si="64"/>
        <v>0</v>
      </c>
      <c r="AB78" s="144">
        <f t="shared" si="64"/>
        <v>7173064.5698013138</v>
      </c>
      <c r="AC78" s="144">
        <f t="shared" si="64"/>
        <v>13601028.864220148</v>
      </c>
      <c r="AD78" s="144">
        <f t="shared" si="64"/>
        <v>0</v>
      </c>
      <c r="AE78" s="144">
        <f t="shared" si="64"/>
        <v>421543539.60669327</v>
      </c>
      <c r="AF78" s="146">
        <f t="shared" si="64"/>
        <v>0</v>
      </c>
    </row>
    <row r="79" spans="1:32" x14ac:dyDescent="0.3">
      <c r="A79" s="142">
        <v>24</v>
      </c>
      <c r="B79" s="143">
        <f>B27</f>
        <v>105.3</v>
      </c>
      <c r="C79" s="143">
        <f t="shared" ref="C79:AF79" si="65">C27</f>
        <v>0</v>
      </c>
      <c r="D79" s="143">
        <f t="shared" si="65"/>
        <v>-2.9129358201321303</v>
      </c>
      <c r="E79" s="143">
        <f t="shared" si="65"/>
        <v>54.893286003647077</v>
      </c>
      <c r="F79" s="143">
        <f t="shared" si="65"/>
        <v>0.20172139128296115</v>
      </c>
      <c r="G79" s="143">
        <f t="shared" si="65"/>
        <v>2.2731971040141352E-2</v>
      </c>
      <c r="H79" s="143">
        <f t="shared" si="65"/>
        <v>1.8138166388955765</v>
      </c>
      <c r="I79" s="143">
        <f t="shared" si="65"/>
        <v>17.402225130133147</v>
      </c>
      <c r="J79" s="143">
        <f t="shared" si="65"/>
        <v>-0.53177094504617073</v>
      </c>
      <c r="K79" s="144">
        <f t="shared" si="65"/>
        <v>144756487.48446172</v>
      </c>
      <c r="L79" s="145">
        <f t="shared" si="65"/>
        <v>0</v>
      </c>
      <c r="M79" s="144">
        <f t="shared" si="65"/>
        <v>-4056359.2952612611</v>
      </c>
      <c r="N79" s="145">
        <f t="shared" si="65"/>
        <v>0</v>
      </c>
      <c r="O79" s="144">
        <f t="shared" si="65"/>
        <v>6152965.677245019</v>
      </c>
      <c r="P79" s="145">
        <f t="shared" si="65"/>
        <v>0</v>
      </c>
      <c r="Q79" s="144">
        <f t="shared" si="65"/>
        <v>2687183488.1687965</v>
      </c>
      <c r="R79" s="145">
        <f t="shared" si="65"/>
        <v>0</v>
      </c>
      <c r="S79" s="144">
        <f t="shared" si="65"/>
        <v>-73674808.559400231</v>
      </c>
      <c r="T79" s="144">
        <f t="shared" si="65"/>
        <v>0</v>
      </c>
      <c r="U79" s="144">
        <f t="shared" si="65"/>
        <v>185695315.97731104</v>
      </c>
      <c r="V79" s="144">
        <f t="shared" si="65"/>
        <v>19929736.402957663</v>
      </c>
      <c r="W79" s="145">
        <f t="shared" si="65"/>
        <v>0</v>
      </c>
      <c r="X79" s="144">
        <f t="shared" si="65"/>
        <v>1621189.0575410614</v>
      </c>
      <c r="Y79" s="145">
        <f t="shared" si="65"/>
        <v>0</v>
      </c>
      <c r="Z79" s="144">
        <f t="shared" si="65"/>
        <v>114258932.86452246</v>
      </c>
      <c r="AA79" s="144">
        <f t="shared" si="65"/>
        <v>0</v>
      </c>
      <c r="AB79" s="144">
        <f t="shared" si="65"/>
        <v>7173064.5698013138</v>
      </c>
      <c r="AC79" s="144">
        <f t="shared" si="65"/>
        <v>13601028.864220148</v>
      </c>
      <c r="AD79" s="144">
        <f t="shared" si="65"/>
        <v>0</v>
      </c>
      <c r="AE79" s="144">
        <f t="shared" si="65"/>
        <v>421543539.60669327</v>
      </c>
      <c r="AF79" s="146">
        <f t="shared" si="65"/>
        <v>0</v>
      </c>
    </row>
    <row r="80" spans="1:32" x14ac:dyDescent="0.3">
      <c r="B80" s="143">
        <f>B81</f>
        <v>111.15</v>
      </c>
      <c r="C80" s="143">
        <f t="shared" ref="C80:AF80" si="66">C81</f>
        <v>0</v>
      </c>
      <c r="D80" s="143">
        <f t="shared" si="66"/>
        <v>-3.4419095681051122</v>
      </c>
      <c r="E80" s="143">
        <f t="shared" si="66"/>
        <v>34.526818447504034</v>
      </c>
      <c r="F80" s="143">
        <f t="shared" si="66"/>
        <v>0.23606208212734187</v>
      </c>
      <c r="G80" s="143">
        <f t="shared" si="66"/>
        <v>1.9244682470723414E-2</v>
      </c>
      <c r="H80" s="143">
        <f t="shared" si="66"/>
        <v>0.76514700501697996</v>
      </c>
      <c r="I80" s="143">
        <f t="shared" si="66"/>
        <v>10.818017091122062</v>
      </c>
      <c r="J80" s="143">
        <f t="shared" si="66"/>
        <v>-0.21666554809922944</v>
      </c>
      <c r="K80" s="144">
        <f t="shared" si="66"/>
        <v>87078629.17859973</v>
      </c>
      <c r="L80" s="145">
        <f t="shared" si="66"/>
        <v>0</v>
      </c>
      <c r="M80" s="144">
        <f t="shared" si="66"/>
        <v>-2140936.3412455763</v>
      </c>
      <c r="N80" s="145">
        <f t="shared" si="66"/>
        <v>0</v>
      </c>
      <c r="O80" s="144">
        <f t="shared" si="66"/>
        <v>3482839.5333679132</v>
      </c>
      <c r="P80" s="145">
        <f t="shared" si="66"/>
        <v>0</v>
      </c>
      <c r="Q80" s="144">
        <f t="shared" si="66"/>
        <v>1208464313.6808214</v>
      </c>
      <c r="R80" s="145">
        <f t="shared" si="66"/>
        <v>0</v>
      </c>
      <c r="S80" s="144">
        <f t="shared" si="66"/>
        <v>-27788264.11843808</v>
      </c>
      <c r="T80" s="144">
        <f t="shared" si="66"/>
        <v>0</v>
      </c>
      <c r="U80" s="144">
        <f t="shared" si="66"/>
        <v>138175775.8413837</v>
      </c>
      <c r="V80" s="144">
        <f t="shared" si="66"/>
        <v>9280926.9590574801</v>
      </c>
      <c r="W80" s="145">
        <f t="shared" si="66"/>
        <v>0</v>
      </c>
      <c r="X80" s="144">
        <f t="shared" si="66"/>
        <v>1154917.7508410907</v>
      </c>
      <c r="Y80" s="145">
        <f t="shared" si="66"/>
        <v>0</v>
      </c>
      <c r="Z80" s="144">
        <f t="shared" si="66"/>
        <v>36674089.81534934</v>
      </c>
      <c r="AA80" s="144">
        <f t="shared" si="66"/>
        <v>0</v>
      </c>
      <c r="AB80" s="144">
        <f t="shared" si="66"/>
        <v>2590014.1137471851</v>
      </c>
      <c r="AC80" s="144">
        <f t="shared" si="66"/>
        <v>7121409.4322347781</v>
      </c>
      <c r="AD80" s="144">
        <f t="shared" si="66"/>
        <v>0</v>
      </c>
      <c r="AE80" s="144">
        <f t="shared" si="66"/>
        <v>232214439.92743692</v>
      </c>
      <c r="AF80" s="146">
        <f t="shared" si="66"/>
        <v>0</v>
      </c>
    </row>
    <row r="81" spans="1:32" x14ac:dyDescent="0.3">
      <c r="A81" s="142">
        <v>25</v>
      </c>
      <c r="B81" s="143">
        <f>B28</f>
        <v>111.15</v>
      </c>
      <c r="C81" s="143">
        <f t="shared" ref="C81:AF81" si="67">C28</f>
        <v>0</v>
      </c>
      <c r="D81" s="143">
        <f t="shared" si="67"/>
        <v>-3.4419095681051122</v>
      </c>
      <c r="E81" s="143">
        <f t="shared" si="67"/>
        <v>34.526818447504034</v>
      </c>
      <c r="F81" s="143">
        <f t="shared" si="67"/>
        <v>0.23606208212734187</v>
      </c>
      <c r="G81" s="143">
        <f t="shared" si="67"/>
        <v>1.9244682470723414E-2</v>
      </c>
      <c r="H81" s="143">
        <f t="shared" si="67"/>
        <v>0.76514700501697996</v>
      </c>
      <c r="I81" s="143">
        <f t="shared" si="67"/>
        <v>10.818017091122062</v>
      </c>
      <c r="J81" s="143">
        <f t="shared" si="67"/>
        <v>-0.21666554809922944</v>
      </c>
      <c r="K81" s="144">
        <f t="shared" si="67"/>
        <v>87078629.17859973</v>
      </c>
      <c r="L81" s="145">
        <f t="shared" si="67"/>
        <v>0</v>
      </c>
      <c r="M81" s="144">
        <f t="shared" si="67"/>
        <v>-2140936.3412455763</v>
      </c>
      <c r="N81" s="145">
        <f t="shared" si="67"/>
        <v>0</v>
      </c>
      <c r="O81" s="144">
        <f t="shared" si="67"/>
        <v>3482839.5333679132</v>
      </c>
      <c r="P81" s="145">
        <f t="shared" si="67"/>
        <v>0</v>
      </c>
      <c r="Q81" s="144">
        <f t="shared" si="67"/>
        <v>1208464313.6808214</v>
      </c>
      <c r="R81" s="145">
        <f t="shared" si="67"/>
        <v>0</v>
      </c>
      <c r="S81" s="144">
        <f t="shared" si="67"/>
        <v>-27788264.11843808</v>
      </c>
      <c r="T81" s="144">
        <f t="shared" si="67"/>
        <v>0</v>
      </c>
      <c r="U81" s="144">
        <f t="shared" si="67"/>
        <v>138175775.8413837</v>
      </c>
      <c r="V81" s="144">
        <f t="shared" si="67"/>
        <v>9280926.9590574801</v>
      </c>
      <c r="W81" s="145">
        <f t="shared" si="67"/>
        <v>0</v>
      </c>
      <c r="X81" s="144">
        <f t="shared" si="67"/>
        <v>1154917.7508410907</v>
      </c>
      <c r="Y81" s="145">
        <f t="shared" si="67"/>
        <v>0</v>
      </c>
      <c r="Z81" s="144">
        <f t="shared" si="67"/>
        <v>36674089.81534934</v>
      </c>
      <c r="AA81" s="144">
        <f t="shared" si="67"/>
        <v>0</v>
      </c>
      <c r="AB81" s="144">
        <f t="shared" si="67"/>
        <v>2590014.1137471851</v>
      </c>
      <c r="AC81" s="144">
        <f t="shared" si="67"/>
        <v>7121409.4322347781</v>
      </c>
      <c r="AD81" s="144">
        <f t="shared" si="67"/>
        <v>0</v>
      </c>
      <c r="AE81" s="144">
        <f t="shared" si="67"/>
        <v>232214439.92743692</v>
      </c>
      <c r="AF81" s="146">
        <f t="shared" si="67"/>
        <v>0</v>
      </c>
    </row>
    <row r="82" spans="1:32" x14ac:dyDescent="0.3">
      <c r="B82" s="143">
        <f>B29</f>
        <v>117</v>
      </c>
      <c r="C82" s="143">
        <f t="shared" ref="C82:AF82" si="68">C29</f>
        <v>0</v>
      </c>
      <c r="D82" s="143">
        <f t="shared" si="68"/>
        <v>-4.0013455041233446</v>
      </c>
      <c r="E82" s="143">
        <f t="shared" si="68"/>
        <v>5.4094110833656996</v>
      </c>
      <c r="F82" s="143">
        <f t="shared" si="68"/>
        <v>2.1058100493936281E-2</v>
      </c>
      <c r="G82" s="143">
        <f t="shared" si="68"/>
        <v>6.3306636249245022E-3</v>
      </c>
      <c r="H82" s="143">
        <f t="shared" si="68"/>
        <v>7.4835421120230195E-3</v>
      </c>
      <c r="I82" s="143">
        <f t="shared" si="68"/>
        <v>8.9642574819865831E-2</v>
      </c>
      <c r="J82" s="143">
        <f t="shared" si="68"/>
        <v>-5.0345562181151838E-4</v>
      </c>
      <c r="K82" s="144">
        <f t="shared" si="68"/>
        <v>15911988.241532333</v>
      </c>
      <c r="L82" s="145">
        <f t="shared" si="68"/>
        <v>0</v>
      </c>
      <c r="M82" s="144">
        <f t="shared" si="68"/>
        <v>-101883.66313498374</v>
      </c>
      <c r="N82" s="145">
        <f t="shared" si="68"/>
        <v>0</v>
      </c>
      <c r="O82" s="144">
        <f t="shared" si="68"/>
        <v>120856.34866280905</v>
      </c>
      <c r="P82" s="145">
        <f t="shared" si="68"/>
        <v>0</v>
      </c>
      <c r="Q82" s="144">
        <f t="shared" si="68"/>
        <v>118659133.18948001</v>
      </c>
      <c r="R82" s="145">
        <f t="shared" si="68"/>
        <v>0</v>
      </c>
      <c r="S82" s="144">
        <f t="shared" si="68"/>
        <v>-786750.72612534452</v>
      </c>
      <c r="T82" s="144">
        <f t="shared" si="68"/>
        <v>0</v>
      </c>
      <c r="U82" s="144">
        <f t="shared" si="68"/>
        <v>189368.54336500601</v>
      </c>
      <c r="V82" s="144">
        <f t="shared" si="68"/>
        <v>958009.71678847936</v>
      </c>
      <c r="W82" s="145">
        <f t="shared" si="68"/>
        <v>0</v>
      </c>
      <c r="X82" s="144">
        <f t="shared" si="68"/>
        <v>109405.22589588226</v>
      </c>
      <c r="Y82" s="145">
        <f t="shared" si="68"/>
        <v>0</v>
      </c>
      <c r="Z82" s="144">
        <f t="shared" si="68"/>
        <v>194347.71260808324</v>
      </c>
      <c r="AA82" s="144">
        <f t="shared" si="68"/>
        <v>0</v>
      </c>
      <c r="AB82" s="144">
        <f t="shared" si="68"/>
        <v>6877.6473298418969</v>
      </c>
      <c r="AC82" s="144">
        <f t="shared" si="68"/>
        <v>75517.537958222994</v>
      </c>
      <c r="AD82" s="144">
        <f t="shared" si="68"/>
        <v>0</v>
      </c>
      <c r="AE82" s="144">
        <f t="shared" si="68"/>
        <v>1384451.0852127599</v>
      </c>
      <c r="AF82" s="146">
        <f t="shared" si="68"/>
        <v>0</v>
      </c>
    </row>
  </sheetData>
  <sortState xmlns:xlrd2="http://schemas.microsoft.com/office/spreadsheetml/2017/richdata2" ref="A32:A45">
    <sortCondition ref="A32:A45"/>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35C87-B88C-4CBF-B1C0-C16D9B99A96F}">
  <dimension ref="A1:CU58"/>
  <sheetViews>
    <sheetView topLeftCell="E27" zoomScale="40" zoomScaleNormal="40" workbookViewId="0"/>
  </sheetViews>
  <sheetFormatPr defaultRowHeight="14.4" x14ac:dyDescent="0.3"/>
  <cols>
    <col min="1" max="1" width="6.88671875" bestFit="1" customWidth="1"/>
    <col min="2" max="2" width="14" bestFit="1" customWidth="1"/>
    <col min="3" max="3" width="14.5546875" bestFit="1" customWidth="1"/>
    <col min="4" max="4" width="7.109375" bestFit="1" customWidth="1"/>
    <col min="5" max="5" width="12.88671875" bestFit="1" customWidth="1"/>
    <col min="6" max="7" width="13.44140625" bestFit="1" customWidth="1"/>
    <col min="8" max="9" width="12.88671875" bestFit="1" customWidth="1"/>
    <col min="10" max="10" width="13.21875" bestFit="1" customWidth="1"/>
    <col min="11" max="12" width="12.88671875" bestFit="1" customWidth="1"/>
    <col min="13" max="13" width="14.5546875" bestFit="1" customWidth="1"/>
    <col min="14" max="14" width="12.88671875" bestFit="1" customWidth="1"/>
    <col min="15" max="15" width="16.5546875" bestFit="1" customWidth="1"/>
    <col min="16" max="18" width="12.88671875" bestFit="1" customWidth="1"/>
    <col min="19" max="19" width="17.33203125" bestFit="1" customWidth="1"/>
    <col min="20" max="20" width="12.88671875" bestFit="1" customWidth="1"/>
    <col min="21" max="21" width="16" bestFit="1" customWidth="1"/>
    <col min="22" max="23" width="12.88671875" bestFit="1" customWidth="1"/>
    <col min="24" max="24" width="17.5546875" bestFit="1" customWidth="1"/>
    <col min="25" max="27" width="12.88671875" bestFit="1" customWidth="1"/>
    <col min="28" max="28" width="15.6640625" bestFit="1" customWidth="1"/>
    <col min="29" max="32" width="12.88671875" bestFit="1" customWidth="1"/>
    <col min="33" max="33" width="7.6640625" bestFit="1" customWidth="1"/>
    <col min="34" max="34" width="9.33203125" bestFit="1" customWidth="1"/>
    <col min="35" max="36" width="11.6640625" bestFit="1" customWidth="1"/>
    <col min="37" max="37" width="16.88671875" bestFit="1" customWidth="1"/>
    <col min="38" max="38" width="15.33203125" bestFit="1" customWidth="1"/>
    <col min="39" max="39" width="13" bestFit="1" customWidth="1"/>
    <col min="40" max="40" width="11" bestFit="1" customWidth="1"/>
    <col min="41" max="41" width="11.21875" bestFit="1" customWidth="1"/>
    <col min="42" max="42" width="13.44140625" bestFit="1" customWidth="1"/>
    <col min="43" max="43" width="14.88671875" bestFit="1" customWidth="1"/>
    <col min="44" max="44" width="11.44140625" bestFit="1" customWidth="1"/>
    <col min="45" max="45" width="14.33203125" bestFit="1" customWidth="1"/>
    <col min="46" max="46" width="13" bestFit="1" customWidth="1"/>
    <col min="47" max="47" width="15.33203125" bestFit="1" customWidth="1"/>
    <col min="48" max="48" width="12.44140625" bestFit="1" customWidth="1"/>
    <col min="49" max="49" width="16.109375" bestFit="1" customWidth="1"/>
    <col min="50" max="50" width="11.44140625" bestFit="1" customWidth="1"/>
    <col min="51" max="51" width="19.6640625" bestFit="1" customWidth="1"/>
    <col min="52" max="52" width="15.109375" customWidth="1"/>
    <col min="53" max="62" width="17.44140625" customWidth="1"/>
    <col min="63" max="64" width="14.33203125" bestFit="1" customWidth="1"/>
    <col min="65" max="65" width="14" bestFit="1" customWidth="1"/>
    <col min="66" max="66" width="9.33203125" bestFit="1" customWidth="1"/>
    <col min="67" max="67" width="15.109375" bestFit="1" customWidth="1"/>
    <col min="68" max="68" width="9.33203125" bestFit="1" customWidth="1"/>
    <col min="69" max="69" width="15.109375" bestFit="1" customWidth="1"/>
    <col min="70" max="70" width="10" bestFit="1" customWidth="1"/>
    <col min="71" max="71" width="14" bestFit="1" customWidth="1"/>
    <col min="72" max="72" width="10.88671875" bestFit="1" customWidth="1"/>
    <col min="73" max="76" width="14" bestFit="1" customWidth="1"/>
    <col min="77" max="77" width="12.88671875" bestFit="1" customWidth="1"/>
    <col min="78" max="78" width="19.109375" bestFit="1" customWidth="1"/>
    <col min="79" max="79" width="10.5546875" bestFit="1" customWidth="1"/>
    <col min="80" max="80" width="19.5546875" bestFit="1" customWidth="1"/>
    <col min="81" max="81" width="14" bestFit="1" customWidth="1"/>
    <col min="82" max="82" width="19.109375" bestFit="1" customWidth="1"/>
    <col min="83" max="83" width="14" bestFit="1" customWidth="1"/>
    <col min="84" max="84" width="20.33203125" bestFit="1" customWidth="1"/>
    <col min="85" max="85" width="14" bestFit="1" customWidth="1"/>
    <col min="86" max="86" width="20.109375" bestFit="1" customWidth="1"/>
    <col min="87" max="87" width="10.5546875" bestFit="1" customWidth="1"/>
    <col min="88" max="88" width="21.44140625" bestFit="1" customWidth="1"/>
    <col min="89" max="89" width="17.88671875" bestFit="1" customWidth="1"/>
    <col min="90" max="90" width="10.5546875" bestFit="1" customWidth="1"/>
    <col min="91" max="91" width="20.33203125" bestFit="1" customWidth="1"/>
    <col min="92" max="92" width="10.5546875" bestFit="1" customWidth="1"/>
    <col min="93" max="93" width="20.6640625" bestFit="1" customWidth="1"/>
    <col min="94" max="94" width="10.5546875" bestFit="1" customWidth="1"/>
    <col min="95" max="95" width="21.44140625" bestFit="1" customWidth="1"/>
    <col min="96" max="96" width="18.5546875" bestFit="1" customWidth="1"/>
    <col min="97" max="97" width="10.5546875" bestFit="1" customWidth="1"/>
    <col min="98" max="98" width="20.5546875" bestFit="1" customWidth="1"/>
  </cols>
  <sheetData>
    <row r="1" spans="1:99" ht="21" x14ac:dyDescent="0.4">
      <c r="A1" s="306" t="s">
        <v>508</v>
      </c>
      <c r="B1" s="316" t="s">
        <v>354</v>
      </c>
      <c r="C1" s="316" t="s">
        <v>500</v>
      </c>
      <c r="D1" s="316"/>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I1" s="307" t="s">
        <v>63</v>
      </c>
      <c r="AJ1" s="314" t="s">
        <v>533</v>
      </c>
      <c r="AK1" s="314" t="s">
        <v>500</v>
      </c>
      <c r="AL1" s="314"/>
      <c r="AM1" s="314"/>
      <c r="AN1" s="314"/>
      <c r="AO1" s="314"/>
      <c r="AP1" s="314"/>
      <c r="AQ1" s="314"/>
      <c r="AR1" s="314"/>
      <c r="AS1" s="314"/>
      <c r="AT1" s="314"/>
      <c r="AU1" s="314"/>
      <c r="AV1" s="314"/>
      <c r="AW1" s="314"/>
      <c r="AX1" s="314"/>
      <c r="AY1" s="314"/>
      <c r="AZ1" s="314"/>
      <c r="BA1" s="314"/>
      <c r="BB1" s="314"/>
      <c r="BC1" s="314"/>
      <c r="BD1" s="314"/>
      <c r="BE1" s="314"/>
      <c r="BF1" s="314"/>
      <c r="BG1" s="314"/>
      <c r="BH1" s="314"/>
      <c r="BI1" s="314"/>
      <c r="BJ1" s="314"/>
      <c r="BK1" s="314"/>
      <c r="BL1" s="314"/>
      <c r="BM1" s="314"/>
      <c r="BN1" s="314"/>
      <c r="BP1" s="447" t="s">
        <v>250</v>
      </c>
      <c r="BQ1" s="448"/>
      <c r="BR1" s="448"/>
      <c r="BS1" s="448"/>
      <c r="BT1" s="448"/>
      <c r="BU1" s="448"/>
      <c r="BV1" s="448"/>
      <c r="BW1" s="448"/>
      <c r="BX1" s="448"/>
      <c r="BY1" s="448"/>
      <c r="BZ1" s="448"/>
      <c r="CA1" s="448"/>
      <c r="CB1" s="448"/>
      <c r="CC1" s="448"/>
      <c r="CD1" s="448"/>
      <c r="CE1" s="448"/>
      <c r="CF1" s="448"/>
      <c r="CG1" s="448"/>
      <c r="CH1" s="448"/>
      <c r="CI1" s="448"/>
      <c r="CJ1" s="448"/>
      <c r="CK1" s="448"/>
      <c r="CL1" s="448"/>
      <c r="CM1" s="448"/>
      <c r="CN1" s="448"/>
      <c r="CO1" s="448"/>
      <c r="CP1" s="448"/>
      <c r="CQ1" s="448"/>
      <c r="CR1" s="448"/>
      <c r="CS1" s="448"/>
      <c r="CT1" s="448"/>
      <c r="CU1" s="449"/>
    </row>
    <row r="2" spans="1:99" ht="21" x14ac:dyDescent="0.4">
      <c r="A2">
        <v>2</v>
      </c>
      <c r="B2" t="s">
        <v>499</v>
      </c>
      <c r="AI2" s="2" t="s">
        <v>493</v>
      </c>
      <c r="AJ2" t="s">
        <v>493</v>
      </c>
      <c r="AK2" t="s">
        <v>493</v>
      </c>
      <c r="AL2" t="s">
        <v>493</v>
      </c>
      <c r="AM2">
        <v>2</v>
      </c>
      <c r="AN2" t="s">
        <v>494</v>
      </c>
      <c r="AO2" t="s">
        <v>495</v>
      </c>
      <c r="AP2" t="s">
        <v>496</v>
      </c>
      <c r="AQ2" t="s">
        <v>497</v>
      </c>
      <c r="AR2" t="s">
        <v>498</v>
      </c>
      <c r="AS2" t="s">
        <v>499</v>
      </c>
      <c r="BP2" s="450" t="s">
        <v>534</v>
      </c>
      <c r="BQ2" s="451"/>
      <c r="BR2" s="451"/>
      <c r="BS2" s="451" t="s">
        <v>535</v>
      </c>
      <c r="BT2" s="451"/>
      <c r="BU2" s="451"/>
      <c r="BV2" s="451"/>
      <c r="BW2" s="317"/>
      <c r="BX2" s="317"/>
      <c r="BY2" s="317"/>
      <c r="BZ2" s="317"/>
      <c r="CA2" s="317"/>
      <c r="CB2" s="317"/>
      <c r="CC2" s="317"/>
      <c r="CD2" s="317"/>
      <c r="CE2" s="317"/>
      <c r="CF2" s="317"/>
      <c r="CG2" s="317"/>
      <c r="CH2" s="317"/>
      <c r="CI2" s="317"/>
      <c r="CJ2" s="317"/>
      <c r="CK2" s="317"/>
      <c r="CL2" s="317"/>
      <c r="CM2" s="317"/>
      <c r="CN2" s="317"/>
      <c r="CO2" s="317"/>
      <c r="CP2" s="317"/>
      <c r="CQ2" s="317"/>
      <c r="CR2" s="317"/>
      <c r="CS2" s="317"/>
      <c r="CT2" s="317"/>
      <c r="CU2" s="318"/>
    </row>
    <row r="3" spans="1:99" x14ac:dyDescent="0.3">
      <c r="A3" s="322" t="str">
        <f>IF( ISBLANK(machi_frm_BeamDyn!A32), "", machi_frm_BeamDyn!A32)</f>
        <v>**num</v>
      </c>
      <c r="B3" s="322" t="str">
        <f>IF( ISBLANK(machi_frm_BeamDyn!B32), "", machi_frm_BeamDyn!B32)</f>
        <v>Y[span]</v>
      </c>
      <c r="C3" s="322" t="str">
        <f>IF( ISBLANK(machi_frm_BeamDyn!C32), "", machi_frm_BeamDyn!C32)</f>
        <v>X[swe]</v>
      </c>
      <c r="D3" s="322" t="str">
        <f>IF( ISBLANK(machi_frm_BeamDyn!D32), "", machi_frm_BeamDyn!D32)</f>
        <v>Z[Ben]</v>
      </c>
      <c r="E3" s="322" t="str">
        <f>IF( ISBLANK(machi_frm_BeamDyn!E32), "", machi_frm_BeamDyn!E32)</f>
        <v>rA</v>
      </c>
      <c r="F3" s="322" t="str">
        <f>IF( ISBLANK(machi_frm_BeamDyn!F32), "", machi_frm_BeamDyn!F32)</f>
        <v>xcm_edg</v>
      </c>
      <c r="G3" s="322" t="str">
        <f>IF( ISBLANK(machi_frm_BeamDyn!G32), "", machi_frm_BeamDyn!G32)</f>
        <v>zcm_flp</v>
      </c>
      <c r="H3" s="322" t="str">
        <f>IF( ISBLANK(machi_frm_BeamDyn!H32), "", machi_frm_BeamDyn!H32)</f>
        <v>rIxx_flp</v>
      </c>
      <c r="I3" s="322" t="str">
        <f>IF( ISBLANK(machi_frm_BeamDyn!I32), "", machi_frm_BeamDyn!I32)</f>
        <v>rIzz_edg</v>
      </c>
      <c r="J3" s="322" t="str">
        <f>IF( ISBLANK(machi_frm_BeamDyn!J32), "", machi_frm_BeamDyn!J32)</f>
        <v>rIxz_cp</v>
      </c>
      <c r="K3" s="322" t="str">
        <f>IF( ISBLANK(machi_frm_BeamDyn!K32), "", machi_frm_BeamDyn!K32)</f>
        <v>K11=GAx_edg</v>
      </c>
      <c r="L3" s="322" t="str">
        <f>IF( ISBLANK(machi_frm_BeamDyn!L32), "", machi_frm_BeamDyn!L32)</f>
        <v>K12</v>
      </c>
      <c r="M3" s="322" t="str">
        <f>IF( ISBLANK(machi_frm_BeamDyn!M32), "", machi_frm_BeamDyn!M32)</f>
        <v>K13=GAxz_cp</v>
      </c>
      <c r="N3" s="322" t="str">
        <f>IF( ISBLANK(machi_frm_BeamDyn!N32), "", machi_frm_BeamDyn!N32)</f>
        <v>K14</v>
      </c>
      <c r="O3" s="322" t="str">
        <f>IF( ISBLANK(machi_frm_BeamDyn!O32), "", machi_frm_BeamDyn!O32)</f>
        <v>K15=GAxX_edg/trs</v>
      </c>
      <c r="P3" s="322" t="str">
        <f>IF( ISBLANK(machi_frm_BeamDyn!P32), "", machi_frm_BeamDyn!P32)</f>
        <v>K16</v>
      </c>
      <c r="Q3" s="322" t="str">
        <f>IF( ISBLANK(machi_frm_BeamDyn!Q32), "", machi_frm_BeamDyn!Q32)</f>
        <v>K22=EA_ten</v>
      </c>
      <c r="R3" s="322" t="str">
        <f>IF( ISBLANK(machi_frm_BeamDyn!R32), "", machi_frm_BeamDyn!R32)</f>
        <v>K23</v>
      </c>
      <c r="S3" s="322" t="str">
        <f>IF( ISBLANK(machi_frm_BeamDyn!S32), "", machi_frm_BeamDyn!S32)</f>
        <v>K24=(-)EAx_ten/flp</v>
      </c>
      <c r="T3" s="322" t="str">
        <f>IF( ISBLANK(machi_frm_BeamDyn!T32), "", machi_frm_BeamDyn!T32)</f>
        <v>K25</v>
      </c>
      <c r="U3" s="322" t="str">
        <f>IF( ISBLANK(machi_frm_BeamDyn!U32), "", machi_frm_BeamDyn!U32)</f>
        <v>K26=EAz_ten/edg</v>
      </c>
      <c r="V3" s="322" t="str">
        <f>IF( ISBLANK(machi_frm_BeamDyn!V32), "", machi_frm_BeamDyn!V32)</f>
        <v>K33=GAz_flp</v>
      </c>
      <c r="W3" s="322" t="str">
        <f>IF( ISBLANK(machi_frm_BeamDyn!W32), "", machi_frm_BeamDyn!W32)</f>
        <v>K34</v>
      </c>
      <c r="X3" s="322" t="str">
        <f>IF( ISBLANK(machi_frm_BeamDyn!X32), "", machi_frm_BeamDyn!X32)</f>
        <v>K35=(-)GAzZ_flp/trs</v>
      </c>
      <c r="Y3" s="322" t="str">
        <f>IF( ISBLANK(machi_frm_BeamDyn!Y32), "", machi_frm_BeamDyn!Y32)</f>
        <v>K36</v>
      </c>
      <c r="Z3" s="322" t="str">
        <f>IF( ISBLANK(machi_frm_BeamDyn!Z32), "", machi_frm_BeamDyn!Z32)</f>
        <v>K44=EIxx_flp</v>
      </c>
      <c r="AA3" s="322" t="str">
        <f>IF( ISBLANK(machi_frm_BeamDyn!AA32), "", machi_frm_BeamDyn!AA32)</f>
        <v>K45</v>
      </c>
      <c r="AB3" s="322" t="str">
        <f>IF( ISBLANK(machi_frm_BeamDyn!AB32), "", machi_frm_BeamDyn!AB32)</f>
        <v>K46=(-)EIxz_cp</v>
      </c>
      <c r="AC3" s="322" t="str">
        <f>IF( ISBLANK(machi_frm_BeamDyn!AC32), "", machi_frm_BeamDyn!AC32)</f>
        <v>K55=GJ_trs</v>
      </c>
      <c r="AD3" s="322" t="str">
        <f>IF( ISBLANK(machi_frm_BeamDyn!AD32), "", machi_frm_BeamDyn!AD32)</f>
        <v>K56</v>
      </c>
      <c r="AE3" s="322" t="str">
        <f>IF( ISBLANK(machi_frm_BeamDyn!AE32), "", machi_frm_BeamDyn!AE32)</f>
        <v>K66=EIzz_edg</v>
      </c>
      <c r="AF3" s="322" t="str">
        <f>IF( ISBLANK(machi_frm_BeamDyn!AF32), "", machi_frm_BeamDyn!AF32)</f>
        <v>D</v>
      </c>
      <c r="AI3" s="2" t="s">
        <v>135</v>
      </c>
      <c r="AJ3" t="s">
        <v>220</v>
      </c>
      <c r="AK3" t="s">
        <v>221</v>
      </c>
      <c r="AL3" t="s">
        <v>465</v>
      </c>
      <c r="AM3" t="s">
        <v>466</v>
      </c>
      <c r="AN3" t="s">
        <v>467</v>
      </c>
      <c r="AO3" t="s">
        <v>468</v>
      </c>
      <c r="AP3" t="s">
        <v>469</v>
      </c>
      <c r="AQ3" t="s">
        <v>470</v>
      </c>
      <c r="AR3" t="s">
        <v>471</v>
      </c>
      <c r="AS3" t="s">
        <v>472</v>
      </c>
      <c r="AT3" t="s">
        <v>473</v>
      </c>
      <c r="AU3" t="s">
        <v>474</v>
      </c>
      <c r="AV3" t="s">
        <v>475</v>
      </c>
      <c r="AW3" t="s">
        <v>476</v>
      </c>
      <c r="AX3" t="s">
        <v>477</v>
      </c>
      <c r="AY3" t="s">
        <v>478</v>
      </c>
      <c r="AZ3" t="s">
        <v>479</v>
      </c>
      <c r="BA3" t="s">
        <v>480</v>
      </c>
      <c r="BB3" t="s">
        <v>481</v>
      </c>
      <c r="BC3" t="s">
        <v>482</v>
      </c>
      <c r="BD3" t="s">
        <v>483</v>
      </c>
      <c r="BE3" t="s">
        <v>484</v>
      </c>
      <c r="BF3" t="s">
        <v>485</v>
      </c>
      <c r="BG3" t="s">
        <v>486</v>
      </c>
      <c r="BH3" t="s">
        <v>487</v>
      </c>
      <c r="BI3" t="s">
        <v>488</v>
      </c>
      <c r="BJ3" t="s">
        <v>489</v>
      </c>
      <c r="BK3" t="s">
        <v>490</v>
      </c>
      <c r="BL3" t="s">
        <v>491</v>
      </c>
      <c r="BM3" t="s">
        <v>492</v>
      </c>
      <c r="BN3" s="3" t="s">
        <v>241</v>
      </c>
      <c r="BP3" s="154" t="s">
        <v>135</v>
      </c>
      <c r="BQ3" s="153" t="s">
        <v>220</v>
      </c>
      <c r="BR3" s="153" t="s">
        <v>221</v>
      </c>
      <c r="BS3" s="153" t="s">
        <v>251</v>
      </c>
      <c r="BT3" s="153" t="s">
        <v>255</v>
      </c>
      <c r="BU3" s="153" t="s">
        <v>138</v>
      </c>
      <c r="BV3" s="153" t="s">
        <v>152</v>
      </c>
      <c r="BW3" s="153" t="s">
        <v>256</v>
      </c>
      <c r="BX3" s="153" t="s">
        <v>257</v>
      </c>
      <c r="BY3" s="153" t="s">
        <v>258</v>
      </c>
      <c r="BZ3" s="153" t="s">
        <v>536</v>
      </c>
      <c r="CA3" s="153" t="s">
        <v>243</v>
      </c>
      <c r="CB3" s="153" t="s">
        <v>537</v>
      </c>
      <c r="CC3" s="153" t="s">
        <v>231</v>
      </c>
      <c r="CD3" s="153" t="s">
        <v>538</v>
      </c>
      <c r="CE3" s="153" t="s">
        <v>233</v>
      </c>
      <c r="CF3" s="153" t="s">
        <v>539</v>
      </c>
      <c r="CG3" s="153" t="s">
        <v>234</v>
      </c>
      <c r="CH3" s="153" t="s">
        <v>540</v>
      </c>
      <c r="CI3" s="153" t="s">
        <v>541</v>
      </c>
      <c r="CJ3" s="153" t="s">
        <v>542</v>
      </c>
      <c r="CK3" s="153" t="s">
        <v>543</v>
      </c>
      <c r="CL3" s="153" t="s">
        <v>237</v>
      </c>
      <c r="CM3" s="153" t="s">
        <v>544</v>
      </c>
      <c r="CN3" s="153" t="s">
        <v>238</v>
      </c>
      <c r="CO3" s="153" t="s">
        <v>545</v>
      </c>
      <c r="CP3" s="153" t="s">
        <v>546</v>
      </c>
      <c r="CQ3" s="153" t="s">
        <v>547</v>
      </c>
      <c r="CR3" s="153" t="s">
        <v>548</v>
      </c>
      <c r="CS3" s="153" t="s">
        <v>549</v>
      </c>
      <c r="CT3" s="153" t="s">
        <v>550</v>
      </c>
      <c r="CU3" s="155" t="s">
        <v>241</v>
      </c>
    </row>
    <row r="4" spans="1:99" x14ac:dyDescent="0.3">
      <c r="A4" s="323">
        <f>IF( ISBLANK(machi_frm_BeamDyn!A33), "", machi_frm_BeamDyn!A33)</f>
        <v>1</v>
      </c>
      <c r="B4" s="324">
        <f>IF( ISBLANK(machi_frm_BeamDyn!B33), "", machi_frm_BeamDyn!B33)</f>
        <v>0</v>
      </c>
      <c r="C4" s="324">
        <f>IF( ISBLANK(machi_frm_BeamDyn!C33), "", machi_frm_BeamDyn!C33)</f>
        <v>0</v>
      </c>
      <c r="D4" s="324">
        <f>IF( ISBLANK(machi_frm_BeamDyn!D33), "", machi_frm_BeamDyn!D33)</f>
        <v>0</v>
      </c>
      <c r="E4" s="325">
        <f>IF( ISBLANK(machi_frm_BeamDyn!E33), "", machi_frm_BeamDyn!E33)</f>
        <v>3127.4021155424139</v>
      </c>
      <c r="F4" s="325">
        <f>IF( ISBLANK(machi_frm_BeamDyn!F33), "", machi_frm_BeamDyn!F33)</f>
        <v>-2.2749852814078163E-2</v>
      </c>
      <c r="G4" s="325">
        <f>IF( ISBLANK(machi_frm_BeamDyn!G33), "", machi_frm_BeamDyn!G33)</f>
        <v>-6.4266526049074147E-3</v>
      </c>
      <c r="H4" s="325">
        <f>IF( ISBLANK(machi_frm_BeamDyn!H33), "", machi_frm_BeamDyn!H33)</f>
        <v>10165.853456872443</v>
      </c>
      <c r="I4" s="325">
        <f>IF( ISBLANK(machi_frm_BeamDyn!I33), "", machi_frm_BeamDyn!I33)</f>
        <v>10168.407292546628</v>
      </c>
      <c r="J4" s="325">
        <f>IF( ISBLANK(machi_frm_BeamDyn!J33), "", machi_frm_BeamDyn!J33)</f>
        <v>-0.47581596440900881</v>
      </c>
      <c r="K4" s="325">
        <f>IF( ISBLANK(machi_frm_BeamDyn!K33), "", machi_frm_BeamDyn!K33)</f>
        <v>6728530201.3075123</v>
      </c>
      <c r="L4" s="325">
        <f>IF( ISBLANK(machi_frm_BeamDyn!L33), "", machi_frm_BeamDyn!L33)</f>
        <v>0</v>
      </c>
      <c r="M4" s="325">
        <f>IF( ISBLANK(machi_frm_BeamDyn!M33), "", machi_frm_BeamDyn!M33)</f>
        <v>-652452.30121894134</v>
      </c>
      <c r="N4" s="325">
        <f>IF( ISBLANK(machi_frm_BeamDyn!N33), "", machi_frm_BeamDyn!N33)</f>
        <v>0</v>
      </c>
      <c r="O4" s="325">
        <f>IF( ISBLANK(machi_frm_BeamDyn!O33), "", machi_frm_BeamDyn!O33)</f>
        <v>-2356752.5228327215</v>
      </c>
      <c r="P4" s="325">
        <f>IF( ISBLANK(machi_frm_BeamDyn!P33), "", machi_frm_BeamDyn!P33)</f>
        <v>0</v>
      </c>
      <c r="Q4" s="325">
        <f>IF( ISBLANK(machi_frm_BeamDyn!Q33), "", machi_frm_BeamDyn!Q33)</f>
        <v>46051081603.604736</v>
      </c>
      <c r="R4" s="325">
        <f>IF( ISBLANK(machi_frm_BeamDyn!R33), "", machi_frm_BeamDyn!R33)</f>
        <v>0</v>
      </c>
      <c r="S4" s="325">
        <f>IF( ISBLANK(machi_frm_BeamDyn!S33), "", machi_frm_BeamDyn!S33)</f>
        <v>311829416.70286965</v>
      </c>
      <c r="T4" s="325">
        <f>IF( ISBLANK(machi_frm_BeamDyn!T33), "", machi_frm_BeamDyn!T33)</f>
        <v>0</v>
      </c>
      <c r="U4" s="325">
        <f>IF( ISBLANK(machi_frm_BeamDyn!U33), "", machi_frm_BeamDyn!U33)</f>
        <v>-1047216172.2358905</v>
      </c>
      <c r="V4" s="325">
        <f>IF( ISBLANK(machi_frm_BeamDyn!V33), "", machi_frm_BeamDyn!V33)</f>
        <v>6740934558.2892017</v>
      </c>
      <c r="W4" s="325">
        <f>IF( ISBLANK(machi_frm_BeamDyn!W33), "", machi_frm_BeamDyn!W33)</f>
        <v>0</v>
      </c>
      <c r="X4" s="325">
        <f>IF( ISBLANK(machi_frm_BeamDyn!X33), "", machi_frm_BeamDyn!X33)</f>
        <v>153462358.01623783</v>
      </c>
      <c r="Y4" s="325">
        <f>IF( ISBLANK(machi_frm_BeamDyn!Y33), "", machi_frm_BeamDyn!Y33)</f>
        <v>0</v>
      </c>
      <c r="Z4" s="325">
        <f>IF( ISBLANK(machi_frm_BeamDyn!Z33), "", machi_frm_BeamDyn!Z33)</f>
        <v>149733557171.63037</v>
      </c>
      <c r="AA4" s="325">
        <f>IF( ISBLANK(machi_frm_BeamDyn!AA33), "", machi_frm_BeamDyn!AA33)</f>
        <v>0</v>
      </c>
      <c r="AB4" s="325">
        <f>IF( ISBLANK(machi_frm_BeamDyn!AB33), "", machi_frm_BeamDyn!AB33)</f>
        <v>6597178.7970320247</v>
      </c>
      <c r="AC4" s="325">
        <f>IF( ISBLANK(machi_frm_BeamDyn!AC33), "", machi_frm_BeamDyn!AC33)</f>
        <v>87489183048.032883</v>
      </c>
      <c r="AD4" s="325">
        <f>IF( ISBLANK(machi_frm_BeamDyn!AD33), "", machi_frm_BeamDyn!AD33)</f>
        <v>0</v>
      </c>
      <c r="AE4" s="325">
        <f>IF( ISBLANK(machi_frm_BeamDyn!AE33), "", machi_frm_BeamDyn!AE33)</f>
        <v>149624551382.75012</v>
      </c>
      <c r="AF4" s="325">
        <f>IF( ISBLANK(machi_frm_BeamDyn!AF33), "", machi_frm_BeamDyn!AF33)</f>
        <v>0</v>
      </c>
      <c r="AI4" s="2">
        <v>1</v>
      </c>
      <c r="AJ4">
        <v>0</v>
      </c>
      <c r="AK4">
        <v>0</v>
      </c>
      <c r="AL4">
        <v>0</v>
      </c>
      <c r="AM4" s="1">
        <v>3127.402</v>
      </c>
      <c r="AN4" s="1">
        <v>-2.2749849999999999E-2</v>
      </c>
      <c r="AO4" s="1">
        <v>-6.4266710000000001E-3</v>
      </c>
      <c r="AP4" s="1">
        <v>10165.85</v>
      </c>
      <c r="AQ4" s="1">
        <v>10168.41</v>
      </c>
      <c r="AR4" s="1">
        <v>-0.47581390000000001</v>
      </c>
      <c r="AS4" s="1">
        <v>6728530000</v>
      </c>
      <c r="AT4" s="1">
        <v>0</v>
      </c>
      <c r="AU4" s="1">
        <v>-652462.5</v>
      </c>
      <c r="AV4" s="1">
        <v>0</v>
      </c>
      <c r="AW4" s="1">
        <v>-2356878</v>
      </c>
      <c r="AX4" s="1">
        <v>0</v>
      </c>
      <c r="AY4" s="1">
        <v>46051080000</v>
      </c>
      <c r="AZ4" s="1">
        <v>0</v>
      </c>
      <c r="BA4" s="1">
        <v>311830300</v>
      </c>
      <c r="BB4" s="1">
        <v>0</v>
      </c>
      <c r="BC4" s="1">
        <v>-1047216000</v>
      </c>
      <c r="BD4" s="1">
        <v>6740935000</v>
      </c>
      <c r="BE4" s="1">
        <v>0</v>
      </c>
      <c r="BF4" s="1">
        <v>153462400</v>
      </c>
      <c r="BG4" s="1">
        <v>0</v>
      </c>
      <c r="BH4" s="1">
        <v>149733600000</v>
      </c>
      <c r="BI4" s="1">
        <v>0</v>
      </c>
      <c r="BJ4" s="1">
        <v>6597268</v>
      </c>
      <c r="BK4" s="1">
        <v>87489180000</v>
      </c>
      <c r="BL4" s="1">
        <v>0</v>
      </c>
      <c r="BM4" s="1">
        <v>149624600000</v>
      </c>
      <c r="BN4" s="186">
        <v>0</v>
      </c>
      <c r="BQ4" s="138">
        <f t="shared" ref="BQ4:BS19" si="0">B4 - AJ4</f>
        <v>0</v>
      </c>
      <c r="BR4" s="138">
        <f t="shared" si="0"/>
        <v>0</v>
      </c>
      <c r="BS4" s="138">
        <f>D4 - AL4</f>
        <v>0</v>
      </c>
      <c r="BT4" s="138">
        <f xml:space="preserve"> (E4 - AM4)/AM4 * 100</f>
        <v>3.6945174884225774E-6</v>
      </c>
      <c r="BU4" s="138">
        <f xml:space="preserve"> (F4 - AN4)</f>
        <v>-2.8140781649366176E-9</v>
      </c>
      <c r="BV4" s="138">
        <f xml:space="preserve"> (G4 - AO4)</f>
        <v>1.8395092585450634E-8</v>
      </c>
      <c r="BW4" s="138">
        <f xml:space="preserve"> (H4 - AP4)/AP4 * 100</f>
        <v>3.4004755551744401E-5</v>
      </c>
      <c r="BX4" s="138">
        <f t="shared" ref="BX4:CM19" si="1" xml:space="preserve"> (I4 - AQ4)/AQ4 * 100</f>
        <v>-2.6626123177965182E-5</v>
      </c>
      <c r="BY4" s="138">
        <f t="shared" si="1"/>
        <v>4.3386899979069984E-4</v>
      </c>
      <c r="BZ4" s="138">
        <f t="shared" si="1"/>
        <v>2.9918498139017763E-6</v>
      </c>
      <c r="CA4" s="138" t="e">
        <f t="shared" si="1"/>
        <v>#DIV/0!</v>
      </c>
      <c r="CB4" s="138">
        <f t="shared" si="1"/>
        <v>-1.5631214144349926E-3</v>
      </c>
      <c r="CC4" s="138" t="e">
        <f t="shared" si="1"/>
        <v>#DIV/0!</v>
      </c>
      <c r="CD4" s="138">
        <f t="shared" si="1"/>
        <v>-5.3238719729459148E-3</v>
      </c>
      <c r="CE4" s="138" t="e">
        <f t="shared" si="1"/>
        <v>#DIV/0!</v>
      </c>
      <c r="CF4" s="138">
        <f t="shared" si="1"/>
        <v>3.4822304630599864E-6</v>
      </c>
      <c r="CG4" s="138" t="e">
        <f t="shared" si="1"/>
        <v>#DIV/0!</v>
      </c>
      <c r="CH4" s="138">
        <f t="shared" si="1"/>
        <v>-2.8326212377254495E-4</v>
      </c>
      <c r="CI4" s="138" t="e">
        <f t="shared" si="1"/>
        <v>#DIV/0!</v>
      </c>
      <c r="CJ4" s="138">
        <f t="shared" si="1"/>
        <v>1.6447026258928249E-5</v>
      </c>
      <c r="CK4" s="138">
        <f t="shared" si="1"/>
        <v>-6.5526636625861219E-6</v>
      </c>
      <c r="CL4" s="138" t="e">
        <f t="shared" si="1"/>
        <v>#DIV/0!</v>
      </c>
      <c r="CM4" s="138">
        <f t="shared" si="1"/>
        <v>-2.7357686426671772E-5</v>
      </c>
      <c r="CN4" s="138" t="e">
        <f t="shared" ref="CN4:CU19" si="2" xml:space="preserve"> (Y4 - BG4)/BG4 * 100</f>
        <v>#DIV/0!</v>
      </c>
      <c r="CO4" s="138">
        <f t="shared" si="2"/>
        <v>-2.8603045427950874E-5</v>
      </c>
      <c r="CP4" s="138" t="e">
        <f t="shared" si="2"/>
        <v>#DIV/0!</v>
      </c>
      <c r="CQ4" s="138">
        <f t="shared" si="2"/>
        <v>-1.35211981649508E-3</v>
      </c>
      <c r="CR4" s="138">
        <f t="shared" si="2"/>
        <v>3.4838969603903363E-6</v>
      </c>
      <c r="CS4" s="138" t="e">
        <f t="shared" si="2"/>
        <v>#DIV/0!</v>
      </c>
      <c r="CT4" s="138">
        <f t="shared" si="2"/>
        <v>-3.2492818612667765E-5</v>
      </c>
      <c r="CU4" s="138" t="e">
        <f t="shared" si="2"/>
        <v>#DIV/0!</v>
      </c>
    </row>
    <row r="5" spans="1:99" x14ac:dyDescent="0.3">
      <c r="A5" s="323" t="str">
        <f>IF( ISBLANK(machi_frm_BeamDyn!A34), "", machi_frm_BeamDyn!A34)</f>
        <v/>
      </c>
      <c r="B5" s="324">
        <f>IF( ISBLANK(machi_frm_BeamDyn!B34), "", machi_frm_BeamDyn!B34)</f>
        <v>1.17</v>
      </c>
      <c r="C5" s="324">
        <f>IF( ISBLANK(machi_frm_BeamDyn!C34), "", machi_frm_BeamDyn!C34)</f>
        <v>0</v>
      </c>
      <c r="D5" s="324">
        <f>IF( ISBLANK(machi_frm_BeamDyn!D34), "", machi_frm_BeamDyn!D34)</f>
        <v>9.0160319805880525E-3</v>
      </c>
      <c r="E5" s="325">
        <f>IF( ISBLANK(machi_frm_BeamDyn!E34), "", machi_frm_BeamDyn!E34)</f>
        <v>2964.7313269398533</v>
      </c>
      <c r="F5" s="325">
        <f>IF( ISBLANK(machi_frm_BeamDyn!F34), "", machi_frm_BeamDyn!F34)</f>
        <v>1.2910206057491793E-2</v>
      </c>
      <c r="G5" s="325">
        <f>IF( ISBLANK(machi_frm_BeamDyn!G34), "", machi_frm_BeamDyn!G34)</f>
        <v>3.5430603452661041E-3</v>
      </c>
      <c r="H5" s="325">
        <f>IF( ISBLANK(machi_frm_BeamDyn!H34), "", machi_frm_BeamDyn!H34)</f>
        <v>9677.4927071871389</v>
      </c>
      <c r="I5" s="325">
        <f>IF( ISBLANK(machi_frm_BeamDyn!I34), "", machi_frm_BeamDyn!I34)</f>
        <v>9670.8240816004709</v>
      </c>
      <c r="J5" s="325">
        <f>IF( ISBLANK(machi_frm_BeamDyn!J34), "", machi_frm_BeamDyn!J34)</f>
        <v>-0.95024233990508278</v>
      </c>
      <c r="K5" s="325">
        <f>IF( ISBLANK(machi_frm_BeamDyn!K34), "", machi_frm_BeamDyn!K34)</f>
        <v>6388392191.7251005</v>
      </c>
      <c r="L5" s="325">
        <f>IF( ISBLANK(machi_frm_BeamDyn!L34), "", machi_frm_BeamDyn!L34)</f>
        <v>0</v>
      </c>
      <c r="M5" s="325">
        <f>IF( ISBLANK(machi_frm_BeamDyn!M34), "", machi_frm_BeamDyn!M34)</f>
        <v>684581.64882349526</v>
      </c>
      <c r="N5" s="325">
        <f>IF( ISBLANK(machi_frm_BeamDyn!N34), "", machi_frm_BeamDyn!N34)</f>
        <v>0</v>
      </c>
      <c r="O5" s="325">
        <f>IF( ISBLANK(machi_frm_BeamDyn!O34), "", machi_frm_BeamDyn!O34)</f>
        <v>41210235.520285681</v>
      </c>
      <c r="P5" s="325">
        <f>IF( ISBLANK(machi_frm_BeamDyn!P34), "", machi_frm_BeamDyn!P34)</f>
        <v>0</v>
      </c>
      <c r="Q5" s="325">
        <f>IF( ISBLANK(machi_frm_BeamDyn!Q34), "", machi_frm_BeamDyn!Q34)</f>
        <v>43751327593.495102</v>
      </c>
      <c r="R5" s="325">
        <f>IF( ISBLANK(machi_frm_BeamDyn!R34), "", machi_frm_BeamDyn!R34)</f>
        <v>0</v>
      </c>
      <c r="S5" s="325">
        <f>IF( ISBLANK(machi_frm_BeamDyn!S34), "", machi_frm_BeamDyn!S34)</f>
        <v>-153379305.37744388</v>
      </c>
      <c r="T5" s="325">
        <f>IF( ISBLANK(machi_frm_BeamDyn!T34), "", machi_frm_BeamDyn!T34)</f>
        <v>0</v>
      </c>
      <c r="U5" s="325">
        <f>IF( ISBLANK(machi_frm_BeamDyn!U34), "", machi_frm_BeamDyn!U34)</f>
        <v>562079178.73573923</v>
      </c>
      <c r="V5" s="325">
        <f>IF( ISBLANK(machi_frm_BeamDyn!V34), "", machi_frm_BeamDyn!V34)</f>
        <v>6384675778.8069715</v>
      </c>
      <c r="W5" s="325">
        <f>IF( ISBLANK(machi_frm_BeamDyn!W34), "", machi_frm_BeamDyn!W34)</f>
        <v>0</v>
      </c>
      <c r="X5" s="325">
        <f>IF( ISBLANK(machi_frm_BeamDyn!X34), "", machi_frm_BeamDyn!X34)</f>
        <v>-85893110.41659461</v>
      </c>
      <c r="Y5" s="325">
        <f>IF( ISBLANK(machi_frm_BeamDyn!Y34), "", machi_frm_BeamDyn!Y34)</f>
        <v>0</v>
      </c>
      <c r="Z5" s="325">
        <f>IF( ISBLANK(machi_frm_BeamDyn!Z34), "", machi_frm_BeamDyn!Z34)</f>
        <v>143199753795.7355</v>
      </c>
      <c r="AA5" s="325">
        <f>IF( ISBLANK(machi_frm_BeamDyn!AA34), "", machi_frm_BeamDyn!AA34)</f>
        <v>0</v>
      </c>
      <c r="AB5" s="325">
        <f>IF( ISBLANK(machi_frm_BeamDyn!AB34), "", machi_frm_BeamDyn!AB34)</f>
        <v>10465711.51878825</v>
      </c>
      <c r="AC5" s="325">
        <f>IF( ISBLANK(machi_frm_BeamDyn!AC34), "", machi_frm_BeamDyn!AC34)</f>
        <v>83285556091.956818</v>
      </c>
      <c r="AD5" s="325">
        <f>IF( ISBLANK(machi_frm_BeamDyn!AD34), "", machi_frm_BeamDyn!AD34)</f>
        <v>0</v>
      </c>
      <c r="AE5" s="325">
        <f>IF( ISBLANK(machi_frm_BeamDyn!AE34), "", machi_frm_BeamDyn!AE34)</f>
        <v>142266836679.56393</v>
      </c>
      <c r="AF5" s="325">
        <f>IF( ISBLANK(machi_frm_BeamDyn!AF34), "", machi_frm_BeamDyn!AF34)</f>
        <v>0</v>
      </c>
      <c r="AI5" s="2"/>
      <c r="AJ5">
        <v>1.17</v>
      </c>
      <c r="AK5">
        <v>0</v>
      </c>
      <c r="AL5">
        <v>8.9999999999999993E-3</v>
      </c>
      <c r="AM5" s="1">
        <v>2964.7330000000002</v>
      </c>
      <c r="AN5" s="1">
        <v>1.290994E-2</v>
      </c>
      <c r="AO5" s="1">
        <v>3.5429799999999998E-3</v>
      </c>
      <c r="AP5" s="1">
        <v>9677.4959999999992</v>
      </c>
      <c r="AQ5" s="1">
        <v>9670.8279999999995</v>
      </c>
      <c r="AR5" s="1">
        <v>-0.95027759999999994</v>
      </c>
      <c r="AS5" s="1">
        <v>6388395000</v>
      </c>
      <c r="AT5" s="1">
        <v>0</v>
      </c>
      <c r="AU5" s="1">
        <v>684578.7</v>
      </c>
      <c r="AV5" s="1">
        <v>0</v>
      </c>
      <c r="AW5" s="1">
        <v>41209900</v>
      </c>
      <c r="AX5" s="1">
        <v>0</v>
      </c>
      <c r="AY5" s="1">
        <v>43751340000</v>
      </c>
      <c r="AZ5" s="1">
        <v>0</v>
      </c>
      <c r="BA5" s="1">
        <v>-153376000</v>
      </c>
      <c r="BB5" s="1">
        <v>0</v>
      </c>
      <c r="BC5" s="1">
        <v>562068400</v>
      </c>
      <c r="BD5" s="1">
        <v>6384678000</v>
      </c>
      <c r="BE5" s="1">
        <v>0</v>
      </c>
      <c r="BF5" s="1">
        <v>-85891570</v>
      </c>
      <c r="BG5" s="1">
        <v>0</v>
      </c>
      <c r="BH5" s="1">
        <v>143199800000</v>
      </c>
      <c r="BI5" s="1">
        <v>0</v>
      </c>
      <c r="BJ5" s="1">
        <v>10466280</v>
      </c>
      <c r="BK5" s="1">
        <v>83285590000</v>
      </c>
      <c r="BL5" s="1">
        <v>0</v>
      </c>
      <c r="BM5" s="1">
        <v>142266900000</v>
      </c>
      <c r="BN5" s="186">
        <v>0</v>
      </c>
      <c r="BQ5" s="138">
        <f t="shared" si="0"/>
        <v>0</v>
      </c>
      <c r="BR5" s="138">
        <f t="shared" si="0"/>
        <v>0</v>
      </c>
      <c r="BS5" s="138">
        <f t="shared" si="0"/>
        <v>1.6031980588053149E-5</v>
      </c>
      <c r="BT5" s="138">
        <f t="shared" ref="BT5:BT43" si="3" xml:space="preserve"> (E5 - AM5)/AM5 * 100</f>
        <v>-5.6432068146220428E-5</v>
      </c>
      <c r="BU5" s="138">
        <f t="shared" ref="BU5:BV43" si="4" xml:space="preserve"> (F5 - AN5)</f>
        <v>2.6605749179307858E-7</v>
      </c>
      <c r="BV5" s="138">
        <f t="shared" si="4"/>
        <v>8.0345266104293878E-8</v>
      </c>
      <c r="BW5" s="138">
        <f t="shared" ref="BW5:CL34" si="5" xml:space="preserve"> (H5 - AP5)/AP5 * 100</f>
        <v>-3.4025463408188579E-5</v>
      </c>
      <c r="BX5" s="138">
        <f t="shared" si="1"/>
        <v>-4.0517725355361291E-5</v>
      </c>
      <c r="BY5" s="138">
        <f t="shared" si="1"/>
        <v>-3.7105046901207226E-3</v>
      </c>
      <c r="BZ5" s="138">
        <f t="shared" si="1"/>
        <v>-4.3959005344577581E-5</v>
      </c>
      <c r="CA5" s="138" t="e">
        <f t="shared" si="1"/>
        <v>#DIV/0!</v>
      </c>
      <c r="CB5" s="138">
        <f t="shared" si="1"/>
        <v>4.3075010883370304E-4</v>
      </c>
      <c r="CC5" s="138" t="e">
        <f t="shared" si="1"/>
        <v>#DIV/0!</v>
      </c>
      <c r="CD5" s="138">
        <f t="shared" si="1"/>
        <v>8.1417398654422875E-4</v>
      </c>
      <c r="CE5" s="138" t="e">
        <f t="shared" si="1"/>
        <v>#DIV/0!</v>
      </c>
      <c r="CF5" s="138">
        <f t="shared" si="1"/>
        <v>-2.8356856951287181E-5</v>
      </c>
      <c r="CG5" s="138" t="e">
        <f t="shared" si="1"/>
        <v>#DIV/0!</v>
      </c>
      <c r="CH5" s="138">
        <f t="shared" si="1"/>
        <v>2.1550812668734631E-3</v>
      </c>
      <c r="CI5" s="138" t="e">
        <f t="shared" si="1"/>
        <v>#DIV/0!</v>
      </c>
      <c r="CJ5" s="138">
        <f t="shared" si="1"/>
        <v>1.9176911100554862E-3</v>
      </c>
      <c r="CK5" s="138">
        <f t="shared" si="1"/>
        <v>-3.4789429137225282E-5</v>
      </c>
      <c r="CL5" s="138" t="e">
        <f t="shared" si="1"/>
        <v>#DIV/0!</v>
      </c>
      <c r="CM5" s="138">
        <f t="shared" si="1"/>
        <v>1.7934432850739814E-3</v>
      </c>
      <c r="CN5" s="138" t="e">
        <f t="shared" si="2"/>
        <v>#DIV/0!</v>
      </c>
      <c r="CO5" s="138">
        <f t="shared" si="2"/>
        <v>-3.2265592895974439E-5</v>
      </c>
      <c r="CP5" s="138" t="e">
        <f t="shared" si="2"/>
        <v>#DIV/0!</v>
      </c>
      <c r="CQ5" s="138">
        <f t="shared" si="2"/>
        <v>-5.4315498128259211E-3</v>
      </c>
      <c r="CR5" s="138">
        <f t="shared" si="2"/>
        <v>-4.0712977097686458E-5</v>
      </c>
      <c r="CS5" s="138" t="e">
        <f t="shared" si="2"/>
        <v>#DIV/0!</v>
      </c>
      <c r="CT5" s="138">
        <f t="shared" si="2"/>
        <v>-4.4508199774981973E-5</v>
      </c>
      <c r="CU5" s="138" t="e">
        <f t="shared" si="2"/>
        <v>#DIV/0!</v>
      </c>
    </row>
    <row r="6" spans="1:99" x14ac:dyDescent="0.3">
      <c r="A6" s="323">
        <f>IF( ISBLANK(machi_frm_BeamDyn!A35), "", machi_frm_BeamDyn!A35)</f>
        <v>2</v>
      </c>
      <c r="B6" s="324">
        <f>IF( ISBLANK(machi_frm_BeamDyn!B35), "", machi_frm_BeamDyn!B35)</f>
        <v>1.17</v>
      </c>
      <c r="C6" s="324">
        <f>IF( ISBLANK(machi_frm_BeamDyn!C35), "", machi_frm_BeamDyn!C35)</f>
        <v>0</v>
      </c>
      <c r="D6" s="324">
        <f>IF( ISBLANK(machi_frm_BeamDyn!D35), "", machi_frm_BeamDyn!D35)</f>
        <v>9.0160319805880525E-3</v>
      </c>
      <c r="E6" s="325">
        <f>IF( ISBLANK(machi_frm_BeamDyn!E35), "", machi_frm_BeamDyn!E35)</f>
        <v>2964.7313269398533</v>
      </c>
      <c r="F6" s="325">
        <f>IF( ISBLANK(machi_frm_BeamDyn!F35), "", machi_frm_BeamDyn!F35)</f>
        <v>1.2910206057491793E-2</v>
      </c>
      <c r="G6" s="325">
        <f>IF( ISBLANK(machi_frm_BeamDyn!G35), "", machi_frm_BeamDyn!G35)</f>
        <v>3.5430603452661041E-3</v>
      </c>
      <c r="H6" s="325">
        <f>IF( ISBLANK(machi_frm_BeamDyn!H35), "", machi_frm_BeamDyn!H35)</f>
        <v>9677.4927071871389</v>
      </c>
      <c r="I6" s="325">
        <f>IF( ISBLANK(machi_frm_BeamDyn!I35), "", machi_frm_BeamDyn!I35)</f>
        <v>9670.8240816004709</v>
      </c>
      <c r="J6" s="325">
        <f>IF( ISBLANK(machi_frm_BeamDyn!J35), "", machi_frm_BeamDyn!J35)</f>
        <v>-0.95024233990508278</v>
      </c>
      <c r="K6" s="325">
        <f>IF( ISBLANK(machi_frm_BeamDyn!K35), "", machi_frm_BeamDyn!K35)</f>
        <v>6388392191.7251005</v>
      </c>
      <c r="L6" s="325">
        <f>IF( ISBLANK(machi_frm_BeamDyn!L35), "", machi_frm_BeamDyn!L35)</f>
        <v>0</v>
      </c>
      <c r="M6" s="325">
        <f>IF( ISBLANK(machi_frm_BeamDyn!M35), "", machi_frm_BeamDyn!M35)</f>
        <v>684581.64882349526</v>
      </c>
      <c r="N6" s="325">
        <f>IF( ISBLANK(machi_frm_BeamDyn!N35), "", machi_frm_BeamDyn!N35)</f>
        <v>0</v>
      </c>
      <c r="O6" s="325">
        <f>IF( ISBLANK(machi_frm_BeamDyn!O35), "", machi_frm_BeamDyn!O35)</f>
        <v>41210235.520285681</v>
      </c>
      <c r="P6" s="325">
        <f>IF( ISBLANK(machi_frm_BeamDyn!P35), "", machi_frm_BeamDyn!P35)</f>
        <v>0</v>
      </c>
      <c r="Q6" s="325">
        <f>IF( ISBLANK(machi_frm_BeamDyn!Q35), "", machi_frm_BeamDyn!Q35)</f>
        <v>43751327593.495102</v>
      </c>
      <c r="R6" s="325">
        <f>IF( ISBLANK(machi_frm_BeamDyn!R35), "", machi_frm_BeamDyn!R35)</f>
        <v>0</v>
      </c>
      <c r="S6" s="325">
        <f>IF( ISBLANK(machi_frm_BeamDyn!S35), "", machi_frm_BeamDyn!S35)</f>
        <v>-153379305.37744388</v>
      </c>
      <c r="T6" s="325">
        <f>IF( ISBLANK(machi_frm_BeamDyn!T35), "", machi_frm_BeamDyn!T35)</f>
        <v>0</v>
      </c>
      <c r="U6" s="325">
        <f>IF( ISBLANK(machi_frm_BeamDyn!U35), "", machi_frm_BeamDyn!U35)</f>
        <v>562079178.73573923</v>
      </c>
      <c r="V6" s="325">
        <f>IF( ISBLANK(machi_frm_BeamDyn!V35), "", machi_frm_BeamDyn!V35)</f>
        <v>6384675778.8069715</v>
      </c>
      <c r="W6" s="325">
        <f>IF( ISBLANK(machi_frm_BeamDyn!W35), "", machi_frm_BeamDyn!W35)</f>
        <v>0</v>
      </c>
      <c r="X6" s="325">
        <f>IF( ISBLANK(machi_frm_BeamDyn!X35), "", machi_frm_BeamDyn!X35)</f>
        <v>-85893110.41659461</v>
      </c>
      <c r="Y6" s="325">
        <f>IF( ISBLANK(machi_frm_BeamDyn!Y35), "", machi_frm_BeamDyn!Y35)</f>
        <v>0</v>
      </c>
      <c r="Z6" s="325">
        <f>IF( ISBLANK(machi_frm_BeamDyn!Z35), "", machi_frm_BeamDyn!Z35)</f>
        <v>143199753795.7355</v>
      </c>
      <c r="AA6" s="325">
        <f>IF( ISBLANK(machi_frm_BeamDyn!AA35), "", machi_frm_BeamDyn!AA35)</f>
        <v>0</v>
      </c>
      <c r="AB6" s="325">
        <f>IF( ISBLANK(machi_frm_BeamDyn!AB35), "", machi_frm_BeamDyn!AB35)</f>
        <v>10465711.51878825</v>
      </c>
      <c r="AC6" s="325">
        <f>IF( ISBLANK(machi_frm_BeamDyn!AC35), "", machi_frm_BeamDyn!AC35)</f>
        <v>83285556091.956818</v>
      </c>
      <c r="AD6" s="325">
        <f>IF( ISBLANK(machi_frm_BeamDyn!AD35), "", machi_frm_BeamDyn!AD35)</f>
        <v>0</v>
      </c>
      <c r="AE6" s="325">
        <f>IF( ISBLANK(machi_frm_BeamDyn!AE35), "", machi_frm_BeamDyn!AE35)</f>
        <v>142266836679.56393</v>
      </c>
      <c r="AF6" s="326">
        <f>IF( ISBLANK(machi_frm_BeamDyn!AF35), "", machi_frm_BeamDyn!AF35)</f>
        <v>0</v>
      </c>
      <c r="AI6" s="2">
        <v>2</v>
      </c>
      <c r="AJ6">
        <v>1.17</v>
      </c>
      <c r="AK6">
        <v>0</v>
      </c>
      <c r="AL6">
        <v>8.9999999999999993E-3</v>
      </c>
      <c r="AM6" s="1">
        <v>2964.7330000000002</v>
      </c>
      <c r="AN6" s="1">
        <v>1.290994E-2</v>
      </c>
      <c r="AO6" s="1">
        <v>3.5429799999999998E-3</v>
      </c>
      <c r="AP6" s="1">
        <v>9677.4959999999992</v>
      </c>
      <c r="AQ6" s="1">
        <v>9670.8279999999995</v>
      </c>
      <c r="AR6" s="1">
        <v>-0.95027759999999994</v>
      </c>
      <c r="AS6" s="1">
        <v>6388395000</v>
      </c>
      <c r="AT6" s="1">
        <v>0</v>
      </c>
      <c r="AU6" s="1">
        <v>684578.7</v>
      </c>
      <c r="AV6" s="1">
        <v>0</v>
      </c>
      <c r="AW6" s="1">
        <v>41209900</v>
      </c>
      <c r="AX6" s="1">
        <v>0</v>
      </c>
      <c r="AY6" s="1">
        <v>43751340000</v>
      </c>
      <c r="AZ6" s="1">
        <v>0</v>
      </c>
      <c r="BA6" s="1">
        <v>-153376000</v>
      </c>
      <c r="BB6" s="1">
        <v>0</v>
      </c>
      <c r="BC6" s="1">
        <v>562068400</v>
      </c>
      <c r="BD6" s="1">
        <v>6384678000</v>
      </c>
      <c r="BE6" s="1">
        <v>0</v>
      </c>
      <c r="BF6" s="1">
        <v>-85891570</v>
      </c>
      <c r="BG6" s="1">
        <v>0</v>
      </c>
      <c r="BH6" s="1">
        <v>143199800000</v>
      </c>
      <c r="BI6" s="1">
        <v>0</v>
      </c>
      <c r="BJ6" s="1">
        <v>10466280</v>
      </c>
      <c r="BK6" s="1">
        <v>83285590000</v>
      </c>
      <c r="BL6" s="1">
        <v>0</v>
      </c>
      <c r="BM6" s="1">
        <v>142266900000</v>
      </c>
      <c r="BN6" s="186">
        <v>0</v>
      </c>
      <c r="BQ6" s="138">
        <f t="shared" si="0"/>
        <v>0</v>
      </c>
      <c r="BR6" s="138">
        <f t="shared" si="0"/>
        <v>0</v>
      </c>
      <c r="BS6" s="138">
        <f t="shared" si="0"/>
        <v>1.6031980588053149E-5</v>
      </c>
      <c r="BT6" s="138">
        <f t="shared" si="3"/>
        <v>-5.6432068146220428E-5</v>
      </c>
      <c r="BU6" s="138">
        <f t="shared" si="4"/>
        <v>2.6605749179307858E-7</v>
      </c>
      <c r="BV6" s="138">
        <f t="shared" si="4"/>
        <v>8.0345266104293878E-8</v>
      </c>
      <c r="BW6" s="138">
        <f t="shared" si="5"/>
        <v>-3.4025463408188579E-5</v>
      </c>
      <c r="BX6" s="138">
        <f t="shared" si="1"/>
        <v>-4.0517725355361291E-5</v>
      </c>
      <c r="BY6" s="138">
        <f t="shared" si="1"/>
        <v>-3.7105046901207226E-3</v>
      </c>
      <c r="BZ6" s="138">
        <f t="shared" si="1"/>
        <v>-4.3959005344577581E-5</v>
      </c>
      <c r="CA6" s="138" t="e">
        <f t="shared" si="1"/>
        <v>#DIV/0!</v>
      </c>
      <c r="CB6" s="138">
        <f t="shared" si="1"/>
        <v>4.3075010883370304E-4</v>
      </c>
      <c r="CC6" s="138" t="e">
        <f t="shared" si="1"/>
        <v>#DIV/0!</v>
      </c>
      <c r="CD6" s="138">
        <f t="shared" si="1"/>
        <v>8.1417398654422875E-4</v>
      </c>
      <c r="CE6" s="138" t="e">
        <f t="shared" si="1"/>
        <v>#DIV/0!</v>
      </c>
      <c r="CF6" s="138">
        <f t="shared" si="1"/>
        <v>-2.8356856951287181E-5</v>
      </c>
      <c r="CG6" s="138" t="e">
        <f t="shared" si="1"/>
        <v>#DIV/0!</v>
      </c>
      <c r="CH6" s="138">
        <f t="shared" si="1"/>
        <v>2.1550812668734631E-3</v>
      </c>
      <c r="CI6" s="138" t="e">
        <f t="shared" si="1"/>
        <v>#DIV/0!</v>
      </c>
      <c r="CJ6" s="138">
        <f t="shared" si="1"/>
        <v>1.9176911100554862E-3</v>
      </c>
      <c r="CK6" s="138">
        <f t="shared" si="1"/>
        <v>-3.4789429137225282E-5</v>
      </c>
      <c r="CL6" s="138" t="e">
        <f t="shared" si="1"/>
        <v>#DIV/0!</v>
      </c>
      <c r="CM6" s="138">
        <f t="shared" si="1"/>
        <v>1.7934432850739814E-3</v>
      </c>
      <c r="CN6" s="138" t="e">
        <f t="shared" si="2"/>
        <v>#DIV/0!</v>
      </c>
      <c r="CO6" s="138">
        <f t="shared" si="2"/>
        <v>-3.2265592895974439E-5</v>
      </c>
      <c r="CP6" s="138" t="e">
        <f t="shared" si="2"/>
        <v>#DIV/0!</v>
      </c>
      <c r="CQ6" s="138">
        <f t="shared" si="2"/>
        <v>-5.4315498128259211E-3</v>
      </c>
      <c r="CR6" s="138">
        <f t="shared" si="2"/>
        <v>-4.0712977097686458E-5</v>
      </c>
      <c r="CS6" s="138" t="e">
        <f t="shared" si="2"/>
        <v>#DIV/0!</v>
      </c>
      <c r="CT6" s="138">
        <f t="shared" si="2"/>
        <v>-4.4508199774981973E-5</v>
      </c>
      <c r="CU6" s="138" t="e">
        <f t="shared" si="2"/>
        <v>#DIV/0!</v>
      </c>
    </row>
    <row r="7" spans="1:99" x14ac:dyDescent="0.3">
      <c r="A7" s="323" t="str">
        <f>IF( ISBLANK(machi_frm_BeamDyn!A36), "", machi_frm_BeamDyn!A36)</f>
        <v/>
      </c>
      <c r="B7" s="324">
        <f>IF( ISBLANK(machi_frm_BeamDyn!B36), "", machi_frm_BeamDyn!B36)</f>
        <v>2.34</v>
      </c>
      <c r="C7" s="324">
        <f>IF( ISBLANK(machi_frm_BeamDyn!C36), "", machi_frm_BeamDyn!C36)</f>
        <v>0</v>
      </c>
      <c r="D7" s="324">
        <f>IF( ISBLANK(machi_frm_BeamDyn!D36), "", machi_frm_BeamDyn!D36)</f>
        <v>1.8032102639245148E-2</v>
      </c>
      <c r="E7" s="325">
        <f>IF( ISBLANK(machi_frm_BeamDyn!E36), "", machi_frm_BeamDyn!E36)</f>
        <v>2805.1241015187975</v>
      </c>
      <c r="F7" s="325">
        <f>IF( ISBLANK(machi_frm_BeamDyn!F36), "", machi_frm_BeamDyn!F36)</f>
        <v>4.8100839607620412E-2</v>
      </c>
      <c r="G7" s="325">
        <f>IF( ISBLANK(machi_frm_BeamDyn!G36), "", machi_frm_BeamDyn!G36)</f>
        <v>1.4309423851802425E-2</v>
      </c>
      <c r="H7" s="325">
        <f>IF( ISBLANK(machi_frm_BeamDyn!H36), "", machi_frm_BeamDyn!H36)</f>
        <v>9192.6890880612973</v>
      </c>
      <c r="I7" s="325">
        <f>IF( ISBLANK(machi_frm_BeamDyn!I36), "", machi_frm_BeamDyn!I36)</f>
        <v>9180.9822125178434</v>
      </c>
      <c r="J7" s="325">
        <f>IF( ISBLANK(machi_frm_BeamDyn!J36), "", machi_frm_BeamDyn!J36)</f>
        <v>3.6391516884466295</v>
      </c>
      <c r="K7" s="325">
        <f>IF( ISBLANK(machi_frm_BeamDyn!K36), "", machi_frm_BeamDyn!K36)</f>
        <v>6056595185.1489515</v>
      </c>
      <c r="L7" s="325">
        <f>IF( ISBLANK(machi_frm_BeamDyn!L36), "", machi_frm_BeamDyn!L36)</f>
        <v>0</v>
      </c>
      <c r="M7" s="325">
        <f>IF( ISBLANK(machi_frm_BeamDyn!M36), "", machi_frm_BeamDyn!M36)</f>
        <v>1114397.3389281554</v>
      </c>
      <c r="N7" s="325">
        <f>IF( ISBLANK(machi_frm_BeamDyn!N36), "", machi_frm_BeamDyn!N36)</f>
        <v>0</v>
      </c>
      <c r="O7" s="325">
        <f>IF( ISBLANK(machi_frm_BeamDyn!O36), "", machi_frm_BeamDyn!O36)</f>
        <v>86611239.548555732</v>
      </c>
      <c r="P7" s="325">
        <f>IF( ISBLANK(machi_frm_BeamDyn!P36), "", machi_frm_BeamDyn!P36)</f>
        <v>0</v>
      </c>
      <c r="Q7" s="325">
        <f>IF( ISBLANK(machi_frm_BeamDyn!Q36), "", machi_frm_BeamDyn!Q36)</f>
        <v>41569618787.600471</v>
      </c>
      <c r="R7" s="325">
        <f>IF( ISBLANK(machi_frm_BeamDyn!R36), "", machi_frm_BeamDyn!R36)</f>
        <v>0</v>
      </c>
      <c r="S7" s="325">
        <f>IF( ISBLANK(machi_frm_BeamDyn!S36), "", machi_frm_BeamDyn!S36)</f>
        <v>-594879343.14801717</v>
      </c>
      <c r="T7" s="325">
        <f>IF( ISBLANK(machi_frm_BeamDyn!T36), "", machi_frm_BeamDyn!T36)</f>
        <v>0</v>
      </c>
      <c r="U7" s="325">
        <f>IF( ISBLANK(machi_frm_BeamDyn!U36), "", machi_frm_BeamDyn!U36)</f>
        <v>1984730591.7054455</v>
      </c>
      <c r="V7" s="325">
        <f>IF( ISBLANK(machi_frm_BeamDyn!V36), "", machi_frm_BeamDyn!V36)</f>
        <v>6032236924.6473198</v>
      </c>
      <c r="W7" s="325">
        <f>IF( ISBLANK(machi_frm_BeamDyn!W36), "", machi_frm_BeamDyn!W36)</f>
        <v>0</v>
      </c>
      <c r="X7" s="325">
        <f>IF( ISBLANK(machi_frm_BeamDyn!X36), "", machi_frm_BeamDyn!X36)</f>
        <v>-289638724.12818217</v>
      </c>
      <c r="Y7" s="325">
        <f>IF( ISBLANK(machi_frm_BeamDyn!Y36), "", machi_frm_BeamDyn!Y36)</f>
        <v>0</v>
      </c>
      <c r="Z7" s="325">
        <f>IF( ISBLANK(machi_frm_BeamDyn!Z36), "", machi_frm_BeamDyn!Z36)</f>
        <v>137192729821.13716</v>
      </c>
      <c r="AA7" s="325">
        <f>IF( ISBLANK(machi_frm_BeamDyn!AA36), "", machi_frm_BeamDyn!AA36)</f>
        <v>0</v>
      </c>
      <c r="AB7" s="325">
        <f>IF( ISBLANK(machi_frm_BeamDyn!AB36), "", machi_frm_BeamDyn!AB36)</f>
        <v>-54389911.284200527</v>
      </c>
      <c r="AC7" s="325">
        <f>IF( ISBLANK(machi_frm_BeamDyn!AC36), "", machi_frm_BeamDyn!AC36)</f>
        <v>79106021764.683151</v>
      </c>
      <c r="AD7" s="325">
        <f>IF( ISBLANK(machi_frm_BeamDyn!AD36), "", machi_frm_BeamDyn!AD36)</f>
        <v>0</v>
      </c>
      <c r="AE7" s="325">
        <f>IF( ISBLANK(machi_frm_BeamDyn!AE36), "", machi_frm_BeamDyn!AE36)</f>
        <v>135028205973.02705</v>
      </c>
      <c r="AF7" s="326">
        <f>IF( ISBLANK(machi_frm_BeamDyn!AF36), "", machi_frm_BeamDyn!AF36)</f>
        <v>0</v>
      </c>
      <c r="AI7" s="2"/>
      <c r="AJ7">
        <v>2.34</v>
      </c>
      <c r="AK7">
        <v>0</v>
      </c>
      <c r="AL7">
        <v>1.7999999999999999E-2</v>
      </c>
      <c r="AM7" s="1">
        <v>2805.127</v>
      </c>
      <c r="AN7" s="1">
        <v>4.8100539999999997E-2</v>
      </c>
      <c r="AO7" s="1">
        <v>1.4309270000000001E-2</v>
      </c>
      <c r="AP7" s="1">
        <v>9192.7080000000005</v>
      </c>
      <c r="AQ7" s="1">
        <v>9180.9950000000008</v>
      </c>
      <c r="AR7" s="1">
        <v>3.6370610000000001</v>
      </c>
      <c r="AS7" s="1">
        <v>6056600000</v>
      </c>
      <c r="AT7" s="1">
        <v>0</v>
      </c>
      <c r="AU7" s="1">
        <v>1112972</v>
      </c>
      <c r="AV7" s="1">
        <v>0</v>
      </c>
      <c r="AW7" s="1">
        <v>86610550</v>
      </c>
      <c r="AX7" s="1">
        <v>0</v>
      </c>
      <c r="AY7" s="1">
        <v>41569660000</v>
      </c>
      <c r="AZ7" s="1">
        <v>0</v>
      </c>
      <c r="BA7" s="1">
        <v>-594874000</v>
      </c>
      <c r="BB7" s="1">
        <v>0</v>
      </c>
      <c r="BC7" s="1">
        <v>1984722000</v>
      </c>
      <c r="BD7" s="1">
        <v>6032246000</v>
      </c>
      <c r="BE7" s="1">
        <v>0</v>
      </c>
      <c r="BF7" s="1">
        <v>-289637800</v>
      </c>
      <c r="BG7" s="1">
        <v>0</v>
      </c>
      <c r="BH7" s="1">
        <v>137193000000</v>
      </c>
      <c r="BI7" s="1">
        <v>0</v>
      </c>
      <c r="BJ7" s="1">
        <v>-54360020</v>
      </c>
      <c r="BK7" s="1">
        <v>79106160000</v>
      </c>
      <c r="BL7" s="1">
        <v>0</v>
      </c>
      <c r="BM7" s="1">
        <v>135028400000</v>
      </c>
      <c r="BN7" s="186">
        <v>0</v>
      </c>
      <c r="BQ7" s="138">
        <f t="shared" si="0"/>
        <v>0</v>
      </c>
      <c r="BR7" s="138">
        <f t="shared" si="0"/>
        <v>0</v>
      </c>
      <c r="BS7" s="138">
        <f t="shared" si="0"/>
        <v>3.2102639245149001E-5</v>
      </c>
      <c r="BT7" s="138">
        <f t="shared" si="3"/>
        <v>-1.0332798488141923E-4</v>
      </c>
      <c r="BU7" s="138">
        <f t="shared" si="4"/>
        <v>2.9960762041453259E-7</v>
      </c>
      <c r="BV7" s="138">
        <f t="shared" si="4"/>
        <v>1.5385180242473429E-7</v>
      </c>
      <c r="BW7" s="138">
        <f t="shared" si="5"/>
        <v>-2.0572761261687626E-4</v>
      </c>
      <c r="BX7" s="138">
        <f t="shared" si="1"/>
        <v>-1.3928209477691837E-4</v>
      </c>
      <c r="BY7" s="138">
        <f t="shared" si="1"/>
        <v>5.7482908497531585E-2</v>
      </c>
      <c r="BZ7" s="138">
        <f t="shared" si="1"/>
        <v>-7.9497590206874206E-5</v>
      </c>
      <c r="CA7" s="138" t="e">
        <f t="shared" si="1"/>
        <v>#DIV/0!</v>
      </c>
      <c r="CB7" s="138">
        <f t="shared" si="1"/>
        <v>0.12806601856608865</v>
      </c>
      <c r="CC7" s="138" t="e">
        <f t="shared" si="1"/>
        <v>#DIV/0!</v>
      </c>
      <c r="CD7" s="138">
        <f t="shared" si="1"/>
        <v>7.9614845504591913E-4</v>
      </c>
      <c r="CE7" s="138" t="e">
        <f t="shared" si="1"/>
        <v>#DIV/0!</v>
      </c>
      <c r="CF7" s="138">
        <f t="shared" si="1"/>
        <v>-9.9140573987142107E-5</v>
      </c>
      <c r="CG7" s="138" t="e">
        <f t="shared" si="1"/>
        <v>#DIV/0!</v>
      </c>
      <c r="CH7" s="138">
        <f t="shared" si="1"/>
        <v>8.9819827680618844E-4</v>
      </c>
      <c r="CI7" s="138" t="e">
        <f t="shared" si="1"/>
        <v>#DIV/0!</v>
      </c>
      <c r="CJ7" s="138">
        <f t="shared" si="1"/>
        <v>4.3289213529794249E-4</v>
      </c>
      <c r="CK7" s="138">
        <f t="shared" si="1"/>
        <v>-1.5044732393550096E-4</v>
      </c>
      <c r="CL7" s="138" t="e">
        <f t="shared" si="1"/>
        <v>#DIV/0!</v>
      </c>
      <c r="CM7" s="138">
        <f t="shared" si="1"/>
        <v>3.1906338957579959E-4</v>
      </c>
      <c r="CN7" s="138" t="e">
        <f t="shared" si="2"/>
        <v>#DIV/0!</v>
      </c>
      <c r="CO7" s="138">
        <f t="shared" si="2"/>
        <v>-1.9693341703931329E-4</v>
      </c>
      <c r="CP7" s="138" t="e">
        <f t="shared" si="2"/>
        <v>#DIV/0!</v>
      </c>
      <c r="CQ7" s="138">
        <f t="shared" si="2"/>
        <v>5.4987625465418841E-2</v>
      </c>
      <c r="CR7" s="138">
        <f t="shared" si="2"/>
        <v>-1.7474658970774827E-4</v>
      </c>
      <c r="CS7" s="138" t="e">
        <f t="shared" si="2"/>
        <v>#DIV/0!</v>
      </c>
      <c r="CT7" s="138">
        <f t="shared" si="2"/>
        <v>-1.4369345481851742E-4</v>
      </c>
      <c r="CU7" s="138" t="e">
        <f t="shared" si="2"/>
        <v>#DIV/0!</v>
      </c>
    </row>
    <row r="8" spans="1:99" x14ac:dyDescent="0.3">
      <c r="A8" s="323">
        <f>IF( ISBLANK(machi_frm_BeamDyn!A37), "", machi_frm_BeamDyn!A37)</f>
        <v>3</v>
      </c>
      <c r="B8" s="324">
        <f>IF( ISBLANK(machi_frm_BeamDyn!B37), "", machi_frm_BeamDyn!B37)</f>
        <v>2.34</v>
      </c>
      <c r="C8" s="324">
        <f>IF( ISBLANK(machi_frm_BeamDyn!C37), "", machi_frm_BeamDyn!C37)</f>
        <v>0</v>
      </c>
      <c r="D8" s="324">
        <f>IF( ISBLANK(machi_frm_BeamDyn!D37), "", machi_frm_BeamDyn!D37)</f>
        <v>1.8032102639245148E-2</v>
      </c>
      <c r="E8" s="325">
        <f>IF( ISBLANK(machi_frm_BeamDyn!E37), "", machi_frm_BeamDyn!E37)</f>
        <v>2805.1241015187975</v>
      </c>
      <c r="F8" s="325">
        <f>IF( ISBLANK(machi_frm_BeamDyn!F37), "", machi_frm_BeamDyn!F37)</f>
        <v>4.8100839607620412E-2</v>
      </c>
      <c r="G8" s="325">
        <f>IF( ISBLANK(machi_frm_BeamDyn!G37), "", machi_frm_BeamDyn!G37)</f>
        <v>1.4309423851802425E-2</v>
      </c>
      <c r="H8" s="325">
        <f>IF( ISBLANK(machi_frm_BeamDyn!H37), "", machi_frm_BeamDyn!H37)</f>
        <v>9192.6890880612973</v>
      </c>
      <c r="I8" s="325">
        <f>IF( ISBLANK(machi_frm_BeamDyn!I37), "", machi_frm_BeamDyn!I37)</f>
        <v>9180.9822125178434</v>
      </c>
      <c r="J8" s="325">
        <f>IF( ISBLANK(machi_frm_BeamDyn!J37), "", machi_frm_BeamDyn!J37)</f>
        <v>3.6391516884466295</v>
      </c>
      <c r="K8" s="325">
        <f>IF( ISBLANK(machi_frm_BeamDyn!K37), "", machi_frm_BeamDyn!K37)</f>
        <v>6056595185.1489515</v>
      </c>
      <c r="L8" s="325">
        <f>IF( ISBLANK(machi_frm_BeamDyn!L37), "", machi_frm_BeamDyn!L37)</f>
        <v>0</v>
      </c>
      <c r="M8" s="325">
        <f>IF( ISBLANK(machi_frm_BeamDyn!M37), "", machi_frm_BeamDyn!M37)</f>
        <v>1114397.3389281554</v>
      </c>
      <c r="N8" s="325">
        <f>IF( ISBLANK(machi_frm_BeamDyn!N37), "", machi_frm_BeamDyn!N37)</f>
        <v>0</v>
      </c>
      <c r="O8" s="325">
        <f>IF( ISBLANK(machi_frm_BeamDyn!O37), "", machi_frm_BeamDyn!O37)</f>
        <v>86611239.548555732</v>
      </c>
      <c r="P8" s="325">
        <f>IF( ISBLANK(machi_frm_BeamDyn!P37), "", machi_frm_BeamDyn!P37)</f>
        <v>0</v>
      </c>
      <c r="Q8" s="325">
        <f>IF( ISBLANK(machi_frm_BeamDyn!Q37), "", machi_frm_BeamDyn!Q37)</f>
        <v>41569618787.600471</v>
      </c>
      <c r="R8" s="325">
        <f>IF( ISBLANK(machi_frm_BeamDyn!R37), "", machi_frm_BeamDyn!R37)</f>
        <v>0</v>
      </c>
      <c r="S8" s="325">
        <f>IF( ISBLANK(machi_frm_BeamDyn!S37), "", machi_frm_BeamDyn!S37)</f>
        <v>-594879343.14801717</v>
      </c>
      <c r="T8" s="325">
        <f>IF( ISBLANK(machi_frm_BeamDyn!T37), "", machi_frm_BeamDyn!T37)</f>
        <v>0</v>
      </c>
      <c r="U8" s="325">
        <f>IF( ISBLANK(machi_frm_BeamDyn!U37), "", machi_frm_BeamDyn!U37)</f>
        <v>1984730591.7054455</v>
      </c>
      <c r="V8" s="325">
        <f>IF( ISBLANK(machi_frm_BeamDyn!V37), "", machi_frm_BeamDyn!V37)</f>
        <v>6032236924.6473198</v>
      </c>
      <c r="W8" s="325">
        <f>IF( ISBLANK(machi_frm_BeamDyn!W37), "", machi_frm_BeamDyn!W37)</f>
        <v>0</v>
      </c>
      <c r="X8" s="325">
        <f>IF( ISBLANK(machi_frm_BeamDyn!X37), "", machi_frm_BeamDyn!X37)</f>
        <v>-289638724.12818217</v>
      </c>
      <c r="Y8" s="325">
        <f>IF( ISBLANK(machi_frm_BeamDyn!Y37), "", machi_frm_BeamDyn!Y37)</f>
        <v>0</v>
      </c>
      <c r="Z8" s="325">
        <f>IF( ISBLANK(machi_frm_BeamDyn!Z37), "", machi_frm_BeamDyn!Z37)</f>
        <v>137192729821.13716</v>
      </c>
      <c r="AA8" s="325">
        <f>IF( ISBLANK(machi_frm_BeamDyn!AA37), "", machi_frm_BeamDyn!AA37)</f>
        <v>0</v>
      </c>
      <c r="AB8" s="325">
        <f>IF( ISBLANK(machi_frm_BeamDyn!AB37), "", machi_frm_BeamDyn!AB37)</f>
        <v>-54389911.284200527</v>
      </c>
      <c r="AC8" s="325">
        <f>IF( ISBLANK(machi_frm_BeamDyn!AC37), "", machi_frm_BeamDyn!AC37)</f>
        <v>79106021764.683151</v>
      </c>
      <c r="AD8" s="325">
        <f>IF( ISBLANK(machi_frm_BeamDyn!AD37), "", machi_frm_BeamDyn!AD37)</f>
        <v>0</v>
      </c>
      <c r="AE8" s="325">
        <f>IF( ISBLANK(machi_frm_BeamDyn!AE37), "", machi_frm_BeamDyn!AE37)</f>
        <v>135028205973.02705</v>
      </c>
      <c r="AF8" s="326">
        <f>IF( ISBLANK(machi_frm_BeamDyn!AF37), "", machi_frm_BeamDyn!AF37)</f>
        <v>0</v>
      </c>
      <c r="AI8" s="2">
        <v>3</v>
      </c>
      <c r="AJ8">
        <v>2.34</v>
      </c>
      <c r="AK8">
        <v>0</v>
      </c>
      <c r="AL8">
        <v>1.7999999999999999E-2</v>
      </c>
      <c r="AM8" s="1">
        <v>2805.127</v>
      </c>
      <c r="AN8" s="1">
        <v>4.8100539999999997E-2</v>
      </c>
      <c r="AO8" s="1">
        <v>1.4309270000000001E-2</v>
      </c>
      <c r="AP8" s="1">
        <v>9192.7080000000005</v>
      </c>
      <c r="AQ8" s="1">
        <v>9180.9950000000008</v>
      </c>
      <c r="AR8" s="1">
        <v>3.6370610000000001</v>
      </c>
      <c r="AS8" s="1">
        <v>6056600000</v>
      </c>
      <c r="AT8" s="1">
        <v>0</v>
      </c>
      <c r="AU8" s="1">
        <v>1112972</v>
      </c>
      <c r="AV8" s="1">
        <v>0</v>
      </c>
      <c r="AW8" s="1">
        <v>86610550</v>
      </c>
      <c r="AX8" s="1">
        <v>0</v>
      </c>
      <c r="AY8" s="1">
        <v>41569660000</v>
      </c>
      <c r="AZ8" s="1">
        <v>0</v>
      </c>
      <c r="BA8" s="1">
        <v>-594874000</v>
      </c>
      <c r="BB8" s="1">
        <v>0</v>
      </c>
      <c r="BC8" s="1">
        <v>1984722000</v>
      </c>
      <c r="BD8" s="1">
        <v>6032246000</v>
      </c>
      <c r="BE8" s="1">
        <v>0</v>
      </c>
      <c r="BF8" s="1">
        <v>-289637800</v>
      </c>
      <c r="BG8" s="1">
        <v>0</v>
      </c>
      <c r="BH8" s="1">
        <v>137193000000</v>
      </c>
      <c r="BI8" s="1">
        <v>0</v>
      </c>
      <c r="BJ8" s="1">
        <v>-54360020</v>
      </c>
      <c r="BK8" s="1">
        <v>79106160000</v>
      </c>
      <c r="BL8" s="1">
        <v>0</v>
      </c>
      <c r="BM8" s="1">
        <v>135028400000</v>
      </c>
      <c r="BN8" s="186">
        <v>0</v>
      </c>
      <c r="BQ8" s="138">
        <f t="shared" si="0"/>
        <v>0</v>
      </c>
      <c r="BR8" s="138">
        <f t="shared" si="0"/>
        <v>0</v>
      </c>
      <c r="BS8" s="138">
        <f t="shared" si="0"/>
        <v>3.2102639245149001E-5</v>
      </c>
      <c r="BT8" s="138">
        <f t="shared" si="3"/>
        <v>-1.0332798488141923E-4</v>
      </c>
      <c r="BU8" s="138">
        <f t="shared" si="4"/>
        <v>2.9960762041453259E-7</v>
      </c>
      <c r="BV8" s="138">
        <f t="shared" si="4"/>
        <v>1.5385180242473429E-7</v>
      </c>
      <c r="BW8" s="138">
        <f t="shared" si="5"/>
        <v>-2.0572761261687626E-4</v>
      </c>
      <c r="BX8" s="138">
        <f t="shared" si="1"/>
        <v>-1.3928209477691837E-4</v>
      </c>
      <c r="BY8" s="138">
        <f t="shared" si="1"/>
        <v>5.7482908497531585E-2</v>
      </c>
      <c r="BZ8" s="138">
        <f t="shared" si="1"/>
        <v>-7.9497590206874206E-5</v>
      </c>
      <c r="CA8" s="138" t="e">
        <f t="shared" si="1"/>
        <v>#DIV/0!</v>
      </c>
      <c r="CB8" s="138">
        <f t="shared" si="1"/>
        <v>0.12806601856608865</v>
      </c>
      <c r="CC8" s="138" t="e">
        <f t="shared" si="1"/>
        <v>#DIV/0!</v>
      </c>
      <c r="CD8" s="138">
        <f t="shared" si="1"/>
        <v>7.9614845504591913E-4</v>
      </c>
      <c r="CE8" s="138" t="e">
        <f t="shared" si="1"/>
        <v>#DIV/0!</v>
      </c>
      <c r="CF8" s="138">
        <f t="shared" si="1"/>
        <v>-9.9140573987142107E-5</v>
      </c>
      <c r="CG8" s="138" t="e">
        <f t="shared" si="1"/>
        <v>#DIV/0!</v>
      </c>
      <c r="CH8" s="138">
        <f t="shared" si="1"/>
        <v>8.9819827680618844E-4</v>
      </c>
      <c r="CI8" s="138" t="e">
        <f t="shared" si="1"/>
        <v>#DIV/0!</v>
      </c>
      <c r="CJ8" s="138">
        <f t="shared" si="1"/>
        <v>4.3289213529794249E-4</v>
      </c>
      <c r="CK8" s="138">
        <f t="shared" si="1"/>
        <v>-1.5044732393550096E-4</v>
      </c>
      <c r="CL8" s="138" t="e">
        <f t="shared" si="1"/>
        <v>#DIV/0!</v>
      </c>
      <c r="CM8" s="138">
        <f t="shared" si="1"/>
        <v>3.1906338957579959E-4</v>
      </c>
      <c r="CN8" s="138" t="e">
        <f t="shared" si="2"/>
        <v>#DIV/0!</v>
      </c>
      <c r="CO8" s="138">
        <f t="shared" si="2"/>
        <v>-1.9693341703931329E-4</v>
      </c>
      <c r="CP8" s="138" t="e">
        <f t="shared" si="2"/>
        <v>#DIV/0!</v>
      </c>
      <c r="CQ8" s="138">
        <f t="shared" si="2"/>
        <v>5.4987625465418841E-2</v>
      </c>
      <c r="CR8" s="138">
        <f t="shared" si="2"/>
        <v>-1.7474658970774827E-4</v>
      </c>
      <c r="CS8" s="138" t="e">
        <f t="shared" si="2"/>
        <v>#DIV/0!</v>
      </c>
      <c r="CT8" s="138">
        <f t="shared" si="2"/>
        <v>-1.4369345481851742E-4</v>
      </c>
      <c r="CU8" s="138" t="e">
        <f t="shared" si="2"/>
        <v>#DIV/0!</v>
      </c>
    </row>
    <row r="9" spans="1:99" x14ac:dyDescent="0.3">
      <c r="A9" s="323" t="str">
        <f>IF( ISBLANK(machi_frm_BeamDyn!A38), "", machi_frm_BeamDyn!A38)</f>
        <v/>
      </c>
      <c r="B9" s="324">
        <f>IF( ISBLANK(machi_frm_BeamDyn!B38), "", machi_frm_BeamDyn!B38)</f>
        <v>3.51</v>
      </c>
      <c r="C9" s="324">
        <f>IF( ISBLANK(machi_frm_BeamDyn!C38), "", machi_frm_BeamDyn!C38)</f>
        <v>0</v>
      </c>
      <c r="D9" s="324">
        <f>IF( ISBLANK(machi_frm_BeamDyn!D38), "", machi_frm_BeamDyn!D38)</f>
        <v>2.960992779868913E-2</v>
      </c>
      <c r="E9" s="325">
        <f>IF( ISBLANK(machi_frm_BeamDyn!E38), "", machi_frm_BeamDyn!E38)</f>
        <v>2591.1322082780266</v>
      </c>
      <c r="F9" s="325">
        <f>IF( ISBLANK(machi_frm_BeamDyn!F38), "", machi_frm_BeamDyn!F38)</f>
        <v>6.8446923241555768E-2</v>
      </c>
      <c r="G9" s="325">
        <f>IF( ISBLANK(machi_frm_BeamDyn!G38), "", machi_frm_BeamDyn!G38)</f>
        <v>2.2532571270392158E-2</v>
      </c>
      <c r="H9" s="325">
        <f>IF( ISBLANK(machi_frm_BeamDyn!H38), "", machi_frm_BeamDyn!H38)</f>
        <v>7961.4547863285861</v>
      </c>
      <c r="I9" s="325">
        <f>IF( ISBLANK(machi_frm_BeamDyn!I38), "", machi_frm_BeamDyn!I38)</f>
        <v>8318.7279710567509</v>
      </c>
      <c r="J9" s="325">
        <f>IF( ISBLANK(machi_frm_BeamDyn!J38), "", machi_frm_BeamDyn!J38)</f>
        <v>142.58296544788956</v>
      </c>
      <c r="K9" s="325">
        <f>IF( ISBLANK(machi_frm_BeamDyn!K38), "", machi_frm_BeamDyn!K38)</f>
        <v>5731296702.3584814</v>
      </c>
      <c r="L9" s="325">
        <f>IF( ISBLANK(machi_frm_BeamDyn!L38), "", machi_frm_BeamDyn!L38)</f>
        <v>0</v>
      </c>
      <c r="M9" s="325">
        <f>IF( ISBLANK(machi_frm_BeamDyn!M38), "", machi_frm_BeamDyn!M38)</f>
        <v>94471590.938428402</v>
      </c>
      <c r="N9" s="325">
        <f>IF( ISBLANK(machi_frm_BeamDyn!N38), "", machi_frm_BeamDyn!N38)</f>
        <v>0</v>
      </c>
      <c r="O9" s="325">
        <f>IF( ISBLANK(machi_frm_BeamDyn!O38), "", machi_frm_BeamDyn!O38)</f>
        <v>119618050.4542017</v>
      </c>
      <c r="P9" s="325">
        <f>IF( ISBLANK(machi_frm_BeamDyn!P38), "", machi_frm_BeamDyn!P38)</f>
        <v>0</v>
      </c>
      <c r="Q9" s="325">
        <f>IF( ISBLANK(machi_frm_BeamDyn!Q38), "", machi_frm_BeamDyn!Q38)</f>
        <v>38669923136.964897</v>
      </c>
      <c r="R9" s="325">
        <f>IF( ISBLANK(machi_frm_BeamDyn!R38), "", machi_frm_BeamDyn!R38)</f>
        <v>0</v>
      </c>
      <c r="S9" s="325">
        <f>IF( ISBLANK(machi_frm_BeamDyn!S38), "", machi_frm_BeamDyn!S38)</f>
        <v>-866421270.64651453</v>
      </c>
      <c r="T9" s="325">
        <f>IF( ISBLANK(machi_frm_BeamDyn!T38), "", machi_frm_BeamDyn!T38)</f>
        <v>0</v>
      </c>
      <c r="U9" s="325">
        <f>IF( ISBLANK(machi_frm_BeamDyn!U38), "", machi_frm_BeamDyn!U38)</f>
        <v>2602725673.3452878</v>
      </c>
      <c r="V9" s="325">
        <f>IF( ISBLANK(machi_frm_BeamDyn!V38), "", machi_frm_BeamDyn!V38)</f>
        <v>5426837466.0968227</v>
      </c>
      <c r="W9" s="325">
        <f>IF( ISBLANK(machi_frm_BeamDyn!W38), "", machi_frm_BeamDyn!W38)</f>
        <v>0</v>
      </c>
      <c r="X9" s="325">
        <f>IF( ISBLANK(machi_frm_BeamDyn!X38), "", machi_frm_BeamDyn!X38)</f>
        <v>-357463938.50769645</v>
      </c>
      <c r="Y9" s="325">
        <f>IF( ISBLANK(machi_frm_BeamDyn!Y38), "", machi_frm_BeamDyn!Y38)</f>
        <v>0</v>
      </c>
      <c r="Z9" s="325">
        <f>IF( ISBLANK(machi_frm_BeamDyn!Z38), "", machi_frm_BeamDyn!Z38)</f>
        <v>120477978749.53603</v>
      </c>
      <c r="AA9" s="325">
        <f>IF( ISBLANK(machi_frm_BeamDyn!AA38), "", machi_frm_BeamDyn!AA38)</f>
        <v>0</v>
      </c>
      <c r="AB9" s="325">
        <f>IF( ISBLANK(machi_frm_BeamDyn!AB38), "", machi_frm_BeamDyn!AB38)</f>
        <v>-2126802756.2065833</v>
      </c>
      <c r="AC9" s="325">
        <f>IF( ISBLANK(machi_frm_BeamDyn!AC38), "", machi_frm_BeamDyn!AC38)</f>
        <v>69973131895.325195</v>
      </c>
      <c r="AD9" s="325">
        <f>IF( ISBLANK(machi_frm_BeamDyn!AD38), "", machi_frm_BeamDyn!AD38)</f>
        <v>0</v>
      </c>
      <c r="AE9" s="325">
        <f>IF( ISBLANK(machi_frm_BeamDyn!AE38), "", machi_frm_BeamDyn!AE38)</f>
        <v>122320048182.39409</v>
      </c>
      <c r="AF9" s="326">
        <f>IF( ISBLANK(machi_frm_BeamDyn!AF38), "", machi_frm_BeamDyn!AF38)</f>
        <v>0</v>
      </c>
      <c r="AI9" s="2"/>
      <c r="AJ9">
        <v>3.51</v>
      </c>
      <c r="AK9">
        <v>0</v>
      </c>
      <c r="AL9">
        <v>0.03</v>
      </c>
      <c r="AM9" s="1">
        <v>2591.1370000000002</v>
      </c>
      <c r="AN9" s="1">
        <v>6.8446460000000001E-2</v>
      </c>
      <c r="AO9" s="1">
        <v>2.253235E-2</v>
      </c>
      <c r="AP9" s="1">
        <v>7961.4790000000003</v>
      </c>
      <c r="AQ9" s="1">
        <v>8318.7459999999992</v>
      </c>
      <c r="AR9" s="1">
        <v>142.58019999999999</v>
      </c>
      <c r="AS9" s="1">
        <v>5731304000</v>
      </c>
      <c r="AT9" s="1">
        <v>0</v>
      </c>
      <c r="AU9" s="1">
        <v>94469520</v>
      </c>
      <c r="AV9" s="1">
        <v>0</v>
      </c>
      <c r="AW9" s="1">
        <v>119617400</v>
      </c>
      <c r="AX9" s="1">
        <v>0</v>
      </c>
      <c r="AY9" s="1">
        <v>38669980000</v>
      </c>
      <c r="AZ9" s="1">
        <v>0</v>
      </c>
      <c r="BA9" s="1">
        <v>-866414800</v>
      </c>
      <c r="BB9" s="1">
        <v>0</v>
      </c>
      <c r="BC9" s="1">
        <v>2602714000</v>
      </c>
      <c r="BD9" s="1">
        <v>5426850000</v>
      </c>
      <c r="BE9" s="1">
        <v>0</v>
      </c>
      <c r="BF9" s="1">
        <v>-357463300</v>
      </c>
      <c r="BG9" s="1">
        <v>0</v>
      </c>
      <c r="BH9" s="1">
        <v>120478300000</v>
      </c>
      <c r="BI9" s="1">
        <v>0</v>
      </c>
      <c r="BJ9" s="1">
        <v>-2126763000</v>
      </c>
      <c r="BK9" s="1">
        <v>69973320000</v>
      </c>
      <c r="BL9" s="1">
        <v>0</v>
      </c>
      <c r="BM9" s="1">
        <v>122320300000</v>
      </c>
      <c r="BN9" s="186">
        <v>0</v>
      </c>
      <c r="BQ9" s="138">
        <f t="shared" si="0"/>
        <v>0</v>
      </c>
      <c r="BR9" s="138">
        <f t="shared" si="0"/>
        <v>0</v>
      </c>
      <c r="BS9" s="138">
        <f t="shared" si="0"/>
        <v>-3.90072201310869E-4</v>
      </c>
      <c r="BT9" s="138">
        <f t="shared" si="3"/>
        <v>-1.8492738799843176E-4</v>
      </c>
      <c r="BU9" s="138">
        <f t="shared" si="4"/>
        <v>4.6324155576760173E-7</v>
      </c>
      <c r="BV9" s="138">
        <f t="shared" si="4"/>
        <v>2.212703921582182E-7</v>
      </c>
      <c r="BW9" s="138">
        <f t="shared" si="5"/>
        <v>-3.0413534236723111E-4</v>
      </c>
      <c r="BX9" s="138">
        <f t="shared" si="1"/>
        <v>-2.1672669472396806E-4</v>
      </c>
      <c r="BY9" s="138">
        <f t="shared" si="1"/>
        <v>1.9395735800431407E-3</v>
      </c>
      <c r="BZ9" s="138">
        <f t="shared" si="1"/>
        <v>-1.2732951381732384E-4</v>
      </c>
      <c r="CA9" s="138" t="e">
        <f t="shared" si="1"/>
        <v>#DIV/0!</v>
      </c>
      <c r="CB9" s="138">
        <f t="shared" si="1"/>
        <v>2.192176300252131E-3</v>
      </c>
      <c r="CC9" s="138" t="e">
        <f t="shared" si="1"/>
        <v>#DIV/0!</v>
      </c>
      <c r="CD9" s="138">
        <f t="shared" si="1"/>
        <v>5.4377891652744766E-4</v>
      </c>
      <c r="CE9" s="138" t="e">
        <f t="shared" si="1"/>
        <v>#DIV/0!</v>
      </c>
      <c r="CF9" s="138">
        <f t="shared" si="1"/>
        <v>-1.4704697313741626E-4</v>
      </c>
      <c r="CG9" s="138" t="e">
        <f t="shared" si="1"/>
        <v>#DIV/0!</v>
      </c>
      <c r="CH9" s="138">
        <f t="shared" si="1"/>
        <v>7.4683009968608001E-4</v>
      </c>
      <c r="CI9" s="138" t="e">
        <f t="shared" si="1"/>
        <v>#DIV/0!</v>
      </c>
      <c r="CJ9" s="138">
        <f t="shared" si="1"/>
        <v>4.4850664682327126E-4</v>
      </c>
      <c r="CK9" s="138">
        <f t="shared" si="1"/>
        <v>-2.3096092903362634E-4</v>
      </c>
      <c r="CL9" s="138" t="e">
        <f t="shared" si="1"/>
        <v>#DIV/0!</v>
      </c>
      <c r="CM9" s="138">
        <f t="shared" si="1"/>
        <v>1.7862188830287099E-4</v>
      </c>
      <c r="CN9" s="138" t="e">
        <f t="shared" si="2"/>
        <v>#DIV/0!</v>
      </c>
      <c r="CO9" s="138">
        <f t="shared" si="2"/>
        <v>-2.6664591380688393E-4</v>
      </c>
      <c r="CP9" s="138" t="e">
        <f t="shared" si="2"/>
        <v>#DIV/0!</v>
      </c>
      <c r="CQ9" s="138">
        <f t="shared" si="2"/>
        <v>1.8693294261401712E-3</v>
      </c>
      <c r="CR9" s="138">
        <f t="shared" si="2"/>
        <v>-2.6882342413463801E-4</v>
      </c>
      <c r="CS9" s="138" t="e">
        <f t="shared" si="2"/>
        <v>#DIV/0!</v>
      </c>
      <c r="CT9" s="138">
        <f t="shared" si="2"/>
        <v>-2.0586738743385592E-4</v>
      </c>
      <c r="CU9" s="138" t="e">
        <f t="shared" si="2"/>
        <v>#DIV/0!</v>
      </c>
    </row>
    <row r="10" spans="1:99" x14ac:dyDescent="0.3">
      <c r="A10" s="323">
        <f>IF( ISBLANK(machi_frm_BeamDyn!A39), "", machi_frm_BeamDyn!A39)</f>
        <v>4</v>
      </c>
      <c r="B10" s="324">
        <f>IF( ISBLANK(machi_frm_BeamDyn!B39), "", machi_frm_BeamDyn!B39)</f>
        <v>3.51</v>
      </c>
      <c r="C10" s="324">
        <f>IF( ISBLANK(machi_frm_BeamDyn!C39), "", machi_frm_BeamDyn!C39)</f>
        <v>0</v>
      </c>
      <c r="D10" s="324">
        <f>IF( ISBLANK(machi_frm_BeamDyn!D39), "", machi_frm_BeamDyn!D39)</f>
        <v>2.960992779868913E-2</v>
      </c>
      <c r="E10" s="325">
        <f>IF( ISBLANK(machi_frm_BeamDyn!E39), "", machi_frm_BeamDyn!E39)</f>
        <v>2591.1322082780266</v>
      </c>
      <c r="F10" s="325">
        <f>IF( ISBLANK(machi_frm_BeamDyn!F39), "", machi_frm_BeamDyn!F39)</f>
        <v>6.8446923241555768E-2</v>
      </c>
      <c r="G10" s="325">
        <f>IF( ISBLANK(machi_frm_BeamDyn!G39), "", machi_frm_BeamDyn!G39)</f>
        <v>2.2532571270392158E-2</v>
      </c>
      <c r="H10" s="325">
        <f>IF( ISBLANK(machi_frm_BeamDyn!H39), "", machi_frm_BeamDyn!H39)</f>
        <v>7961.4547863285861</v>
      </c>
      <c r="I10" s="325">
        <f>IF( ISBLANK(machi_frm_BeamDyn!I39), "", machi_frm_BeamDyn!I39)</f>
        <v>8318.7279710567509</v>
      </c>
      <c r="J10" s="325">
        <f>IF( ISBLANK(machi_frm_BeamDyn!J39), "", machi_frm_BeamDyn!J39)</f>
        <v>142.58296544788956</v>
      </c>
      <c r="K10" s="325">
        <f>IF( ISBLANK(machi_frm_BeamDyn!K39), "", machi_frm_BeamDyn!K39)</f>
        <v>5731296702.3584814</v>
      </c>
      <c r="L10" s="325">
        <f>IF( ISBLANK(machi_frm_BeamDyn!L39), "", machi_frm_BeamDyn!L39)</f>
        <v>0</v>
      </c>
      <c r="M10" s="325">
        <f>IF( ISBLANK(machi_frm_BeamDyn!M39), "", machi_frm_BeamDyn!M39)</f>
        <v>94471590.938428402</v>
      </c>
      <c r="N10" s="325">
        <f>IF( ISBLANK(machi_frm_BeamDyn!N39), "", machi_frm_BeamDyn!N39)</f>
        <v>0</v>
      </c>
      <c r="O10" s="325">
        <f>IF( ISBLANK(machi_frm_BeamDyn!O39), "", machi_frm_BeamDyn!O39)</f>
        <v>119618050.4542017</v>
      </c>
      <c r="P10" s="325">
        <f>IF( ISBLANK(machi_frm_BeamDyn!P39), "", machi_frm_BeamDyn!P39)</f>
        <v>0</v>
      </c>
      <c r="Q10" s="325">
        <f>IF( ISBLANK(machi_frm_BeamDyn!Q39), "", machi_frm_BeamDyn!Q39)</f>
        <v>38669923136.964897</v>
      </c>
      <c r="R10" s="325">
        <f>IF( ISBLANK(machi_frm_BeamDyn!R39), "", machi_frm_BeamDyn!R39)</f>
        <v>0</v>
      </c>
      <c r="S10" s="325">
        <f>IF( ISBLANK(machi_frm_BeamDyn!S39), "", machi_frm_BeamDyn!S39)</f>
        <v>-866421270.64651453</v>
      </c>
      <c r="T10" s="325">
        <f>IF( ISBLANK(machi_frm_BeamDyn!T39), "", machi_frm_BeamDyn!T39)</f>
        <v>0</v>
      </c>
      <c r="U10" s="325">
        <f>IF( ISBLANK(machi_frm_BeamDyn!U39), "", machi_frm_BeamDyn!U39)</f>
        <v>2602725673.3452878</v>
      </c>
      <c r="V10" s="325">
        <f>IF( ISBLANK(machi_frm_BeamDyn!V39), "", machi_frm_BeamDyn!V39)</f>
        <v>5426837466.0968227</v>
      </c>
      <c r="W10" s="325">
        <f>IF( ISBLANK(machi_frm_BeamDyn!W39), "", machi_frm_BeamDyn!W39)</f>
        <v>0</v>
      </c>
      <c r="X10" s="325">
        <f>IF( ISBLANK(machi_frm_BeamDyn!X39), "", machi_frm_BeamDyn!X39)</f>
        <v>-357463938.50769645</v>
      </c>
      <c r="Y10" s="325">
        <f>IF( ISBLANK(machi_frm_BeamDyn!Y39), "", machi_frm_BeamDyn!Y39)</f>
        <v>0</v>
      </c>
      <c r="Z10" s="325">
        <f>IF( ISBLANK(machi_frm_BeamDyn!Z39), "", machi_frm_BeamDyn!Z39)</f>
        <v>120477978749.53603</v>
      </c>
      <c r="AA10" s="325">
        <f>IF( ISBLANK(machi_frm_BeamDyn!AA39), "", machi_frm_BeamDyn!AA39)</f>
        <v>0</v>
      </c>
      <c r="AB10" s="325">
        <f>IF( ISBLANK(machi_frm_BeamDyn!AB39), "", machi_frm_BeamDyn!AB39)</f>
        <v>-2126802756.2065833</v>
      </c>
      <c r="AC10" s="325">
        <f>IF( ISBLANK(machi_frm_BeamDyn!AC39), "", machi_frm_BeamDyn!AC39)</f>
        <v>69973131895.325195</v>
      </c>
      <c r="AD10" s="325">
        <f>IF( ISBLANK(machi_frm_BeamDyn!AD39), "", machi_frm_BeamDyn!AD39)</f>
        <v>0</v>
      </c>
      <c r="AE10" s="325">
        <f>IF( ISBLANK(machi_frm_BeamDyn!AE39), "", machi_frm_BeamDyn!AE39)</f>
        <v>122320048182.39409</v>
      </c>
      <c r="AF10" s="326">
        <f>IF( ISBLANK(machi_frm_BeamDyn!AF39), "", machi_frm_BeamDyn!AF39)</f>
        <v>0</v>
      </c>
      <c r="AI10" s="2">
        <v>4</v>
      </c>
      <c r="AJ10">
        <v>3.51</v>
      </c>
      <c r="AK10">
        <v>0</v>
      </c>
      <c r="AL10">
        <v>0.03</v>
      </c>
      <c r="AM10" s="1">
        <v>2591.1370000000002</v>
      </c>
      <c r="AN10" s="1">
        <v>6.8446460000000001E-2</v>
      </c>
      <c r="AO10" s="1">
        <v>2.253235E-2</v>
      </c>
      <c r="AP10" s="1">
        <v>7961.4790000000003</v>
      </c>
      <c r="AQ10" s="1">
        <v>8318.7459999999992</v>
      </c>
      <c r="AR10" s="1">
        <v>142.58019999999999</v>
      </c>
      <c r="AS10" s="1">
        <v>5731304000</v>
      </c>
      <c r="AT10" s="1">
        <v>0</v>
      </c>
      <c r="AU10" s="1">
        <v>94469520</v>
      </c>
      <c r="AV10" s="1">
        <v>0</v>
      </c>
      <c r="AW10" s="1">
        <v>119617400</v>
      </c>
      <c r="AX10" s="1">
        <v>0</v>
      </c>
      <c r="AY10" s="1">
        <v>38669980000</v>
      </c>
      <c r="AZ10" s="1">
        <v>0</v>
      </c>
      <c r="BA10" s="1">
        <v>-866414800</v>
      </c>
      <c r="BB10" s="1">
        <v>0</v>
      </c>
      <c r="BC10" s="1">
        <v>2602714000</v>
      </c>
      <c r="BD10" s="1">
        <v>5426850000</v>
      </c>
      <c r="BE10" s="1">
        <v>0</v>
      </c>
      <c r="BF10" s="1">
        <v>-357463300</v>
      </c>
      <c r="BG10" s="1">
        <v>0</v>
      </c>
      <c r="BH10" s="1">
        <v>120478300000</v>
      </c>
      <c r="BI10" s="1">
        <v>0</v>
      </c>
      <c r="BJ10" s="1">
        <v>-2126763000</v>
      </c>
      <c r="BK10" s="1">
        <v>69973320000</v>
      </c>
      <c r="BL10" s="1">
        <v>0</v>
      </c>
      <c r="BM10" s="1">
        <v>122320300000</v>
      </c>
      <c r="BN10" s="186">
        <v>0</v>
      </c>
      <c r="BQ10" s="138">
        <f t="shared" si="0"/>
        <v>0</v>
      </c>
      <c r="BR10" s="138">
        <f t="shared" si="0"/>
        <v>0</v>
      </c>
      <c r="BS10" s="138">
        <f t="shared" si="0"/>
        <v>-3.90072201310869E-4</v>
      </c>
      <c r="BT10" s="138">
        <f t="shared" si="3"/>
        <v>-1.8492738799843176E-4</v>
      </c>
      <c r="BU10" s="138">
        <f t="shared" si="4"/>
        <v>4.6324155576760173E-7</v>
      </c>
      <c r="BV10" s="138">
        <f t="shared" si="4"/>
        <v>2.212703921582182E-7</v>
      </c>
      <c r="BW10" s="138">
        <f t="shared" si="5"/>
        <v>-3.0413534236723111E-4</v>
      </c>
      <c r="BX10" s="138">
        <f t="shared" si="1"/>
        <v>-2.1672669472396806E-4</v>
      </c>
      <c r="BY10" s="138">
        <f t="shared" si="1"/>
        <v>1.9395735800431407E-3</v>
      </c>
      <c r="BZ10" s="138">
        <f t="shared" si="1"/>
        <v>-1.2732951381732384E-4</v>
      </c>
      <c r="CA10" s="138" t="e">
        <f t="shared" si="1"/>
        <v>#DIV/0!</v>
      </c>
      <c r="CB10" s="138">
        <f t="shared" si="1"/>
        <v>2.192176300252131E-3</v>
      </c>
      <c r="CC10" s="138" t="e">
        <f t="shared" si="1"/>
        <v>#DIV/0!</v>
      </c>
      <c r="CD10" s="138">
        <f t="shared" si="1"/>
        <v>5.4377891652744766E-4</v>
      </c>
      <c r="CE10" s="138" t="e">
        <f t="shared" si="1"/>
        <v>#DIV/0!</v>
      </c>
      <c r="CF10" s="138">
        <f t="shared" si="1"/>
        <v>-1.4704697313741626E-4</v>
      </c>
      <c r="CG10" s="138" t="e">
        <f t="shared" si="1"/>
        <v>#DIV/0!</v>
      </c>
      <c r="CH10" s="138">
        <f t="shared" si="1"/>
        <v>7.4683009968608001E-4</v>
      </c>
      <c r="CI10" s="138" t="e">
        <f t="shared" si="1"/>
        <v>#DIV/0!</v>
      </c>
      <c r="CJ10" s="138">
        <f t="shared" si="1"/>
        <v>4.4850664682327126E-4</v>
      </c>
      <c r="CK10" s="138">
        <f t="shared" si="1"/>
        <v>-2.3096092903362634E-4</v>
      </c>
      <c r="CL10" s="138" t="e">
        <f t="shared" si="1"/>
        <v>#DIV/0!</v>
      </c>
      <c r="CM10" s="138">
        <f t="shared" si="1"/>
        <v>1.7862188830287099E-4</v>
      </c>
      <c r="CN10" s="138" t="e">
        <f t="shared" si="2"/>
        <v>#DIV/0!</v>
      </c>
      <c r="CO10" s="138">
        <f t="shared" si="2"/>
        <v>-2.6664591380688393E-4</v>
      </c>
      <c r="CP10" s="138" t="e">
        <f t="shared" si="2"/>
        <v>#DIV/0!</v>
      </c>
      <c r="CQ10" s="138">
        <f t="shared" si="2"/>
        <v>1.8693294261401712E-3</v>
      </c>
      <c r="CR10" s="138">
        <f t="shared" si="2"/>
        <v>-2.6882342413463801E-4</v>
      </c>
      <c r="CS10" s="138" t="e">
        <f t="shared" si="2"/>
        <v>#DIV/0!</v>
      </c>
      <c r="CT10" s="138">
        <f t="shared" si="2"/>
        <v>-2.0586738743385592E-4</v>
      </c>
      <c r="CU10" s="138" t="e">
        <f t="shared" si="2"/>
        <v>#DIV/0!</v>
      </c>
    </row>
    <row r="11" spans="1:99" x14ac:dyDescent="0.3">
      <c r="A11" s="323" t="str">
        <f>IF( ISBLANK(machi_frm_BeamDyn!A40), "", machi_frm_BeamDyn!A40)</f>
        <v/>
      </c>
      <c r="B11" s="324">
        <f>IF( ISBLANK(machi_frm_BeamDyn!B40), "", machi_frm_BeamDyn!B40)</f>
        <v>4.68</v>
      </c>
      <c r="C11" s="324">
        <f>IF( ISBLANK(machi_frm_BeamDyn!C40), "", machi_frm_BeamDyn!C40)</f>
        <v>0</v>
      </c>
      <c r="D11" s="324">
        <f>IF( ISBLANK(machi_frm_BeamDyn!D40), "", machi_frm_BeamDyn!D40)</f>
        <v>4.1296876983638507E-2</v>
      </c>
      <c r="E11" s="325">
        <f>IF( ISBLANK(machi_frm_BeamDyn!E40), "", machi_frm_BeamDyn!E40)</f>
        <v>2389.1098016875007</v>
      </c>
      <c r="F11" s="325">
        <f>IF( ISBLANK(machi_frm_BeamDyn!F40), "", machi_frm_BeamDyn!F40)</f>
        <v>8.9643476434164954E-2</v>
      </c>
      <c r="G11" s="325">
        <f>IF( ISBLANK(machi_frm_BeamDyn!G40), "", machi_frm_BeamDyn!G40)</f>
        <v>3.0249288057882583E-2</v>
      </c>
      <c r="H11" s="325">
        <f>IF( ISBLANK(machi_frm_BeamDyn!H40), "", machi_frm_BeamDyn!H40)</f>
        <v>6863.3651984566295</v>
      </c>
      <c r="I11" s="325">
        <f>IF( ISBLANK(machi_frm_BeamDyn!I40), "", machi_frm_BeamDyn!I40)</f>
        <v>7521.2929341471072</v>
      </c>
      <c r="J11" s="325">
        <f>IF( ISBLANK(machi_frm_BeamDyn!J40), "", machi_frm_BeamDyn!J40)</f>
        <v>255.93839258763393</v>
      </c>
      <c r="K11" s="325">
        <f>IF( ISBLANK(machi_frm_BeamDyn!K40), "", machi_frm_BeamDyn!K40)</f>
        <v>5418191651.4279919</v>
      </c>
      <c r="L11" s="325">
        <f>IF( ISBLANK(machi_frm_BeamDyn!L40), "", machi_frm_BeamDyn!L40)</f>
        <v>0</v>
      </c>
      <c r="M11" s="325">
        <f>IF( ISBLANK(machi_frm_BeamDyn!M40), "", machi_frm_BeamDyn!M40)</f>
        <v>176751448.79160079</v>
      </c>
      <c r="N11" s="325">
        <f>IF( ISBLANK(machi_frm_BeamDyn!N40), "", machi_frm_BeamDyn!N40)</f>
        <v>0</v>
      </c>
      <c r="O11" s="325">
        <f>IF( ISBLANK(machi_frm_BeamDyn!O40), "", machi_frm_BeamDyn!O40)</f>
        <v>136446917.83207974</v>
      </c>
      <c r="P11" s="325">
        <f>IF( ISBLANK(machi_frm_BeamDyn!P40), "", machi_frm_BeamDyn!P40)</f>
        <v>0</v>
      </c>
      <c r="Q11" s="325">
        <f>IF( ISBLANK(machi_frm_BeamDyn!Q40), "", machi_frm_BeamDyn!Q40)</f>
        <v>36038920890.14032</v>
      </c>
      <c r="R11" s="325">
        <f>IF( ISBLANK(machi_frm_BeamDyn!R40), "", machi_frm_BeamDyn!R40)</f>
        <v>0</v>
      </c>
      <c r="S11" s="325">
        <f>IF( ISBLANK(machi_frm_BeamDyn!S40), "", machi_frm_BeamDyn!S40)</f>
        <v>-1074818946.7452075</v>
      </c>
      <c r="T11" s="325">
        <f>IF( ISBLANK(machi_frm_BeamDyn!T40), "", machi_frm_BeamDyn!T40)</f>
        <v>0</v>
      </c>
      <c r="U11" s="325">
        <f>IF( ISBLANK(machi_frm_BeamDyn!U40), "", machi_frm_BeamDyn!U40)</f>
        <v>3137687671.2957411</v>
      </c>
      <c r="V11" s="325">
        <f>IF( ISBLANK(machi_frm_BeamDyn!V40), "", machi_frm_BeamDyn!V40)</f>
        <v>4851177882.4419413</v>
      </c>
      <c r="W11" s="325">
        <f>IF( ISBLANK(machi_frm_BeamDyn!W40), "", machi_frm_BeamDyn!W40)</f>
        <v>0</v>
      </c>
      <c r="X11" s="325">
        <f>IF( ISBLANK(machi_frm_BeamDyn!X40), "", machi_frm_BeamDyn!X40)</f>
        <v>-387703855.1135416</v>
      </c>
      <c r="Y11" s="325">
        <f>IF( ISBLANK(machi_frm_BeamDyn!Y40), "", machi_frm_BeamDyn!Y40)</f>
        <v>0</v>
      </c>
      <c r="Z11" s="325">
        <f>IF( ISBLANK(machi_frm_BeamDyn!Z40), "", machi_frm_BeamDyn!Z40)</f>
        <v>106013102712.74634</v>
      </c>
      <c r="AA11" s="325">
        <f>IF( ISBLANK(machi_frm_BeamDyn!AA40), "", machi_frm_BeamDyn!AA40)</f>
        <v>0</v>
      </c>
      <c r="AB11" s="325">
        <f>IF( ISBLANK(machi_frm_BeamDyn!AB40), "", machi_frm_BeamDyn!AB40)</f>
        <v>-3844363862.7975531</v>
      </c>
      <c r="AC11" s="325">
        <f>IF( ISBLANK(machi_frm_BeamDyn!AC40), "", machi_frm_BeamDyn!AC40)</f>
        <v>61532927116.746613</v>
      </c>
      <c r="AD11" s="325">
        <f>IF( ISBLANK(machi_frm_BeamDyn!AD40), "", machi_frm_BeamDyn!AD40)</f>
        <v>0</v>
      </c>
      <c r="AE11" s="325">
        <f>IF( ISBLANK(machi_frm_BeamDyn!AE40), "", machi_frm_BeamDyn!AE40)</f>
        <v>110575003086.6228</v>
      </c>
      <c r="AF11" s="326">
        <f>IF( ISBLANK(machi_frm_BeamDyn!AF40), "", machi_frm_BeamDyn!AF40)</f>
        <v>0</v>
      </c>
      <c r="AI11" s="2"/>
      <c r="AJ11">
        <v>4.68</v>
      </c>
      <c r="AK11">
        <v>0</v>
      </c>
      <c r="AL11">
        <v>4.1000000000000002E-2</v>
      </c>
      <c r="AM11" s="1">
        <v>2389.1149999999998</v>
      </c>
      <c r="AN11" s="1">
        <v>8.9642730000000004E-2</v>
      </c>
      <c r="AO11" s="1">
        <v>3.0248980000000002E-2</v>
      </c>
      <c r="AP11" s="1">
        <v>6863.393</v>
      </c>
      <c r="AQ11" s="1">
        <v>7521.3140000000003</v>
      </c>
      <c r="AR11" s="1">
        <v>255.93520000000001</v>
      </c>
      <c r="AS11" s="1">
        <v>5418201000</v>
      </c>
      <c r="AT11" s="1">
        <v>0</v>
      </c>
      <c r="AU11" s="1">
        <v>176749000</v>
      </c>
      <c r="AV11" s="1">
        <v>0</v>
      </c>
      <c r="AW11" s="1">
        <v>136446400</v>
      </c>
      <c r="AX11" s="1">
        <v>0</v>
      </c>
      <c r="AY11" s="1">
        <v>36038990000</v>
      </c>
      <c r="AZ11" s="1">
        <v>0</v>
      </c>
      <c r="BA11" s="1">
        <v>-1074811000</v>
      </c>
      <c r="BB11" s="1">
        <v>0</v>
      </c>
      <c r="BC11" s="1">
        <v>3137671000</v>
      </c>
      <c r="BD11" s="1">
        <v>4851194000</v>
      </c>
      <c r="BE11" s="1">
        <v>0</v>
      </c>
      <c r="BF11" s="1">
        <v>-387703600</v>
      </c>
      <c r="BG11" s="1">
        <v>0</v>
      </c>
      <c r="BH11" s="1">
        <v>106013500000</v>
      </c>
      <c r="BI11" s="1">
        <v>0</v>
      </c>
      <c r="BJ11" s="1">
        <v>-3844319000</v>
      </c>
      <c r="BK11" s="1">
        <v>61533150000</v>
      </c>
      <c r="BL11" s="1">
        <v>0</v>
      </c>
      <c r="BM11" s="1">
        <v>110575300000</v>
      </c>
      <c r="BN11" s="186">
        <v>0</v>
      </c>
      <c r="BQ11" s="138">
        <f t="shared" si="0"/>
        <v>0</v>
      </c>
      <c r="BR11" s="138">
        <f t="shared" si="0"/>
        <v>0</v>
      </c>
      <c r="BS11" s="138">
        <f t="shared" si="0"/>
        <v>2.9687698363850545E-4</v>
      </c>
      <c r="BT11" s="138">
        <f t="shared" si="3"/>
        <v>-2.1758318452786533E-4</v>
      </c>
      <c r="BU11" s="138">
        <f t="shared" si="4"/>
        <v>7.4643416494990511E-7</v>
      </c>
      <c r="BV11" s="138">
        <f t="shared" si="4"/>
        <v>3.0805788258161937E-7</v>
      </c>
      <c r="BW11" s="138">
        <f t="shared" si="5"/>
        <v>-4.0506996132255566E-4</v>
      </c>
      <c r="BX11" s="138">
        <f t="shared" si="1"/>
        <v>-2.8008208264029719E-4</v>
      </c>
      <c r="BY11" s="138">
        <f t="shared" si="1"/>
        <v>1.2474202977623709E-3</v>
      </c>
      <c r="BZ11" s="138">
        <f t="shared" si="1"/>
        <v>-1.7254014770092389E-4</v>
      </c>
      <c r="CA11" s="138" t="e">
        <f t="shared" si="1"/>
        <v>#DIV/0!</v>
      </c>
      <c r="CB11" s="138">
        <f t="shared" si="1"/>
        <v>1.3854627753444716E-3</v>
      </c>
      <c r="CC11" s="138" t="e">
        <f t="shared" si="1"/>
        <v>#DIV/0!</v>
      </c>
      <c r="CD11" s="138">
        <f t="shared" si="1"/>
        <v>3.7951318593849198E-4</v>
      </c>
      <c r="CE11" s="138" t="e">
        <f t="shared" si="1"/>
        <v>#DIV/0!</v>
      </c>
      <c r="CF11" s="138">
        <f t="shared" si="1"/>
        <v>-1.917641412264211E-4</v>
      </c>
      <c r="CG11" s="138" t="e">
        <f t="shared" si="1"/>
        <v>#DIV/0!</v>
      </c>
      <c r="CH11" s="138">
        <f t="shared" si="1"/>
        <v>7.393621025043605E-4</v>
      </c>
      <c r="CI11" s="138" t="e">
        <f t="shared" si="1"/>
        <v>#DIV/0!</v>
      </c>
      <c r="CJ11" s="138">
        <f t="shared" si="1"/>
        <v>5.3132708117202977E-4</v>
      </c>
      <c r="CK11" s="138">
        <f t="shared" si="1"/>
        <v>-3.3223899227156672E-4</v>
      </c>
      <c r="CL11" s="138" t="e">
        <f t="shared" si="1"/>
        <v>#DIV/0!</v>
      </c>
      <c r="CM11" s="138">
        <f t="shared" si="1"/>
        <v>6.5801179458506028E-5</v>
      </c>
      <c r="CN11" s="138" t="e">
        <f t="shared" si="2"/>
        <v>#DIV/0!</v>
      </c>
      <c r="CO11" s="138">
        <f t="shared" si="2"/>
        <v>-3.7475156811359815E-4</v>
      </c>
      <c r="CP11" s="138" t="e">
        <f t="shared" si="2"/>
        <v>#DIV/0!</v>
      </c>
      <c r="CQ11" s="138">
        <f t="shared" si="2"/>
        <v>1.1669894603715883E-3</v>
      </c>
      <c r="CR11" s="138">
        <f t="shared" si="2"/>
        <v>-3.6221655057062929E-4</v>
      </c>
      <c r="CS11" s="138" t="e">
        <f t="shared" si="2"/>
        <v>#DIV/0!</v>
      </c>
      <c r="CT11" s="138">
        <f t="shared" si="2"/>
        <v>-2.685169085657155E-4</v>
      </c>
      <c r="CU11" s="138" t="e">
        <f t="shared" si="2"/>
        <v>#DIV/0!</v>
      </c>
    </row>
    <row r="12" spans="1:99" x14ac:dyDescent="0.3">
      <c r="A12" s="323">
        <f>IF( ISBLANK(machi_frm_BeamDyn!A41), "", machi_frm_BeamDyn!A41)</f>
        <v>5</v>
      </c>
      <c r="B12" s="324">
        <f>IF( ISBLANK(machi_frm_BeamDyn!B41), "", machi_frm_BeamDyn!B41)</f>
        <v>4.68</v>
      </c>
      <c r="C12" s="324">
        <f>IF( ISBLANK(machi_frm_BeamDyn!C41), "", machi_frm_BeamDyn!C41)</f>
        <v>0</v>
      </c>
      <c r="D12" s="324">
        <f>IF( ISBLANK(machi_frm_BeamDyn!D41), "", machi_frm_BeamDyn!D41)</f>
        <v>4.1296876983638507E-2</v>
      </c>
      <c r="E12" s="325">
        <f>IF( ISBLANK(machi_frm_BeamDyn!E41), "", machi_frm_BeamDyn!E41)</f>
        <v>2389.1098016875007</v>
      </c>
      <c r="F12" s="325">
        <f>IF( ISBLANK(machi_frm_BeamDyn!F41), "", machi_frm_BeamDyn!F41)</f>
        <v>8.9643476434164954E-2</v>
      </c>
      <c r="G12" s="325">
        <f>IF( ISBLANK(machi_frm_BeamDyn!G41), "", machi_frm_BeamDyn!G41)</f>
        <v>3.0249288057882583E-2</v>
      </c>
      <c r="H12" s="325">
        <f>IF( ISBLANK(machi_frm_BeamDyn!H41), "", machi_frm_BeamDyn!H41)</f>
        <v>6863.3651984566295</v>
      </c>
      <c r="I12" s="325">
        <f>IF( ISBLANK(machi_frm_BeamDyn!I41), "", machi_frm_BeamDyn!I41)</f>
        <v>7521.2929341471072</v>
      </c>
      <c r="J12" s="325">
        <f>IF( ISBLANK(machi_frm_BeamDyn!J41), "", machi_frm_BeamDyn!J41)</f>
        <v>255.93839258763393</v>
      </c>
      <c r="K12" s="325">
        <f>IF( ISBLANK(machi_frm_BeamDyn!K41), "", machi_frm_BeamDyn!K41)</f>
        <v>5418191651.4279919</v>
      </c>
      <c r="L12" s="325">
        <f>IF( ISBLANK(machi_frm_BeamDyn!L41), "", machi_frm_BeamDyn!L41)</f>
        <v>0</v>
      </c>
      <c r="M12" s="325">
        <f>IF( ISBLANK(machi_frm_BeamDyn!M41), "", machi_frm_BeamDyn!M41)</f>
        <v>176751448.79160079</v>
      </c>
      <c r="N12" s="325">
        <f>IF( ISBLANK(machi_frm_BeamDyn!N41), "", machi_frm_BeamDyn!N41)</f>
        <v>0</v>
      </c>
      <c r="O12" s="325">
        <f>IF( ISBLANK(machi_frm_BeamDyn!O41), "", machi_frm_BeamDyn!O41)</f>
        <v>136446917.83207974</v>
      </c>
      <c r="P12" s="325">
        <f>IF( ISBLANK(machi_frm_BeamDyn!P41), "", machi_frm_BeamDyn!P41)</f>
        <v>0</v>
      </c>
      <c r="Q12" s="325">
        <f>IF( ISBLANK(machi_frm_BeamDyn!Q41), "", machi_frm_BeamDyn!Q41)</f>
        <v>36038920890.14032</v>
      </c>
      <c r="R12" s="325">
        <f>IF( ISBLANK(machi_frm_BeamDyn!R41), "", machi_frm_BeamDyn!R41)</f>
        <v>0</v>
      </c>
      <c r="S12" s="325">
        <f>IF( ISBLANK(machi_frm_BeamDyn!S41), "", machi_frm_BeamDyn!S41)</f>
        <v>-1074818946.7452075</v>
      </c>
      <c r="T12" s="325">
        <f>IF( ISBLANK(machi_frm_BeamDyn!T41), "", machi_frm_BeamDyn!T41)</f>
        <v>0</v>
      </c>
      <c r="U12" s="325">
        <f>IF( ISBLANK(machi_frm_BeamDyn!U41), "", machi_frm_BeamDyn!U41)</f>
        <v>3137687671.2957411</v>
      </c>
      <c r="V12" s="325">
        <f>IF( ISBLANK(machi_frm_BeamDyn!V41), "", machi_frm_BeamDyn!V41)</f>
        <v>4851177882.4419413</v>
      </c>
      <c r="W12" s="325">
        <f>IF( ISBLANK(machi_frm_BeamDyn!W41), "", machi_frm_BeamDyn!W41)</f>
        <v>0</v>
      </c>
      <c r="X12" s="325">
        <f>IF( ISBLANK(machi_frm_BeamDyn!X41), "", machi_frm_BeamDyn!X41)</f>
        <v>-387703855.1135416</v>
      </c>
      <c r="Y12" s="325">
        <f>IF( ISBLANK(machi_frm_BeamDyn!Y41), "", machi_frm_BeamDyn!Y41)</f>
        <v>0</v>
      </c>
      <c r="Z12" s="325">
        <f>IF( ISBLANK(machi_frm_BeamDyn!Z41), "", machi_frm_BeamDyn!Z41)</f>
        <v>106013102712.74634</v>
      </c>
      <c r="AA12" s="325">
        <f>IF( ISBLANK(machi_frm_BeamDyn!AA41), "", machi_frm_BeamDyn!AA41)</f>
        <v>0</v>
      </c>
      <c r="AB12" s="325">
        <f>IF( ISBLANK(machi_frm_BeamDyn!AB41), "", machi_frm_BeamDyn!AB41)</f>
        <v>-3844363862.7975531</v>
      </c>
      <c r="AC12" s="325">
        <f>IF( ISBLANK(machi_frm_BeamDyn!AC41), "", machi_frm_BeamDyn!AC41)</f>
        <v>61532927116.746613</v>
      </c>
      <c r="AD12" s="325">
        <f>IF( ISBLANK(machi_frm_BeamDyn!AD41), "", machi_frm_BeamDyn!AD41)</f>
        <v>0</v>
      </c>
      <c r="AE12" s="325">
        <f>IF( ISBLANK(machi_frm_BeamDyn!AE41), "", machi_frm_BeamDyn!AE41)</f>
        <v>110575003086.6228</v>
      </c>
      <c r="AF12" s="326">
        <f>IF( ISBLANK(machi_frm_BeamDyn!AF41), "", machi_frm_BeamDyn!AF41)</f>
        <v>0</v>
      </c>
      <c r="AI12" s="2">
        <v>5</v>
      </c>
      <c r="AJ12">
        <v>4.68</v>
      </c>
      <c r="AK12">
        <v>0</v>
      </c>
      <c r="AL12">
        <v>4.1000000000000002E-2</v>
      </c>
      <c r="AM12" s="1">
        <v>2389.1149999999998</v>
      </c>
      <c r="AN12" s="1">
        <v>8.9642730000000004E-2</v>
      </c>
      <c r="AO12" s="1">
        <v>3.0248980000000002E-2</v>
      </c>
      <c r="AP12" s="1">
        <v>6863.393</v>
      </c>
      <c r="AQ12" s="1">
        <v>7521.3140000000003</v>
      </c>
      <c r="AR12" s="1">
        <v>255.93520000000001</v>
      </c>
      <c r="AS12" s="1">
        <v>5418201000</v>
      </c>
      <c r="AT12" s="1">
        <v>0</v>
      </c>
      <c r="AU12" s="1">
        <v>176749000</v>
      </c>
      <c r="AV12" s="1">
        <v>0</v>
      </c>
      <c r="AW12" s="1">
        <v>136446400</v>
      </c>
      <c r="AX12" s="1">
        <v>0</v>
      </c>
      <c r="AY12" s="1">
        <v>36038990000</v>
      </c>
      <c r="AZ12" s="1">
        <v>0</v>
      </c>
      <c r="BA12" s="1">
        <v>-1074811000</v>
      </c>
      <c r="BB12" s="1">
        <v>0</v>
      </c>
      <c r="BC12" s="1">
        <v>3137671000</v>
      </c>
      <c r="BD12" s="1">
        <v>4851194000</v>
      </c>
      <c r="BE12" s="1">
        <v>0</v>
      </c>
      <c r="BF12" s="1">
        <v>-387703600</v>
      </c>
      <c r="BG12" s="1">
        <v>0</v>
      </c>
      <c r="BH12" s="1">
        <v>106013500000</v>
      </c>
      <c r="BI12" s="1">
        <v>0</v>
      </c>
      <c r="BJ12" s="1">
        <v>-3844319000</v>
      </c>
      <c r="BK12" s="1">
        <v>61533150000</v>
      </c>
      <c r="BL12" s="1">
        <v>0</v>
      </c>
      <c r="BM12" s="1">
        <v>110575300000</v>
      </c>
      <c r="BN12" s="186">
        <v>0</v>
      </c>
      <c r="BQ12" s="138">
        <f t="shared" si="0"/>
        <v>0</v>
      </c>
      <c r="BR12" s="138">
        <f t="shared" si="0"/>
        <v>0</v>
      </c>
      <c r="BS12" s="138">
        <f t="shared" si="0"/>
        <v>2.9687698363850545E-4</v>
      </c>
      <c r="BT12" s="138">
        <f t="shared" si="3"/>
        <v>-2.1758318452786533E-4</v>
      </c>
      <c r="BU12" s="138">
        <f t="shared" si="4"/>
        <v>7.4643416494990511E-7</v>
      </c>
      <c r="BV12" s="138">
        <f t="shared" si="4"/>
        <v>3.0805788258161937E-7</v>
      </c>
      <c r="BW12" s="138">
        <f t="shared" si="5"/>
        <v>-4.0506996132255566E-4</v>
      </c>
      <c r="BX12" s="138">
        <f t="shared" si="1"/>
        <v>-2.8008208264029719E-4</v>
      </c>
      <c r="BY12" s="138">
        <f t="shared" si="1"/>
        <v>1.2474202977623709E-3</v>
      </c>
      <c r="BZ12" s="138">
        <f t="shared" si="1"/>
        <v>-1.7254014770092389E-4</v>
      </c>
      <c r="CA12" s="138" t="e">
        <f t="shared" si="1"/>
        <v>#DIV/0!</v>
      </c>
      <c r="CB12" s="138">
        <f t="shared" si="1"/>
        <v>1.3854627753444716E-3</v>
      </c>
      <c r="CC12" s="138" t="e">
        <f t="shared" si="1"/>
        <v>#DIV/0!</v>
      </c>
      <c r="CD12" s="138">
        <f t="shared" si="1"/>
        <v>3.7951318593849198E-4</v>
      </c>
      <c r="CE12" s="138" t="e">
        <f t="shared" si="1"/>
        <v>#DIV/0!</v>
      </c>
      <c r="CF12" s="138">
        <f t="shared" si="1"/>
        <v>-1.917641412264211E-4</v>
      </c>
      <c r="CG12" s="138" t="e">
        <f t="shared" si="1"/>
        <v>#DIV/0!</v>
      </c>
      <c r="CH12" s="138">
        <f t="shared" si="1"/>
        <v>7.393621025043605E-4</v>
      </c>
      <c r="CI12" s="138" t="e">
        <f t="shared" si="1"/>
        <v>#DIV/0!</v>
      </c>
      <c r="CJ12" s="138">
        <f t="shared" si="1"/>
        <v>5.3132708117202977E-4</v>
      </c>
      <c r="CK12" s="138">
        <f t="shared" si="1"/>
        <v>-3.3223899227156672E-4</v>
      </c>
      <c r="CL12" s="138" t="e">
        <f t="shared" si="1"/>
        <v>#DIV/0!</v>
      </c>
      <c r="CM12" s="138">
        <f t="shared" si="1"/>
        <v>6.5801179458506028E-5</v>
      </c>
      <c r="CN12" s="138" t="e">
        <f t="shared" si="2"/>
        <v>#DIV/0!</v>
      </c>
      <c r="CO12" s="138">
        <f t="shared" si="2"/>
        <v>-3.7475156811359815E-4</v>
      </c>
      <c r="CP12" s="138" t="e">
        <f t="shared" si="2"/>
        <v>#DIV/0!</v>
      </c>
      <c r="CQ12" s="138">
        <f t="shared" si="2"/>
        <v>1.1669894603715883E-3</v>
      </c>
      <c r="CR12" s="138">
        <f t="shared" si="2"/>
        <v>-3.6221655057062929E-4</v>
      </c>
      <c r="CS12" s="138" t="e">
        <f t="shared" si="2"/>
        <v>#DIV/0!</v>
      </c>
      <c r="CT12" s="138">
        <f t="shared" si="2"/>
        <v>-2.685169085657155E-4</v>
      </c>
      <c r="CU12" s="138" t="e">
        <f t="shared" si="2"/>
        <v>#DIV/0!</v>
      </c>
    </row>
    <row r="13" spans="1:99" x14ac:dyDescent="0.3">
      <c r="A13" s="323" t="str">
        <f>IF( ISBLANK(machi_frm_BeamDyn!A42), "", machi_frm_BeamDyn!A42)</f>
        <v/>
      </c>
      <c r="B13" s="324">
        <f>IF( ISBLANK(machi_frm_BeamDyn!B42), "", machi_frm_BeamDyn!B42)</f>
        <v>5.85</v>
      </c>
      <c r="C13" s="324">
        <f>IF( ISBLANK(machi_frm_BeamDyn!C42), "", machi_frm_BeamDyn!C42)</f>
        <v>0</v>
      </c>
      <c r="D13" s="324">
        <f>IF( ISBLANK(machi_frm_BeamDyn!D42), "", machi_frm_BeamDyn!D42)</f>
        <v>5.5342570718976962E-2</v>
      </c>
      <c r="E13" s="325">
        <f>IF( ISBLANK(machi_frm_BeamDyn!E42), "", machi_frm_BeamDyn!E42)</f>
        <v>2203.5162799145819</v>
      </c>
      <c r="F13" s="325">
        <f>IF( ISBLANK(machi_frm_BeamDyn!F42), "", machi_frm_BeamDyn!F42)</f>
        <v>0.11490811367781886</v>
      </c>
      <c r="G13" s="325">
        <f>IF( ISBLANK(machi_frm_BeamDyn!G42), "", machi_frm_BeamDyn!G42)</f>
        <v>3.8645107411112246E-2</v>
      </c>
      <c r="H13" s="325">
        <f>IF( ISBLANK(machi_frm_BeamDyn!H42), "", machi_frm_BeamDyn!H42)</f>
        <v>5929.5260561188379</v>
      </c>
      <c r="I13" s="325">
        <f>IF( ISBLANK(machi_frm_BeamDyn!I42), "", machi_frm_BeamDyn!I42)</f>
        <v>6834.1762195124111</v>
      </c>
      <c r="J13" s="325">
        <f>IF( ISBLANK(machi_frm_BeamDyn!J42), "", machi_frm_BeamDyn!J42)</f>
        <v>345.83856318873512</v>
      </c>
      <c r="K13" s="325">
        <f>IF( ISBLANK(machi_frm_BeamDyn!K42), "", machi_frm_BeamDyn!K42)</f>
        <v>5127350551.6423693</v>
      </c>
      <c r="L13" s="325">
        <f>IF( ISBLANK(machi_frm_BeamDyn!L42), "", machi_frm_BeamDyn!L42)</f>
        <v>0</v>
      </c>
      <c r="M13" s="325">
        <f>IF( ISBLANK(machi_frm_BeamDyn!M42), "", machi_frm_BeamDyn!M42)</f>
        <v>246073744.94867265</v>
      </c>
      <c r="N13" s="325">
        <f>IF( ISBLANK(machi_frm_BeamDyn!N42), "", machi_frm_BeamDyn!N42)</f>
        <v>0</v>
      </c>
      <c r="O13" s="325">
        <f>IF( ISBLANK(machi_frm_BeamDyn!O42), "", machi_frm_BeamDyn!O42)</f>
        <v>145535709.28431872</v>
      </c>
      <c r="P13" s="325">
        <f>IF( ISBLANK(machi_frm_BeamDyn!P42), "", machi_frm_BeamDyn!P42)</f>
        <v>0</v>
      </c>
      <c r="Q13" s="325">
        <f>IF( ISBLANK(machi_frm_BeamDyn!Q42), "", machi_frm_BeamDyn!Q42)</f>
        <v>33746372949.484756</v>
      </c>
      <c r="R13" s="325">
        <f>IF( ISBLANK(machi_frm_BeamDyn!R42), "", machi_frm_BeamDyn!R42)</f>
        <v>0</v>
      </c>
      <c r="S13" s="325">
        <f>IF( ISBLANK(machi_frm_BeamDyn!S42), "", machi_frm_BeamDyn!S42)</f>
        <v>-1268437344.8590717</v>
      </c>
      <c r="T13" s="325">
        <f>IF( ISBLANK(machi_frm_BeamDyn!T42), "", machi_frm_BeamDyn!T42)</f>
        <v>0</v>
      </c>
      <c r="U13" s="325">
        <f>IF( ISBLANK(machi_frm_BeamDyn!U42), "", machi_frm_BeamDyn!U42)</f>
        <v>3718572831.2804017</v>
      </c>
      <c r="V13" s="325">
        <f>IF( ISBLANK(machi_frm_BeamDyn!V42), "", machi_frm_BeamDyn!V42)</f>
        <v>4314201066.5595341</v>
      </c>
      <c r="W13" s="325">
        <f>IF( ISBLANK(machi_frm_BeamDyn!W42), "", machi_frm_BeamDyn!W42)</f>
        <v>0</v>
      </c>
      <c r="X13" s="325">
        <f>IF( ISBLANK(machi_frm_BeamDyn!X42), "", machi_frm_BeamDyn!X42)</f>
        <v>-398983941.58284914</v>
      </c>
      <c r="Y13" s="325">
        <f>IF( ISBLANK(machi_frm_BeamDyn!Y42), "", machi_frm_BeamDyn!Y42)</f>
        <v>0</v>
      </c>
      <c r="Z13" s="325">
        <f>IF( ISBLANK(machi_frm_BeamDyn!Z42), "", machi_frm_BeamDyn!Z42)</f>
        <v>94201385561.407272</v>
      </c>
      <c r="AA13" s="325">
        <f>IF( ISBLANK(machi_frm_BeamDyn!AA42), "", machi_frm_BeamDyn!AA42)</f>
        <v>0</v>
      </c>
      <c r="AB13" s="325">
        <f>IF( ISBLANK(machi_frm_BeamDyn!AB42), "", machi_frm_BeamDyn!AB42)</f>
        <v>-5244371911.9126253</v>
      </c>
      <c r="AC13" s="325">
        <f>IF( ISBLANK(machi_frm_BeamDyn!AC42), "", machi_frm_BeamDyn!AC42)</f>
        <v>54135602778.28894</v>
      </c>
      <c r="AD13" s="325">
        <f>IF( ISBLANK(machi_frm_BeamDyn!AD42), "", machi_frm_BeamDyn!AD42)</f>
        <v>0</v>
      </c>
      <c r="AE13" s="325">
        <f>IF( ISBLANK(machi_frm_BeamDyn!AE42), "", machi_frm_BeamDyn!AE42)</f>
        <v>100462576093.10521</v>
      </c>
      <c r="AF13" s="326">
        <f>IF( ISBLANK(machi_frm_BeamDyn!AF42), "", machi_frm_BeamDyn!AF42)</f>
        <v>0</v>
      </c>
      <c r="AI13" s="2"/>
      <c r="AJ13">
        <v>5.85</v>
      </c>
      <c r="AK13">
        <v>0</v>
      </c>
      <c r="AL13">
        <v>5.5E-2</v>
      </c>
      <c r="AM13" s="1">
        <v>2203.5219999999999</v>
      </c>
      <c r="AN13" s="1">
        <v>0.114907</v>
      </c>
      <c r="AO13" s="1">
        <v>3.8644770000000002E-2</v>
      </c>
      <c r="AP13" s="1">
        <v>5929.5540000000001</v>
      </c>
      <c r="AQ13" s="1">
        <v>6834.1980000000003</v>
      </c>
      <c r="AR13" s="1">
        <v>345.83640000000003</v>
      </c>
      <c r="AS13" s="1">
        <v>5127361000</v>
      </c>
      <c r="AT13" s="1">
        <v>0</v>
      </c>
      <c r="AU13" s="1">
        <v>246071800</v>
      </c>
      <c r="AV13" s="1">
        <v>0</v>
      </c>
      <c r="AW13" s="1">
        <v>145535800</v>
      </c>
      <c r="AX13" s="1">
        <v>0</v>
      </c>
      <c r="AY13" s="1">
        <v>33746440000</v>
      </c>
      <c r="AZ13" s="1">
        <v>0</v>
      </c>
      <c r="BA13" s="1">
        <v>-1268432000</v>
      </c>
      <c r="BB13" s="1">
        <v>0</v>
      </c>
      <c r="BC13" s="1">
        <v>3718554000</v>
      </c>
      <c r="BD13" s="1">
        <v>4314219000</v>
      </c>
      <c r="BE13" s="1">
        <v>0</v>
      </c>
      <c r="BF13" s="1">
        <v>-398985300</v>
      </c>
      <c r="BG13" s="1">
        <v>0</v>
      </c>
      <c r="BH13" s="1">
        <v>94201720000</v>
      </c>
      <c r="BI13" s="1">
        <v>0</v>
      </c>
      <c r="BJ13" s="1">
        <v>-5244336000</v>
      </c>
      <c r="BK13" s="1">
        <v>54135840000</v>
      </c>
      <c r="BL13" s="1">
        <v>0</v>
      </c>
      <c r="BM13" s="1">
        <v>100462900000</v>
      </c>
      <c r="BN13" s="186">
        <v>0</v>
      </c>
      <c r="BQ13" s="138">
        <f>B13 - AJ13</f>
        <v>0</v>
      </c>
      <c r="BR13" s="138">
        <f t="shared" si="0"/>
        <v>0</v>
      </c>
      <c r="BS13" s="138">
        <f t="shared" si="0"/>
        <v>3.4257071897696167E-4</v>
      </c>
      <c r="BT13" s="138">
        <f t="shared" si="3"/>
        <v>-2.5958830535995124E-4</v>
      </c>
      <c r="BU13" s="138">
        <f t="shared" si="4"/>
        <v>1.1136778188675089E-6</v>
      </c>
      <c r="BV13" s="138">
        <f t="shared" si="4"/>
        <v>3.3741111224450115E-7</v>
      </c>
      <c r="BW13" s="138">
        <f t="shared" si="5"/>
        <v>-4.7126446883143417E-4</v>
      </c>
      <c r="BX13" s="138">
        <f t="shared" si="1"/>
        <v>-3.186985157474188E-4</v>
      </c>
      <c r="BY13" s="138">
        <f t="shared" si="1"/>
        <v>6.2549481057990288E-4</v>
      </c>
      <c r="BZ13" s="138">
        <f t="shared" si="1"/>
        <v>-2.0377651643271606E-4</v>
      </c>
      <c r="CA13" s="138" t="e">
        <f t="shared" si="1"/>
        <v>#DIV/0!</v>
      </c>
      <c r="CB13" s="138">
        <f t="shared" si="1"/>
        <v>7.9039884808102532E-4</v>
      </c>
      <c r="CC13" s="138" t="e">
        <f t="shared" si="1"/>
        <v>#DIV/0!</v>
      </c>
      <c r="CD13" s="138">
        <f t="shared" si="1"/>
        <v>-6.2332210552088255E-5</v>
      </c>
      <c r="CE13" s="138" t="e">
        <f t="shared" si="1"/>
        <v>#DIV/0!</v>
      </c>
      <c r="CF13" s="138">
        <f t="shared" si="1"/>
        <v>-1.9868915134020146E-4</v>
      </c>
      <c r="CG13" s="138" t="e">
        <f t="shared" si="1"/>
        <v>#DIV/0!</v>
      </c>
      <c r="CH13" s="138">
        <f t="shared" si="1"/>
        <v>4.2137529420036447E-4</v>
      </c>
      <c r="CI13" s="138" t="e">
        <f t="shared" si="1"/>
        <v>#DIV/0!</v>
      </c>
      <c r="CJ13" s="138">
        <f t="shared" si="1"/>
        <v>5.064140631467688E-4</v>
      </c>
      <c r="CK13" s="138">
        <f t="shared" si="1"/>
        <v>-4.156822003224019E-4</v>
      </c>
      <c r="CL13" s="138" t="e">
        <f t="shared" si="1"/>
        <v>#DIV/0!</v>
      </c>
      <c r="CM13" s="138">
        <f t="shared" si="1"/>
        <v>-3.4046796983624821E-4</v>
      </c>
      <c r="CN13" s="138" t="e">
        <f t="shared" si="2"/>
        <v>#DIV/0!</v>
      </c>
      <c r="CO13" s="138">
        <f t="shared" si="2"/>
        <v>-3.5502387082492881E-4</v>
      </c>
      <c r="CP13" s="138" t="e">
        <f t="shared" si="2"/>
        <v>#DIV/0!</v>
      </c>
      <c r="CQ13" s="138">
        <f t="shared" si="2"/>
        <v>6.8477520558013082E-4</v>
      </c>
      <c r="CR13" s="138">
        <f t="shared" si="2"/>
        <v>-4.3819715563584181E-4</v>
      </c>
      <c r="CS13" s="138" t="e">
        <f t="shared" si="2"/>
        <v>#DIV/0!</v>
      </c>
      <c r="CT13" s="138">
        <f t="shared" si="2"/>
        <v>-3.2241443835550178E-4</v>
      </c>
      <c r="CU13" s="138" t="e">
        <f t="shared" si="2"/>
        <v>#DIV/0!</v>
      </c>
    </row>
    <row r="14" spans="1:99" x14ac:dyDescent="0.3">
      <c r="A14" s="323">
        <f>IF( ISBLANK(machi_frm_BeamDyn!A43), "", machi_frm_BeamDyn!A43)</f>
        <v>6</v>
      </c>
      <c r="B14" s="324">
        <f>IF( ISBLANK(machi_frm_BeamDyn!B43), "", machi_frm_BeamDyn!B43)</f>
        <v>5.85</v>
      </c>
      <c r="C14" s="324">
        <f>IF( ISBLANK(machi_frm_BeamDyn!C43), "", machi_frm_BeamDyn!C43)</f>
        <v>0</v>
      </c>
      <c r="D14" s="324">
        <f>IF( ISBLANK(machi_frm_BeamDyn!D43), "", machi_frm_BeamDyn!D43)</f>
        <v>5.5342570718976962E-2</v>
      </c>
      <c r="E14" s="325">
        <f>IF( ISBLANK(machi_frm_BeamDyn!E43), "", machi_frm_BeamDyn!E43)</f>
        <v>2203.5162799145819</v>
      </c>
      <c r="F14" s="325">
        <f>IF( ISBLANK(machi_frm_BeamDyn!F43), "", machi_frm_BeamDyn!F43)</f>
        <v>0.11490811367781886</v>
      </c>
      <c r="G14" s="325">
        <f>IF( ISBLANK(machi_frm_BeamDyn!G43), "", machi_frm_BeamDyn!G43)</f>
        <v>3.8645107411112246E-2</v>
      </c>
      <c r="H14" s="325">
        <f>IF( ISBLANK(machi_frm_BeamDyn!H43), "", machi_frm_BeamDyn!H43)</f>
        <v>5929.5260561188379</v>
      </c>
      <c r="I14" s="325">
        <f>IF( ISBLANK(machi_frm_BeamDyn!I43), "", machi_frm_BeamDyn!I43)</f>
        <v>6834.1762195124111</v>
      </c>
      <c r="J14" s="325">
        <f>IF( ISBLANK(machi_frm_BeamDyn!J43), "", machi_frm_BeamDyn!J43)</f>
        <v>345.83856318873512</v>
      </c>
      <c r="K14" s="325">
        <f>IF( ISBLANK(machi_frm_BeamDyn!K43), "", machi_frm_BeamDyn!K43)</f>
        <v>5127350551.6423693</v>
      </c>
      <c r="L14" s="325">
        <f>IF( ISBLANK(machi_frm_BeamDyn!L43), "", machi_frm_BeamDyn!L43)</f>
        <v>0</v>
      </c>
      <c r="M14" s="325">
        <f>IF( ISBLANK(machi_frm_BeamDyn!M43), "", machi_frm_BeamDyn!M43)</f>
        <v>246073744.94867265</v>
      </c>
      <c r="N14" s="325">
        <f>IF( ISBLANK(machi_frm_BeamDyn!N43), "", machi_frm_BeamDyn!N43)</f>
        <v>0</v>
      </c>
      <c r="O14" s="325">
        <f>IF( ISBLANK(machi_frm_BeamDyn!O43), "", machi_frm_BeamDyn!O43)</f>
        <v>145535709.28431872</v>
      </c>
      <c r="P14" s="325">
        <f>IF( ISBLANK(machi_frm_BeamDyn!P43), "", machi_frm_BeamDyn!P43)</f>
        <v>0</v>
      </c>
      <c r="Q14" s="325">
        <f>IF( ISBLANK(machi_frm_BeamDyn!Q43), "", machi_frm_BeamDyn!Q43)</f>
        <v>33746372949.484756</v>
      </c>
      <c r="R14" s="325">
        <f>IF( ISBLANK(machi_frm_BeamDyn!R43), "", machi_frm_BeamDyn!R43)</f>
        <v>0</v>
      </c>
      <c r="S14" s="325">
        <f>IF( ISBLANK(machi_frm_BeamDyn!S43), "", machi_frm_BeamDyn!S43)</f>
        <v>-1268437344.8590717</v>
      </c>
      <c r="T14" s="325">
        <f>IF( ISBLANK(machi_frm_BeamDyn!T43), "", machi_frm_BeamDyn!T43)</f>
        <v>0</v>
      </c>
      <c r="U14" s="325">
        <f>IF( ISBLANK(machi_frm_BeamDyn!U43), "", machi_frm_BeamDyn!U43)</f>
        <v>3718572831.2804017</v>
      </c>
      <c r="V14" s="325">
        <f>IF( ISBLANK(machi_frm_BeamDyn!V43), "", machi_frm_BeamDyn!V43)</f>
        <v>4314201066.5595341</v>
      </c>
      <c r="W14" s="325">
        <f>IF( ISBLANK(machi_frm_BeamDyn!W43), "", machi_frm_BeamDyn!W43)</f>
        <v>0</v>
      </c>
      <c r="X14" s="325">
        <f>IF( ISBLANK(machi_frm_BeamDyn!X43), "", machi_frm_BeamDyn!X43)</f>
        <v>-398983941.58284914</v>
      </c>
      <c r="Y14" s="325">
        <f>IF( ISBLANK(machi_frm_BeamDyn!Y43), "", machi_frm_BeamDyn!Y43)</f>
        <v>0</v>
      </c>
      <c r="Z14" s="325">
        <f>IF( ISBLANK(machi_frm_BeamDyn!Z43), "", machi_frm_BeamDyn!Z43)</f>
        <v>94201385561.407272</v>
      </c>
      <c r="AA14" s="325">
        <f>IF( ISBLANK(machi_frm_BeamDyn!AA43), "", machi_frm_BeamDyn!AA43)</f>
        <v>0</v>
      </c>
      <c r="AB14" s="325">
        <f>IF( ISBLANK(machi_frm_BeamDyn!AB43), "", machi_frm_BeamDyn!AB43)</f>
        <v>-5244371911.9126253</v>
      </c>
      <c r="AC14" s="325">
        <f>IF( ISBLANK(machi_frm_BeamDyn!AC43), "", machi_frm_BeamDyn!AC43)</f>
        <v>54135602778.28894</v>
      </c>
      <c r="AD14" s="325">
        <f>IF( ISBLANK(machi_frm_BeamDyn!AD43), "", machi_frm_BeamDyn!AD43)</f>
        <v>0</v>
      </c>
      <c r="AE14" s="325">
        <f>IF( ISBLANK(machi_frm_BeamDyn!AE43), "", machi_frm_BeamDyn!AE43)</f>
        <v>100462576093.10521</v>
      </c>
      <c r="AF14" s="326">
        <f>IF( ISBLANK(machi_frm_BeamDyn!AF43), "", machi_frm_BeamDyn!AF43)</f>
        <v>0</v>
      </c>
      <c r="AI14" s="2">
        <v>6</v>
      </c>
      <c r="AJ14">
        <v>5.85</v>
      </c>
      <c r="AK14">
        <v>0</v>
      </c>
      <c r="AL14">
        <v>5.5E-2</v>
      </c>
      <c r="AM14" s="1">
        <v>2203.5219999999999</v>
      </c>
      <c r="AN14" s="1">
        <v>0.114907</v>
      </c>
      <c r="AO14" s="1">
        <v>3.8644770000000002E-2</v>
      </c>
      <c r="AP14" s="1">
        <v>5929.5540000000001</v>
      </c>
      <c r="AQ14" s="1">
        <v>6834.1980000000003</v>
      </c>
      <c r="AR14" s="1">
        <v>345.83640000000003</v>
      </c>
      <c r="AS14" s="1">
        <v>5127361000</v>
      </c>
      <c r="AT14" s="1">
        <v>0</v>
      </c>
      <c r="AU14" s="1">
        <v>246071800</v>
      </c>
      <c r="AV14" s="1">
        <v>0</v>
      </c>
      <c r="AW14" s="1">
        <v>145535800</v>
      </c>
      <c r="AX14" s="1">
        <v>0</v>
      </c>
      <c r="AY14" s="1">
        <v>33746440000</v>
      </c>
      <c r="AZ14" s="1">
        <v>0</v>
      </c>
      <c r="BA14" s="1">
        <v>-1268432000</v>
      </c>
      <c r="BB14" s="1">
        <v>0</v>
      </c>
      <c r="BC14" s="1">
        <v>3718554000</v>
      </c>
      <c r="BD14" s="1">
        <v>4314219000</v>
      </c>
      <c r="BE14" s="1">
        <v>0</v>
      </c>
      <c r="BF14" s="1">
        <v>-398985300</v>
      </c>
      <c r="BG14" s="1">
        <v>0</v>
      </c>
      <c r="BH14" s="1">
        <v>94201720000</v>
      </c>
      <c r="BI14" s="1">
        <v>0</v>
      </c>
      <c r="BJ14" s="1">
        <v>-5244336000</v>
      </c>
      <c r="BK14" s="1">
        <v>54135840000</v>
      </c>
      <c r="BL14" s="1">
        <v>0</v>
      </c>
      <c r="BM14" s="1">
        <v>100462900000</v>
      </c>
      <c r="BN14" s="186">
        <v>0</v>
      </c>
      <c r="BQ14" s="138">
        <f t="shared" si="0"/>
        <v>0</v>
      </c>
      <c r="BR14" s="138">
        <f t="shared" si="0"/>
        <v>0</v>
      </c>
      <c r="BS14" s="138">
        <f t="shared" si="0"/>
        <v>3.4257071897696167E-4</v>
      </c>
      <c r="BT14" s="138">
        <f t="shared" si="3"/>
        <v>-2.5958830535995124E-4</v>
      </c>
      <c r="BU14" s="138">
        <f t="shared" si="4"/>
        <v>1.1136778188675089E-6</v>
      </c>
      <c r="BV14" s="138">
        <f t="shared" si="4"/>
        <v>3.3741111224450115E-7</v>
      </c>
      <c r="BW14" s="138">
        <f t="shared" si="5"/>
        <v>-4.7126446883143417E-4</v>
      </c>
      <c r="BX14" s="138">
        <f t="shared" si="1"/>
        <v>-3.186985157474188E-4</v>
      </c>
      <c r="BY14" s="138">
        <f t="shared" si="1"/>
        <v>6.2549481057990288E-4</v>
      </c>
      <c r="BZ14" s="138">
        <f t="shared" si="1"/>
        <v>-2.0377651643271606E-4</v>
      </c>
      <c r="CA14" s="138" t="e">
        <f t="shared" si="1"/>
        <v>#DIV/0!</v>
      </c>
      <c r="CB14" s="138">
        <f t="shared" si="1"/>
        <v>7.9039884808102532E-4</v>
      </c>
      <c r="CC14" s="138" t="e">
        <f t="shared" si="1"/>
        <v>#DIV/0!</v>
      </c>
      <c r="CD14" s="138">
        <f t="shared" si="1"/>
        <v>-6.2332210552088255E-5</v>
      </c>
      <c r="CE14" s="138" t="e">
        <f t="shared" si="1"/>
        <v>#DIV/0!</v>
      </c>
      <c r="CF14" s="138">
        <f t="shared" si="1"/>
        <v>-1.9868915134020146E-4</v>
      </c>
      <c r="CG14" s="138" t="e">
        <f t="shared" si="1"/>
        <v>#DIV/0!</v>
      </c>
      <c r="CH14" s="138">
        <f t="shared" si="1"/>
        <v>4.2137529420036447E-4</v>
      </c>
      <c r="CI14" s="138" t="e">
        <f t="shared" si="1"/>
        <v>#DIV/0!</v>
      </c>
      <c r="CJ14" s="138">
        <f t="shared" si="1"/>
        <v>5.064140631467688E-4</v>
      </c>
      <c r="CK14" s="138">
        <f t="shared" si="1"/>
        <v>-4.156822003224019E-4</v>
      </c>
      <c r="CL14" s="138" t="e">
        <f t="shared" si="1"/>
        <v>#DIV/0!</v>
      </c>
      <c r="CM14" s="138">
        <f t="shared" si="1"/>
        <v>-3.4046796983624821E-4</v>
      </c>
      <c r="CN14" s="138" t="e">
        <f t="shared" si="2"/>
        <v>#DIV/0!</v>
      </c>
      <c r="CO14" s="138">
        <f t="shared" si="2"/>
        <v>-3.5502387082492881E-4</v>
      </c>
      <c r="CP14" s="138" t="e">
        <f t="shared" si="2"/>
        <v>#DIV/0!</v>
      </c>
      <c r="CQ14" s="138">
        <f t="shared" si="2"/>
        <v>6.8477520558013082E-4</v>
      </c>
      <c r="CR14" s="138">
        <f t="shared" si="2"/>
        <v>-4.3819715563584181E-4</v>
      </c>
      <c r="CS14" s="138" t="e">
        <f t="shared" si="2"/>
        <v>#DIV/0!</v>
      </c>
      <c r="CT14" s="138">
        <f t="shared" si="2"/>
        <v>-3.2241443835550178E-4</v>
      </c>
      <c r="CU14" s="138" t="e">
        <f t="shared" si="2"/>
        <v>#DIV/0!</v>
      </c>
    </row>
    <row r="15" spans="1:99" x14ac:dyDescent="0.3">
      <c r="A15" s="323" t="str">
        <f>IF( ISBLANK(machi_frm_BeamDyn!A44), "", machi_frm_BeamDyn!A44)</f>
        <v/>
      </c>
      <c r="B15" s="324">
        <f>IF( ISBLANK(machi_frm_BeamDyn!B44), "", machi_frm_BeamDyn!B44)</f>
        <v>8.7750000000000004</v>
      </c>
      <c r="C15" s="324">
        <f>IF( ISBLANK(machi_frm_BeamDyn!C44), "", machi_frm_BeamDyn!C44)</f>
        <v>0</v>
      </c>
      <c r="D15" s="324">
        <f>IF( ISBLANK(machi_frm_BeamDyn!D44), "", machi_frm_BeamDyn!D44)</f>
        <v>9.312774004510499E-2</v>
      </c>
      <c r="E15" s="325">
        <f>IF( ISBLANK(machi_frm_BeamDyn!E44), "", machi_frm_BeamDyn!E44)</f>
        <v>1793.5599367278587</v>
      </c>
      <c r="F15" s="325">
        <f>IF( ISBLANK(machi_frm_BeamDyn!F44), "", machi_frm_BeamDyn!F44)</f>
        <v>0.18577605719628992</v>
      </c>
      <c r="G15" s="325">
        <f>IF( ISBLANK(machi_frm_BeamDyn!G44), "", machi_frm_BeamDyn!G44)</f>
        <v>6.0262821700731981E-2</v>
      </c>
      <c r="H15" s="325">
        <f>IF( ISBLANK(machi_frm_BeamDyn!H44), "", machi_frm_BeamDyn!H44)</f>
        <v>4066.3884174090763</v>
      </c>
      <c r="I15" s="325">
        <f>IF( ISBLANK(machi_frm_BeamDyn!I44), "", machi_frm_BeamDyn!I44)</f>
        <v>5390.3899236074612</v>
      </c>
      <c r="J15" s="325">
        <f>IF( ISBLANK(machi_frm_BeamDyn!J44), "", machi_frm_BeamDyn!J44)</f>
        <v>484.48116217145684</v>
      </c>
      <c r="K15" s="325">
        <f>IF( ISBLANK(machi_frm_BeamDyn!K44), "", machi_frm_BeamDyn!K44)</f>
        <v>4458880936.6397781</v>
      </c>
      <c r="L15" s="325">
        <f>IF( ISBLANK(machi_frm_BeamDyn!L44), "", machi_frm_BeamDyn!L44)</f>
        <v>0</v>
      </c>
      <c r="M15" s="325">
        <f>IF( ISBLANK(machi_frm_BeamDyn!M44), "", machi_frm_BeamDyn!M44)</f>
        <v>366851754.96216404</v>
      </c>
      <c r="N15" s="325">
        <f>IF( ISBLANK(machi_frm_BeamDyn!N44), "", machi_frm_BeamDyn!N44)</f>
        <v>0</v>
      </c>
      <c r="O15" s="325">
        <f>IF( ISBLANK(machi_frm_BeamDyn!O44), "", machi_frm_BeamDyn!O44)</f>
        <v>135576868.7150178</v>
      </c>
      <c r="P15" s="325">
        <f>IF( ISBLANK(machi_frm_BeamDyn!P44), "", machi_frm_BeamDyn!P44)</f>
        <v>0</v>
      </c>
      <c r="Q15" s="325">
        <f>IF( ISBLANK(machi_frm_BeamDyn!Q44), "", machi_frm_BeamDyn!Q44)</f>
        <v>29212028619.365032</v>
      </c>
      <c r="R15" s="325">
        <f>IF( ISBLANK(machi_frm_BeamDyn!R44), "", machi_frm_BeamDyn!R44)</f>
        <v>0</v>
      </c>
      <c r="S15" s="325">
        <f>IF( ISBLANK(machi_frm_BeamDyn!S44), "", machi_frm_BeamDyn!S44)</f>
        <v>-1613321761.8340747</v>
      </c>
      <c r="T15" s="325">
        <f>IF( ISBLANK(machi_frm_BeamDyn!T44), "", machi_frm_BeamDyn!T44)</f>
        <v>0</v>
      </c>
      <c r="U15" s="325">
        <f>IF( ISBLANK(machi_frm_BeamDyn!U44), "", machi_frm_BeamDyn!U44)</f>
        <v>4979964444.2827129</v>
      </c>
      <c r="V15" s="325">
        <f>IF( ISBLANK(machi_frm_BeamDyn!V44), "", machi_frm_BeamDyn!V44)</f>
        <v>3108360066.5492649</v>
      </c>
      <c r="W15" s="325">
        <f>IF( ISBLANK(machi_frm_BeamDyn!W44), "", machi_frm_BeamDyn!W44)</f>
        <v>0</v>
      </c>
      <c r="X15" s="325">
        <f>IF( ISBLANK(machi_frm_BeamDyn!X44), "", machi_frm_BeamDyn!X44)</f>
        <v>-311574276.59565842</v>
      </c>
      <c r="Y15" s="325">
        <f>IF( ISBLANK(machi_frm_BeamDyn!Y44), "", machi_frm_BeamDyn!Y44)</f>
        <v>0</v>
      </c>
      <c r="Z15" s="325">
        <f>IF( ISBLANK(machi_frm_BeamDyn!Z44), "", machi_frm_BeamDyn!Z44)</f>
        <v>71883002894.401382</v>
      </c>
      <c r="AA15" s="325">
        <f>IF( ISBLANK(machi_frm_BeamDyn!AA44), "", machi_frm_BeamDyn!AA44)</f>
        <v>0</v>
      </c>
      <c r="AB15" s="325">
        <f>IF( ISBLANK(machi_frm_BeamDyn!AB44), "", machi_frm_BeamDyn!AB44)</f>
        <v>-7554608806.7075109</v>
      </c>
      <c r="AC15" s="325">
        <f>IF( ISBLANK(machi_frm_BeamDyn!AC44), "", machi_frm_BeamDyn!AC44)</f>
        <v>38418318101.512711</v>
      </c>
      <c r="AD15" s="325">
        <f>IF( ISBLANK(machi_frm_BeamDyn!AD44), "", machi_frm_BeamDyn!AD44)</f>
        <v>0</v>
      </c>
      <c r="AE15" s="325">
        <f>IF( ISBLANK(machi_frm_BeamDyn!AE44), "", machi_frm_BeamDyn!AE44)</f>
        <v>79258753895.451477</v>
      </c>
      <c r="AF15" s="326">
        <f>IF( ISBLANK(machi_frm_BeamDyn!AF44), "", machi_frm_BeamDyn!AF44)</f>
        <v>0</v>
      </c>
      <c r="AI15" s="2"/>
      <c r="AJ15">
        <v>8.7750000000000004</v>
      </c>
      <c r="AK15">
        <v>0</v>
      </c>
      <c r="AL15">
        <v>9.2999999999999999E-2</v>
      </c>
      <c r="AM15" s="1">
        <v>1793.5619999999999</v>
      </c>
      <c r="AN15" s="1">
        <v>0.18577350000000001</v>
      </c>
      <c r="AO15" s="1">
        <v>6.0262200000000002E-2</v>
      </c>
      <c r="AP15" s="1">
        <v>4066.4140000000002</v>
      </c>
      <c r="AQ15" s="1">
        <v>5390.4049999999997</v>
      </c>
      <c r="AR15" s="1">
        <v>484.4787</v>
      </c>
      <c r="AS15" s="1">
        <v>4458894000</v>
      </c>
      <c r="AT15" s="1">
        <v>0</v>
      </c>
      <c r="AU15" s="1">
        <v>366850400</v>
      </c>
      <c r="AV15" s="1">
        <v>0</v>
      </c>
      <c r="AW15" s="1">
        <v>135576900</v>
      </c>
      <c r="AX15" s="1">
        <v>0</v>
      </c>
      <c r="AY15" s="1">
        <v>29212070000</v>
      </c>
      <c r="AZ15" s="1">
        <v>0</v>
      </c>
      <c r="BA15" s="1">
        <v>-1613304000</v>
      </c>
      <c r="BB15" s="1">
        <v>0</v>
      </c>
      <c r="BC15" s="1">
        <v>4979892000</v>
      </c>
      <c r="BD15" s="1">
        <v>3108373000</v>
      </c>
      <c r="BE15" s="1">
        <v>0</v>
      </c>
      <c r="BF15" s="1">
        <v>-311576600</v>
      </c>
      <c r="BG15" s="1">
        <v>0</v>
      </c>
      <c r="BH15" s="1">
        <v>71883370000</v>
      </c>
      <c r="BI15" s="1">
        <v>0</v>
      </c>
      <c r="BJ15" s="1">
        <v>-7554554000</v>
      </c>
      <c r="BK15" s="1">
        <v>38418610000</v>
      </c>
      <c r="BL15" s="1">
        <v>0</v>
      </c>
      <c r="BM15" s="1">
        <v>79258980000</v>
      </c>
      <c r="BN15" s="186">
        <v>0</v>
      </c>
      <c r="BQ15" s="138">
        <f t="shared" si="0"/>
        <v>0</v>
      </c>
      <c r="BR15" s="138">
        <f t="shared" si="0"/>
        <v>0</v>
      </c>
      <c r="BS15" s="138">
        <f t="shared" si="0"/>
        <v>1.2774004510499037E-4</v>
      </c>
      <c r="BT15" s="138">
        <f t="shared" si="3"/>
        <v>-1.150376815067299E-4</v>
      </c>
      <c r="BU15" s="138">
        <f t="shared" si="4"/>
        <v>2.5571962899151313E-6</v>
      </c>
      <c r="BV15" s="138">
        <f t="shared" si="4"/>
        <v>6.2170073197864717E-7</v>
      </c>
      <c r="BW15" s="138">
        <f t="shared" si="5"/>
        <v>-6.2911919258422779E-4</v>
      </c>
      <c r="BX15" s="138">
        <f t="shared" si="1"/>
        <v>-2.7968942108252661E-4</v>
      </c>
      <c r="BY15" s="138">
        <f t="shared" si="1"/>
        <v>5.0821046556662522E-4</v>
      </c>
      <c r="BZ15" s="138">
        <f t="shared" si="1"/>
        <v>-2.9297310548003142E-4</v>
      </c>
      <c r="CA15" s="138" t="e">
        <f t="shared" si="1"/>
        <v>#DIV/0!</v>
      </c>
      <c r="CB15" s="138">
        <f t="shared" si="1"/>
        <v>3.6935005769228553E-4</v>
      </c>
      <c r="CC15" s="138" t="e">
        <f t="shared" si="1"/>
        <v>#DIV/0!</v>
      </c>
      <c r="CD15" s="138">
        <f t="shared" si="1"/>
        <v>-2.3075451794839132E-5</v>
      </c>
      <c r="CE15" s="138" t="e">
        <f t="shared" si="1"/>
        <v>#DIV/0!</v>
      </c>
      <c r="CF15" s="138">
        <f t="shared" si="1"/>
        <v>-1.4165594895467509E-4</v>
      </c>
      <c r="CG15" s="138" t="e">
        <f t="shared" si="1"/>
        <v>#DIV/0!</v>
      </c>
      <c r="CH15" s="138">
        <f t="shared" si="1"/>
        <v>1.1009601460565176E-3</v>
      </c>
      <c r="CI15" s="138" t="e">
        <f t="shared" si="1"/>
        <v>#DIV/0!</v>
      </c>
      <c r="CJ15" s="138">
        <f t="shared" si="1"/>
        <v>1.454736020639331E-3</v>
      </c>
      <c r="CK15" s="138">
        <f t="shared" si="1"/>
        <v>-4.1608425806980576E-4</v>
      </c>
      <c r="CL15" s="138" t="e">
        <f t="shared" si="1"/>
        <v>#DIV/0!</v>
      </c>
      <c r="CM15" s="138">
        <f t="shared" si="1"/>
        <v>-7.4569282211131506E-4</v>
      </c>
      <c r="CN15" s="138" t="e">
        <f t="shared" si="2"/>
        <v>#DIV/0!</v>
      </c>
      <c r="CO15" s="138">
        <f t="shared" si="2"/>
        <v>-5.1069614379174722E-4</v>
      </c>
      <c r="CP15" s="138" t="e">
        <f t="shared" si="2"/>
        <v>#DIV/0!</v>
      </c>
      <c r="CQ15" s="138">
        <f t="shared" si="2"/>
        <v>7.2547906217823295E-4</v>
      </c>
      <c r="CR15" s="138">
        <f t="shared" si="2"/>
        <v>-7.5978409236937181E-4</v>
      </c>
      <c r="CS15" s="138" t="e">
        <f t="shared" si="2"/>
        <v>#DIV/0!</v>
      </c>
      <c r="CT15" s="138">
        <f t="shared" si="2"/>
        <v>-2.852730990519298E-4</v>
      </c>
      <c r="CU15" s="138" t="e">
        <f t="shared" si="2"/>
        <v>#DIV/0!</v>
      </c>
    </row>
    <row r="16" spans="1:99" x14ac:dyDescent="0.3">
      <c r="A16" s="323">
        <f>IF( ISBLANK(machi_frm_BeamDyn!A45), "", machi_frm_BeamDyn!A45)</f>
        <v>7</v>
      </c>
      <c r="B16" s="324">
        <f>IF( ISBLANK(machi_frm_BeamDyn!B45), "", machi_frm_BeamDyn!B45)</f>
        <v>8.7750000000000004</v>
      </c>
      <c r="C16" s="324">
        <f>IF( ISBLANK(machi_frm_BeamDyn!C45), "", machi_frm_BeamDyn!C45)</f>
        <v>0</v>
      </c>
      <c r="D16" s="324">
        <f>IF( ISBLANK(machi_frm_BeamDyn!D45), "", machi_frm_BeamDyn!D45)</f>
        <v>9.312774004510499E-2</v>
      </c>
      <c r="E16" s="325">
        <f>IF( ISBLANK(machi_frm_BeamDyn!E45), "", machi_frm_BeamDyn!E45)</f>
        <v>1793.5599367278587</v>
      </c>
      <c r="F16" s="325">
        <f>IF( ISBLANK(machi_frm_BeamDyn!F45), "", machi_frm_BeamDyn!F45)</f>
        <v>0.18577605719628992</v>
      </c>
      <c r="G16" s="325">
        <f>IF( ISBLANK(machi_frm_BeamDyn!G45), "", machi_frm_BeamDyn!G45)</f>
        <v>6.0262821700731981E-2</v>
      </c>
      <c r="H16" s="325">
        <f>IF( ISBLANK(machi_frm_BeamDyn!H45), "", machi_frm_BeamDyn!H45)</f>
        <v>4066.3884174090763</v>
      </c>
      <c r="I16" s="325">
        <f>IF( ISBLANK(machi_frm_BeamDyn!I45), "", machi_frm_BeamDyn!I45)</f>
        <v>5390.3899236074612</v>
      </c>
      <c r="J16" s="325">
        <f>IF( ISBLANK(machi_frm_BeamDyn!J45), "", machi_frm_BeamDyn!J45)</f>
        <v>484.48116217145684</v>
      </c>
      <c r="K16" s="325">
        <f>IF( ISBLANK(machi_frm_BeamDyn!K45), "", machi_frm_BeamDyn!K45)</f>
        <v>4458880936.6397781</v>
      </c>
      <c r="L16" s="325">
        <f>IF( ISBLANK(machi_frm_BeamDyn!L45), "", machi_frm_BeamDyn!L45)</f>
        <v>0</v>
      </c>
      <c r="M16" s="325">
        <f>IF( ISBLANK(machi_frm_BeamDyn!M45), "", machi_frm_BeamDyn!M45)</f>
        <v>366851754.96216404</v>
      </c>
      <c r="N16" s="325">
        <f>IF( ISBLANK(machi_frm_BeamDyn!N45), "", machi_frm_BeamDyn!N45)</f>
        <v>0</v>
      </c>
      <c r="O16" s="325">
        <f>IF( ISBLANK(machi_frm_BeamDyn!O45), "", machi_frm_BeamDyn!O45)</f>
        <v>135576868.7150178</v>
      </c>
      <c r="P16" s="325">
        <f>IF( ISBLANK(machi_frm_BeamDyn!P45), "", machi_frm_BeamDyn!P45)</f>
        <v>0</v>
      </c>
      <c r="Q16" s="325">
        <f>IF( ISBLANK(machi_frm_BeamDyn!Q45), "", machi_frm_BeamDyn!Q45)</f>
        <v>29212028619.365032</v>
      </c>
      <c r="R16" s="325">
        <f>IF( ISBLANK(machi_frm_BeamDyn!R45), "", machi_frm_BeamDyn!R45)</f>
        <v>0</v>
      </c>
      <c r="S16" s="325">
        <f>IF( ISBLANK(machi_frm_BeamDyn!S45), "", machi_frm_BeamDyn!S45)</f>
        <v>-1613321761.8340747</v>
      </c>
      <c r="T16" s="325">
        <f>IF( ISBLANK(machi_frm_BeamDyn!T45), "", machi_frm_BeamDyn!T45)</f>
        <v>0</v>
      </c>
      <c r="U16" s="325">
        <f>IF( ISBLANK(machi_frm_BeamDyn!U45), "", machi_frm_BeamDyn!U45)</f>
        <v>4979964444.2827129</v>
      </c>
      <c r="V16" s="325">
        <f>IF( ISBLANK(machi_frm_BeamDyn!V45), "", machi_frm_BeamDyn!V45)</f>
        <v>3108360066.5492649</v>
      </c>
      <c r="W16" s="325">
        <f>IF( ISBLANK(machi_frm_BeamDyn!W45), "", machi_frm_BeamDyn!W45)</f>
        <v>0</v>
      </c>
      <c r="X16" s="325">
        <f>IF( ISBLANK(machi_frm_BeamDyn!X45), "", machi_frm_BeamDyn!X45)</f>
        <v>-311574276.59565842</v>
      </c>
      <c r="Y16" s="325">
        <f>IF( ISBLANK(machi_frm_BeamDyn!Y45), "", machi_frm_BeamDyn!Y45)</f>
        <v>0</v>
      </c>
      <c r="Z16" s="325">
        <f>IF( ISBLANK(machi_frm_BeamDyn!Z45), "", machi_frm_BeamDyn!Z45)</f>
        <v>71883002894.401382</v>
      </c>
      <c r="AA16" s="325">
        <f>IF( ISBLANK(machi_frm_BeamDyn!AA45), "", machi_frm_BeamDyn!AA45)</f>
        <v>0</v>
      </c>
      <c r="AB16" s="325">
        <f>IF( ISBLANK(machi_frm_BeamDyn!AB45), "", machi_frm_BeamDyn!AB45)</f>
        <v>-7554608806.7075109</v>
      </c>
      <c r="AC16" s="325">
        <f>IF( ISBLANK(machi_frm_BeamDyn!AC45), "", machi_frm_BeamDyn!AC45)</f>
        <v>38418318101.512711</v>
      </c>
      <c r="AD16" s="325">
        <f>IF( ISBLANK(machi_frm_BeamDyn!AD45), "", machi_frm_BeamDyn!AD45)</f>
        <v>0</v>
      </c>
      <c r="AE16" s="325">
        <f>IF( ISBLANK(machi_frm_BeamDyn!AE45), "", machi_frm_BeamDyn!AE45)</f>
        <v>79258753895.451477</v>
      </c>
      <c r="AF16" s="326">
        <f>IF( ISBLANK(machi_frm_BeamDyn!AF45), "", machi_frm_BeamDyn!AF45)</f>
        <v>0</v>
      </c>
      <c r="AI16" s="2">
        <v>7</v>
      </c>
      <c r="AJ16">
        <v>8.7750000000000004</v>
      </c>
      <c r="AK16">
        <v>0</v>
      </c>
      <c r="AL16">
        <v>9.2999999999999999E-2</v>
      </c>
      <c r="AM16" s="1">
        <v>1793.5619999999999</v>
      </c>
      <c r="AN16" s="1">
        <v>0.18577350000000001</v>
      </c>
      <c r="AO16" s="1">
        <v>6.0262200000000002E-2</v>
      </c>
      <c r="AP16" s="1">
        <v>4066.4140000000002</v>
      </c>
      <c r="AQ16" s="1">
        <v>5390.4049999999997</v>
      </c>
      <c r="AR16" s="1">
        <v>484.4787</v>
      </c>
      <c r="AS16" s="1">
        <v>4458894000</v>
      </c>
      <c r="AT16" s="1">
        <v>0</v>
      </c>
      <c r="AU16" s="1">
        <v>366850400</v>
      </c>
      <c r="AV16" s="1">
        <v>0</v>
      </c>
      <c r="AW16" s="1">
        <v>135576900</v>
      </c>
      <c r="AX16" s="1">
        <v>0</v>
      </c>
      <c r="AY16" s="1">
        <v>29212070000</v>
      </c>
      <c r="AZ16" s="1">
        <v>0</v>
      </c>
      <c r="BA16" s="1">
        <v>-1613304000</v>
      </c>
      <c r="BB16" s="1">
        <v>0</v>
      </c>
      <c r="BC16" s="1">
        <v>4979892000</v>
      </c>
      <c r="BD16" s="1">
        <v>3108373000</v>
      </c>
      <c r="BE16" s="1">
        <v>0</v>
      </c>
      <c r="BF16" s="1">
        <v>-311576600</v>
      </c>
      <c r="BG16" s="1">
        <v>0</v>
      </c>
      <c r="BH16" s="1">
        <v>71883370000</v>
      </c>
      <c r="BI16" s="1">
        <v>0</v>
      </c>
      <c r="BJ16" s="1">
        <v>-7554554000</v>
      </c>
      <c r="BK16" s="1">
        <v>38418610000</v>
      </c>
      <c r="BL16" s="1">
        <v>0</v>
      </c>
      <c r="BM16" s="1">
        <v>79258980000</v>
      </c>
      <c r="BN16" s="186">
        <v>0</v>
      </c>
      <c r="BQ16" s="138">
        <f t="shared" si="0"/>
        <v>0</v>
      </c>
      <c r="BR16" s="138">
        <f t="shared" si="0"/>
        <v>0</v>
      </c>
      <c r="BS16" s="138">
        <f t="shared" si="0"/>
        <v>1.2774004510499037E-4</v>
      </c>
      <c r="BT16" s="138">
        <f t="shared" si="3"/>
        <v>-1.150376815067299E-4</v>
      </c>
      <c r="BU16" s="138">
        <f t="shared" si="4"/>
        <v>2.5571962899151313E-6</v>
      </c>
      <c r="BV16" s="138">
        <f t="shared" si="4"/>
        <v>6.2170073197864717E-7</v>
      </c>
      <c r="BW16" s="138">
        <f t="shared" si="5"/>
        <v>-6.2911919258422779E-4</v>
      </c>
      <c r="BX16" s="138">
        <f t="shared" si="1"/>
        <v>-2.7968942108252661E-4</v>
      </c>
      <c r="BY16" s="138">
        <f t="shared" si="1"/>
        <v>5.0821046556662522E-4</v>
      </c>
      <c r="BZ16" s="138">
        <f t="shared" si="1"/>
        <v>-2.9297310548003142E-4</v>
      </c>
      <c r="CA16" s="138" t="e">
        <f t="shared" si="1"/>
        <v>#DIV/0!</v>
      </c>
      <c r="CB16" s="138">
        <f t="shared" si="1"/>
        <v>3.6935005769228553E-4</v>
      </c>
      <c r="CC16" s="138" t="e">
        <f t="shared" si="1"/>
        <v>#DIV/0!</v>
      </c>
      <c r="CD16" s="138">
        <f t="shared" si="1"/>
        <v>-2.3075451794839132E-5</v>
      </c>
      <c r="CE16" s="138" t="e">
        <f t="shared" si="1"/>
        <v>#DIV/0!</v>
      </c>
      <c r="CF16" s="138">
        <f t="shared" si="1"/>
        <v>-1.4165594895467509E-4</v>
      </c>
      <c r="CG16" s="138" t="e">
        <f t="shared" si="1"/>
        <v>#DIV/0!</v>
      </c>
      <c r="CH16" s="138">
        <f t="shared" si="1"/>
        <v>1.1009601460565176E-3</v>
      </c>
      <c r="CI16" s="138" t="e">
        <f t="shared" si="1"/>
        <v>#DIV/0!</v>
      </c>
      <c r="CJ16" s="138">
        <f t="shared" si="1"/>
        <v>1.454736020639331E-3</v>
      </c>
      <c r="CK16" s="138">
        <f t="shared" si="1"/>
        <v>-4.1608425806980576E-4</v>
      </c>
      <c r="CL16" s="138" t="e">
        <f t="shared" si="1"/>
        <v>#DIV/0!</v>
      </c>
      <c r="CM16" s="138">
        <f t="shared" si="1"/>
        <v>-7.4569282211131506E-4</v>
      </c>
      <c r="CN16" s="138" t="e">
        <f t="shared" si="2"/>
        <v>#DIV/0!</v>
      </c>
      <c r="CO16" s="138">
        <f t="shared" si="2"/>
        <v>-5.1069614379174722E-4</v>
      </c>
      <c r="CP16" s="138" t="e">
        <f t="shared" si="2"/>
        <v>#DIV/0!</v>
      </c>
      <c r="CQ16" s="138">
        <f t="shared" si="2"/>
        <v>7.2547906217823295E-4</v>
      </c>
      <c r="CR16" s="138">
        <f t="shared" si="2"/>
        <v>-7.5978409236937181E-4</v>
      </c>
      <c r="CS16" s="138" t="e">
        <f t="shared" si="2"/>
        <v>#DIV/0!</v>
      </c>
      <c r="CT16" s="138">
        <f t="shared" si="2"/>
        <v>-2.852730990519298E-4</v>
      </c>
      <c r="CU16" s="138" t="e">
        <f t="shared" si="2"/>
        <v>#DIV/0!</v>
      </c>
    </row>
    <row r="17" spans="1:99" x14ac:dyDescent="0.3">
      <c r="A17" s="323" t="str">
        <f>IF( ISBLANK(machi_frm_BeamDyn!A46), "", machi_frm_BeamDyn!A46)</f>
        <v/>
      </c>
      <c r="B17" s="324">
        <f>IF( ISBLANK(machi_frm_BeamDyn!B46), "", machi_frm_BeamDyn!B46)</f>
        <v>11.7</v>
      </c>
      <c r="C17" s="324">
        <f>IF( ISBLANK(machi_frm_BeamDyn!C46), "", machi_frm_BeamDyn!C46)</f>
        <v>0</v>
      </c>
      <c r="D17" s="324">
        <f>IF( ISBLANK(machi_frm_BeamDyn!D46), "", machi_frm_BeamDyn!D46)</f>
        <v>0.13364410993705392</v>
      </c>
      <c r="E17" s="325">
        <f>IF( ISBLANK(machi_frm_BeamDyn!E46), "", machi_frm_BeamDyn!E46)</f>
        <v>1694.4973993787974</v>
      </c>
      <c r="F17" s="325">
        <f>IF( ISBLANK(machi_frm_BeamDyn!F46), "", machi_frm_BeamDyn!F46)</f>
        <v>0.29690893586966671</v>
      </c>
      <c r="G17" s="325">
        <f>IF( ISBLANK(machi_frm_BeamDyn!G46), "", machi_frm_BeamDyn!G46)</f>
        <v>9.1599604693547845E-2</v>
      </c>
      <c r="H17" s="325">
        <f>IF( ISBLANK(machi_frm_BeamDyn!H46), "", machi_frm_BeamDyn!H46)</f>
        <v>2972.2588190050569</v>
      </c>
      <c r="I17" s="325">
        <f>IF( ISBLANK(machi_frm_BeamDyn!I46), "", machi_frm_BeamDyn!I46)</f>
        <v>4697.2572955846717</v>
      </c>
      <c r="J17" s="325">
        <f>IF( ISBLANK(machi_frm_BeamDyn!J46), "", machi_frm_BeamDyn!J46)</f>
        <v>617.70078734833703</v>
      </c>
      <c r="K17" s="325">
        <f>IF( ISBLANK(machi_frm_BeamDyn!K46), "", machi_frm_BeamDyn!K46)</f>
        <v>3848817772.4757013</v>
      </c>
      <c r="L17" s="325">
        <f>IF( ISBLANK(machi_frm_BeamDyn!L46), "", machi_frm_BeamDyn!L46)</f>
        <v>0</v>
      </c>
      <c r="M17" s="325">
        <f>IF( ISBLANK(machi_frm_BeamDyn!M46), "", machi_frm_BeamDyn!M46)</f>
        <v>456057334.24940687</v>
      </c>
      <c r="N17" s="325">
        <f>IF( ISBLANK(machi_frm_BeamDyn!N46), "", machi_frm_BeamDyn!N46)</f>
        <v>0</v>
      </c>
      <c r="O17" s="325">
        <f>IF( ISBLANK(machi_frm_BeamDyn!O46), "", machi_frm_BeamDyn!O46)</f>
        <v>140243131.33019617</v>
      </c>
      <c r="P17" s="325">
        <f>IF( ISBLANK(machi_frm_BeamDyn!P46), "", machi_frm_BeamDyn!P46)</f>
        <v>0</v>
      </c>
      <c r="Q17" s="325">
        <f>IF( ISBLANK(machi_frm_BeamDyn!Q46), "", machi_frm_BeamDyn!Q46)</f>
        <v>27339130874.928978</v>
      </c>
      <c r="R17" s="325">
        <f>IF( ISBLANK(machi_frm_BeamDyn!R46), "", machi_frm_BeamDyn!R46)</f>
        <v>0</v>
      </c>
      <c r="S17" s="325">
        <f>IF( ISBLANK(machi_frm_BeamDyn!S46), "", machi_frm_BeamDyn!S46)</f>
        <v>-2490441682.468648</v>
      </c>
      <c r="T17" s="325">
        <f>IF( ISBLANK(machi_frm_BeamDyn!T46), "", machi_frm_BeamDyn!T46)</f>
        <v>0</v>
      </c>
      <c r="U17" s="325">
        <f>IF( ISBLANK(machi_frm_BeamDyn!U46), "", machi_frm_BeamDyn!U46)</f>
        <v>8163824460.6507635</v>
      </c>
      <c r="V17" s="325">
        <f>IF( ISBLANK(machi_frm_BeamDyn!V46), "", machi_frm_BeamDyn!V46)</f>
        <v>2555742192.2308798</v>
      </c>
      <c r="W17" s="325">
        <f>IF( ISBLANK(machi_frm_BeamDyn!W46), "", machi_frm_BeamDyn!W46)</f>
        <v>0</v>
      </c>
      <c r="X17" s="325">
        <f>IF( ISBLANK(machi_frm_BeamDyn!X46), "", machi_frm_BeamDyn!X46)</f>
        <v>-208422656.14953107</v>
      </c>
      <c r="Y17" s="325">
        <f>IF( ISBLANK(machi_frm_BeamDyn!Y46), "", machi_frm_BeamDyn!Y46)</f>
        <v>0</v>
      </c>
      <c r="Z17" s="325">
        <f>IF( ISBLANK(machi_frm_BeamDyn!Z46), "", machi_frm_BeamDyn!Z46)</f>
        <v>56159852186.448792</v>
      </c>
      <c r="AA17" s="325">
        <f>IF( ISBLANK(machi_frm_BeamDyn!AA46), "", machi_frm_BeamDyn!AA46)</f>
        <v>0</v>
      </c>
      <c r="AB17" s="325">
        <f>IF( ISBLANK(machi_frm_BeamDyn!AB46), "", machi_frm_BeamDyn!AB46)</f>
        <v>-10118805852.526896</v>
      </c>
      <c r="AC17" s="325">
        <f>IF( ISBLANK(machi_frm_BeamDyn!AC46), "", machi_frm_BeamDyn!AC46)</f>
        <v>25428084814.18433</v>
      </c>
      <c r="AD17" s="325">
        <f>IF( ISBLANK(machi_frm_BeamDyn!AD46), "", machi_frm_BeamDyn!AD46)</f>
        <v>0</v>
      </c>
      <c r="AE17" s="325">
        <f>IF( ISBLANK(machi_frm_BeamDyn!AE46), "", machi_frm_BeamDyn!AE46)</f>
        <v>68884262539.981934</v>
      </c>
      <c r="AF17" s="326">
        <f>IF( ISBLANK(machi_frm_BeamDyn!AF46), "", machi_frm_BeamDyn!AF46)</f>
        <v>0</v>
      </c>
      <c r="AI17" s="2"/>
      <c r="AJ17">
        <v>11.7</v>
      </c>
      <c r="AK17">
        <v>0</v>
      </c>
      <c r="AL17">
        <v>0.13400000000000001</v>
      </c>
      <c r="AM17" s="1">
        <v>1694.5070000000001</v>
      </c>
      <c r="AN17" s="1">
        <v>0.29690499999999997</v>
      </c>
      <c r="AO17" s="1">
        <v>9.1598669999999993E-2</v>
      </c>
      <c r="AP17" s="1">
        <v>2972.2860000000001</v>
      </c>
      <c r="AQ17" s="1">
        <v>4697.2809999999999</v>
      </c>
      <c r="AR17" s="1">
        <v>617.7002</v>
      </c>
      <c r="AS17" s="1">
        <v>3848843000</v>
      </c>
      <c r="AT17" s="1">
        <v>0</v>
      </c>
      <c r="AU17" s="1">
        <v>456057900</v>
      </c>
      <c r="AV17" s="1">
        <v>0</v>
      </c>
      <c r="AW17" s="1">
        <v>140243800</v>
      </c>
      <c r="AX17" s="1">
        <v>0</v>
      </c>
      <c r="AY17" s="1">
        <v>27339200000</v>
      </c>
      <c r="AZ17" s="1">
        <v>0</v>
      </c>
      <c r="BA17" s="1">
        <v>-2490437000</v>
      </c>
      <c r="BB17" s="1">
        <v>0</v>
      </c>
      <c r="BC17" s="1">
        <v>8163792000</v>
      </c>
      <c r="BD17" s="1">
        <v>2555765000</v>
      </c>
      <c r="BE17" s="1">
        <v>0</v>
      </c>
      <c r="BF17" s="1">
        <v>-208427900</v>
      </c>
      <c r="BG17" s="1">
        <v>0</v>
      </c>
      <c r="BH17" s="1">
        <v>56160220000</v>
      </c>
      <c r="BI17" s="1">
        <v>0</v>
      </c>
      <c r="BJ17" s="1">
        <v>-10118800000</v>
      </c>
      <c r="BK17" s="1">
        <v>25428350000</v>
      </c>
      <c r="BL17" s="1">
        <v>0</v>
      </c>
      <c r="BM17" s="1">
        <v>68884550000</v>
      </c>
      <c r="BN17" s="186">
        <v>0</v>
      </c>
      <c r="BQ17" s="138">
        <f t="shared" si="0"/>
        <v>0</v>
      </c>
      <c r="BR17" s="138">
        <f t="shared" si="0"/>
        <v>0</v>
      </c>
      <c r="BS17" s="138">
        <f t="shared" si="0"/>
        <v>-3.5589006294609038E-4</v>
      </c>
      <c r="BT17" s="138">
        <f t="shared" si="3"/>
        <v>-5.6657312142751671E-4</v>
      </c>
      <c r="BU17" s="138">
        <f t="shared" si="4"/>
        <v>3.9358696667379789E-6</v>
      </c>
      <c r="BV17" s="138">
        <f t="shared" si="4"/>
        <v>9.3469354785213898E-7</v>
      </c>
      <c r="BW17" s="138">
        <f t="shared" si="5"/>
        <v>-9.144811415569429E-4</v>
      </c>
      <c r="BX17" s="138">
        <f t="shared" si="1"/>
        <v>-5.0464120260660002E-4</v>
      </c>
      <c r="BY17" s="138">
        <f t="shared" si="1"/>
        <v>9.508631161769247E-5</v>
      </c>
      <c r="BZ17" s="138">
        <f t="shared" si="1"/>
        <v>-6.5545734909602468E-4</v>
      </c>
      <c r="CA17" s="138" t="e">
        <f t="shared" si="1"/>
        <v>#DIV/0!</v>
      </c>
      <c r="CB17" s="138">
        <f t="shared" si="1"/>
        <v>-1.2405236114226289E-4</v>
      </c>
      <c r="CC17" s="138" t="e">
        <f t="shared" si="1"/>
        <v>#DIV/0!</v>
      </c>
      <c r="CD17" s="138">
        <f t="shared" si="1"/>
        <v>-4.7679099099425502E-4</v>
      </c>
      <c r="CE17" s="138" t="e">
        <f t="shared" si="1"/>
        <v>#DIV/0!</v>
      </c>
      <c r="CF17" s="138">
        <f t="shared" si="1"/>
        <v>-2.5284233270188479E-4</v>
      </c>
      <c r="CG17" s="138" t="e">
        <f t="shared" si="1"/>
        <v>#DIV/0!</v>
      </c>
      <c r="CH17" s="138">
        <f t="shared" si="1"/>
        <v>1.8801795218898723E-4</v>
      </c>
      <c r="CI17" s="138" t="e">
        <f t="shared" si="1"/>
        <v>#DIV/0!</v>
      </c>
      <c r="CJ17" s="138">
        <f t="shared" si="1"/>
        <v>3.9761731758368728E-4</v>
      </c>
      <c r="CK17" s="138">
        <f t="shared" si="1"/>
        <v>-8.9240478370336735E-4</v>
      </c>
      <c r="CL17" s="138" t="e">
        <f t="shared" si="1"/>
        <v>#DIV/0!</v>
      </c>
      <c r="CM17" s="138">
        <f t="shared" si="1"/>
        <v>-2.5159062049435717E-3</v>
      </c>
      <c r="CN17" s="138" t="e">
        <f t="shared" si="2"/>
        <v>#DIV/0!</v>
      </c>
      <c r="CO17" s="138">
        <f t="shared" si="2"/>
        <v>-6.5493609392644134E-4</v>
      </c>
      <c r="CP17" s="138" t="e">
        <f t="shared" si="2"/>
        <v>#DIV/0!</v>
      </c>
      <c r="CQ17" s="138">
        <f t="shared" si="2"/>
        <v>5.7838151712881676E-5</v>
      </c>
      <c r="CR17" s="138">
        <f t="shared" si="2"/>
        <v>-1.0428746484534522E-3</v>
      </c>
      <c r="CS17" s="138" t="e">
        <f t="shared" si="2"/>
        <v>#DIV/0!</v>
      </c>
      <c r="CT17" s="138">
        <f t="shared" si="2"/>
        <v>-4.1730695499412603E-4</v>
      </c>
      <c r="CU17" s="138" t="e">
        <f t="shared" si="2"/>
        <v>#DIV/0!</v>
      </c>
    </row>
    <row r="18" spans="1:99" x14ac:dyDescent="0.3">
      <c r="A18" s="323">
        <f>IF( ISBLANK(machi_frm_BeamDyn!A47), "", machi_frm_BeamDyn!A47)</f>
        <v>8</v>
      </c>
      <c r="B18" s="324">
        <f>IF( ISBLANK(machi_frm_BeamDyn!B47), "", machi_frm_BeamDyn!B47)</f>
        <v>11.7</v>
      </c>
      <c r="C18" s="324">
        <f>IF( ISBLANK(machi_frm_BeamDyn!C47), "", machi_frm_BeamDyn!C47)</f>
        <v>0</v>
      </c>
      <c r="D18" s="324">
        <f>IF( ISBLANK(machi_frm_BeamDyn!D47), "", machi_frm_BeamDyn!D47)</f>
        <v>0.13364410993705392</v>
      </c>
      <c r="E18" s="325">
        <f>IF( ISBLANK(machi_frm_BeamDyn!E47), "", machi_frm_BeamDyn!E47)</f>
        <v>1694.4973993787974</v>
      </c>
      <c r="F18" s="325">
        <f>IF( ISBLANK(machi_frm_BeamDyn!F47), "", machi_frm_BeamDyn!F47)</f>
        <v>0.29690893586966671</v>
      </c>
      <c r="G18" s="325">
        <f>IF( ISBLANK(machi_frm_BeamDyn!G47), "", machi_frm_BeamDyn!G47)</f>
        <v>9.1599604693547845E-2</v>
      </c>
      <c r="H18" s="325">
        <f>IF( ISBLANK(machi_frm_BeamDyn!H47), "", machi_frm_BeamDyn!H47)</f>
        <v>2972.2588190050569</v>
      </c>
      <c r="I18" s="325">
        <f>IF( ISBLANK(machi_frm_BeamDyn!I47), "", machi_frm_BeamDyn!I47)</f>
        <v>4697.2572955846717</v>
      </c>
      <c r="J18" s="325">
        <f>IF( ISBLANK(machi_frm_BeamDyn!J47), "", machi_frm_BeamDyn!J47)</f>
        <v>617.70078734833703</v>
      </c>
      <c r="K18" s="325">
        <f>IF( ISBLANK(machi_frm_BeamDyn!K47), "", machi_frm_BeamDyn!K47)</f>
        <v>3848817772.4757013</v>
      </c>
      <c r="L18" s="325">
        <f>IF( ISBLANK(machi_frm_BeamDyn!L47), "", machi_frm_BeamDyn!L47)</f>
        <v>0</v>
      </c>
      <c r="M18" s="325">
        <f>IF( ISBLANK(machi_frm_BeamDyn!M47), "", machi_frm_BeamDyn!M47)</f>
        <v>456057334.24940687</v>
      </c>
      <c r="N18" s="325">
        <f>IF( ISBLANK(machi_frm_BeamDyn!N47), "", machi_frm_BeamDyn!N47)</f>
        <v>0</v>
      </c>
      <c r="O18" s="325">
        <f>IF( ISBLANK(machi_frm_BeamDyn!O47), "", machi_frm_BeamDyn!O47)</f>
        <v>140243131.33019617</v>
      </c>
      <c r="P18" s="325">
        <f>IF( ISBLANK(machi_frm_BeamDyn!P47), "", machi_frm_BeamDyn!P47)</f>
        <v>0</v>
      </c>
      <c r="Q18" s="325">
        <f>IF( ISBLANK(machi_frm_BeamDyn!Q47), "", machi_frm_BeamDyn!Q47)</f>
        <v>27339130874.928978</v>
      </c>
      <c r="R18" s="325">
        <f>IF( ISBLANK(machi_frm_BeamDyn!R47), "", machi_frm_BeamDyn!R47)</f>
        <v>0</v>
      </c>
      <c r="S18" s="325">
        <f>IF( ISBLANK(machi_frm_BeamDyn!S47), "", machi_frm_BeamDyn!S47)</f>
        <v>-2490441682.468648</v>
      </c>
      <c r="T18" s="325">
        <f>IF( ISBLANK(machi_frm_BeamDyn!T47), "", machi_frm_BeamDyn!T47)</f>
        <v>0</v>
      </c>
      <c r="U18" s="325">
        <f>IF( ISBLANK(machi_frm_BeamDyn!U47), "", machi_frm_BeamDyn!U47)</f>
        <v>8163824460.6507635</v>
      </c>
      <c r="V18" s="325">
        <f>IF( ISBLANK(machi_frm_BeamDyn!V47), "", machi_frm_BeamDyn!V47)</f>
        <v>2555742192.2308798</v>
      </c>
      <c r="W18" s="325">
        <f>IF( ISBLANK(machi_frm_BeamDyn!W47), "", machi_frm_BeamDyn!W47)</f>
        <v>0</v>
      </c>
      <c r="X18" s="325">
        <f>IF( ISBLANK(machi_frm_BeamDyn!X47), "", machi_frm_BeamDyn!X47)</f>
        <v>-208422656.14953107</v>
      </c>
      <c r="Y18" s="325">
        <f>IF( ISBLANK(machi_frm_BeamDyn!Y47), "", machi_frm_BeamDyn!Y47)</f>
        <v>0</v>
      </c>
      <c r="Z18" s="325">
        <f>IF( ISBLANK(machi_frm_BeamDyn!Z47), "", machi_frm_BeamDyn!Z47)</f>
        <v>56159852186.448792</v>
      </c>
      <c r="AA18" s="325">
        <f>IF( ISBLANK(machi_frm_BeamDyn!AA47), "", machi_frm_BeamDyn!AA47)</f>
        <v>0</v>
      </c>
      <c r="AB18" s="325">
        <f>IF( ISBLANK(machi_frm_BeamDyn!AB47), "", machi_frm_BeamDyn!AB47)</f>
        <v>-10118805852.526896</v>
      </c>
      <c r="AC18" s="325">
        <f>IF( ISBLANK(machi_frm_BeamDyn!AC47), "", machi_frm_BeamDyn!AC47)</f>
        <v>25428084814.18433</v>
      </c>
      <c r="AD18" s="325">
        <f>IF( ISBLANK(machi_frm_BeamDyn!AD47), "", machi_frm_BeamDyn!AD47)</f>
        <v>0</v>
      </c>
      <c r="AE18" s="325">
        <f>IF( ISBLANK(machi_frm_BeamDyn!AE47), "", machi_frm_BeamDyn!AE47)</f>
        <v>68884262539.981934</v>
      </c>
      <c r="AF18" s="326">
        <f>IF( ISBLANK(machi_frm_BeamDyn!AF47), "", machi_frm_BeamDyn!AF47)</f>
        <v>0</v>
      </c>
      <c r="AI18" s="2">
        <v>8</v>
      </c>
      <c r="AJ18">
        <v>11.7</v>
      </c>
      <c r="AK18">
        <v>0</v>
      </c>
      <c r="AL18">
        <v>0.13400000000000001</v>
      </c>
      <c r="AM18" s="1">
        <v>1694.5070000000001</v>
      </c>
      <c r="AN18" s="1">
        <v>0.29690499999999997</v>
      </c>
      <c r="AO18" s="1">
        <v>9.1598669999999993E-2</v>
      </c>
      <c r="AP18" s="1">
        <v>2972.2860000000001</v>
      </c>
      <c r="AQ18" s="1">
        <v>4697.2809999999999</v>
      </c>
      <c r="AR18" s="1">
        <v>617.7002</v>
      </c>
      <c r="AS18" s="1">
        <v>3848843000</v>
      </c>
      <c r="AT18" s="1">
        <v>0</v>
      </c>
      <c r="AU18" s="1">
        <v>456057900</v>
      </c>
      <c r="AV18" s="1">
        <v>0</v>
      </c>
      <c r="AW18" s="1">
        <v>140243800</v>
      </c>
      <c r="AX18" s="1">
        <v>0</v>
      </c>
      <c r="AY18" s="1">
        <v>27339200000</v>
      </c>
      <c r="AZ18" s="1">
        <v>0</v>
      </c>
      <c r="BA18" s="1">
        <v>-2490437000</v>
      </c>
      <c r="BB18" s="1">
        <v>0</v>
      </c>
      <c r="BC18" s="1">
        <v>8163792000</v>
      </c>
      <c r="BD18" s="1">
        <v>2555765000</v>
      </c>
      <c r="BE18" s="1">
        <v>0</v>
      </c>
      <c r="BF18" s="1">
        <v>-208427900</v>
      </c>
      <c r="BG18" s="1">
        <v>0</v>
      </c>
      <c r="BH18" s="1">
        <v>56160220000</v>
      </c>
      <c r="BI18" s="1">
        <v>0</v>
      </c>
      <c r="BJ18" s="1">
        <v>-10118800000</v>
      </c>
      <c r="BK18" s="1">
        <v>25428350000</v>
      </c>
      <c r="BL18" s="1">
        <v>0</v>
      </c>
      <c r="BM18" s="1">
        <v>68884550000</v>
      </c>
      <c r="BN18" s="186">
        <v>0</v>
      </c>
      <c r="BQ18" s="138">
        <f t="shared" si="0"/>
        <v>0</v>
      </c>
      <c r="BR18" s="138">
        <f t="shared" si="0"/>
        <v>0</v>
      </c>
      <c r="BS18" s="138">
        <f t="shared" si="0"/>
        <v>-3.5589006294609038E-4</v>
      </c>
      <c r="BT18" s="138">
        <f t="shared" si="3"/>
        <v>-5.6657312142751671E-4</v>
      </c>
      <c r="BU18" s="138">
        <f t="shared" si="4"/>
        <v>3.9358696667379789E-6</v>
      </c>
      <c r="BV18" s="138">
        <f t="shared" si="4"/>
        <v>9.3469354785213898E-7</v>
      </c>
      <c r="BW18" s="138">
        <f t="shared" si="5"/>
        <v>-9.144811415569429E-4</v>
      </c>
      <c r="BX18" s="138">
        <f t="shared" si="1"/>
        <v>-5.0464120260660002E-4</v>
      </c>
      <c r="BY18" s="138">
        <f t="shared" si="1"/>
        <v>9.508631161769247E-5</v>
      </c>
      <c r="BZ18" s="138">
        <f t="shared" si="1"/>
        <v>-6.5545734909602468E-4</v>
      </c>
      <c r="CA18" s="138" t="e">
        <f t="shared" si="1"/>
        <v>#DIV/0!</v>
      </c>
      <c r="CB18" s="138">
        <f t="shared" si="1"/>
        <v>-1.2405236114226289E-4</v>
      </c>
      <c r="CC18" s="138" t="e">
        <f t="shared" si="1"/>
        <v>#DIV/0!</v>
      </c>
      <c r="CD18" s="138">
        <f t="shared" si="1"/>
        <v>-4.7679099099425502E-4</v>
      </c>
      <c r="CE18" s="138" t="e">
        <f t="shared" si="1"/>
        <v>#DIV/0!</v>
      </c>
      <c r="CF18" s="138">
        <f t="shared" si="1"/>
        <v>-2.5284233270188479E-4</v>
      </c>
      <c r="CG18" s="138" t="e">
        <f t="shared" si="1"/>
        <v>#DIV/0!</v>
      </c>
      <c r="CH18" s="138">
        <f t="shared" si="1"/>
        <v>1.8801795218898723E-4</v>
      </c>
      <c r="CI18" s="138" t="e">
        <f t="shared" si="1"/>
        <v>#DIV/0!</v>
      </c>
      <c r="CJ18" s="138">
        <f t="shared" si="1"/>
        <v>3.9761731758368728E-4</v>
      </c>
      <c r="CK18" s="138">
        <f t="shared" si="1"/>
        <v>-8.9240478370336735E-4</v>
      </c>
      <c r="CL18" s="138" t="e">
        <f t="shared" si="1"/>
        <v>#DIV/0!</v>
      </c>
      <c r="CM18" s="138">
        <f t="shared" si="1"/>
        <v>-2.5159062049435717E-3</v>
      </c>
      <c r="CN18" s="138" t="e">
        <f t="shared" si="2"/>
        <v>#DIV/0!</v>
      </c>
      <c r="CO18" s="138">
        <f t="shared" si="2"/>
        <v>-6.5493609392644134E-4</v>
      </c>
      <c r="CP18" s="138" t="e">
        <f t="shared" si="2"/>
        <v>#DIV/0!</v>
      </c>
      <c r="CQ18" s="138">
        <f t="shared" si="2"/>
        <v>5.7838151712881676E-5</v>
      </c>
      <c r="CR18" s="138">
        <f t="shared" si="2"/>
        <v>-1.0428746484534522E-3</v>
      </c>
      <c r="CS18" s="138" t="e">
        <f t="shared" si="2"/>
        <v>#DIV/0!</v>
      </c>
      <c r="CT18" s="138">
        <f t="shared" si="2"/>
        <v>-4.1730695499412603E-4</v>
      </c>
      <c r="CU18" s="138" t="e">
        <f t="shared" si="2"/>
        <v>#DIV/0!</v>
      </c>
    </row>
    <row r="19" spans="1:99" x14ac:dyDescent="0.3">
      <c r="A19" s="323" t="str">
        <f>IF( ISBLANK(machi_frm_BeamDyn!A48), "", machi_frm_BeamDyn!A48)</f>
        <v/>
      </c>
      <c r="B19" s="324">
        <f>IF( ISBLANK(machi_frm_BeamDyn!B48), "", machi_frm_BeamDyn!B48)</f>
        <v>17.55</v>
      </c>
      <c r="C19" s="324">
        <f>IF( ISBLANK(machi_frm_BeamDyn!C48), "", machi_frm_BeamDyn!C48)</f>
        <v>0</v>
      </c>
      <c r="D19" s="324">
        <f>IF( ISBLANK(machi_frm_BeamDyn!D48), "", machi_frm_BeamDyn!D48)</f>
        <v>0.20713002750418463</v>
      </c>
      <c r="E19" s="325">
        <f>IF( ISBLANK(machi_frm_BeamDyn!E48), "", machi_frm_BeamDyn!E48)</f>
        <v>1050.4955180568436</v>
      </c>
      <c r="F19" s="325">
        <f>IF( ISBLANK(machi_frm_BeamDyn!F48), "", machi_frm_BeamDyn!F48)</f>
        <v>0.56563642633215949</v>
      </c>
      <c r="G19" s="325">
        <f>IF( ISBLANK(machi_frm_BeamDyn!G48), "", machi_frm_BeamDyn!G48)</f>
        <v>0.13407106594054566</v>
      </c>
      <c r="H19" s="325">
        <f>IF( ISBLANK(machi_frm_BeamDyn!H48), "", machi_frm_BeamDyn!H48)</f>
        <v>1084.0647544500064</v>
      </c>
      <c r="I19" s="325">
        <f>IF( ISBLANK(machi_frm_BeamDyn!I48), "", machi_frm_BeamDyn!I48)</f>
        <v>3193.0955943813638</v>
      </c>
      <c r="J19" s="325">
        <f>IF( ISBLANK(machi_frm_BeamDyn!J48), "", machi_frm_BeamDyn!J48)</f>
        <v>545.67304039076032</v>
      </c>
      <c r="K19" s="325">
        <f>IF( ISBLANK(machi_frm_BeamDyn!K48), "", machi_frm_BeamDyn!K48)</f>
        <v>2233485501.8654599</v>
      </c>
      <c r="L19" s="325">
        <f>IF( ISBLANK(machi_frm_BeamDyn!L48), "", machi_frm_BeamDyn!L48)</f>
        <v>0</v>
      </c>
      <c r="M19" s="325">
        <f>IF( ISBLANK(machi_frm_BeamDyn!M48), "", machi_frm_BeamDyn!M48)</f>
        <v>333833162.32233578</v>
      </c>
      <c r="N19" s="325">
        <f>IF( ISBLANK(machi_frm_BeamDyn!N48), "", machi_frm_BeamDyn!N48)</f>
        <v>0</v>
      </c>
      <c r="O19" s="325">
        <f>IF( ISBLANK(machi_frm_BeamDyn!O48), "", machi_frm_BeamDyn!O48)</f>
        <v>79521623.324400246</v>
      </c>
      <c r="P19" s="325">
        <f>IF( ISBLANK(machi_frm_BeamDyn!P48), "", machi_frm_BeamDyn!P48)</f>
        <v>0</v>
      </c>
      <c r="Q19" s="325">
        <f>IF( ISBLANK(machi_frm_BeamDyn!Q48), "", machi_frm_BeamDyn!Q48)</f>
        <v>22665713931.196465</v>
      </c>
      <c r="R19" s="325">
        <f>IF( ISBLANK(machi_frm_BeamDyn!R48), "", machi_frm_BeamDyn!R48)</f>
        <v>0</v>
      </c>
      <c r="S19" s="325">
        <f>IF( ISBLANK(machi_frm_BeamDyn!S48), "", machi_frm_BeamDyn!S48)</f>
        <v>-2295965055.7823987</v>
      </c>
      <c r="T19" s="325">
        <f>IF( ISBLANK(machi_frm_BeamDyn!T48), "", machi_frm_BeamDyn!T48)</f>
        <v>0</v>
      </c>
      <c r="U19" s="325">
        <f>IF( ISBLANK(machi_frm_BeamDyn!U48), "", machi_frm_BeamDyn!U48)</f>
        <v>10453684502.262608</v>
      </c>
      <c r="V19" s="325">
        <f>IF( ISBLANK(machi_frm_BeamDyn!V48), "", machi_frm_BeamDyn!V48)</f>
        <v>1017179847.779646</v>
      </c>
      <c r="W19" s="325">
        <f>IF( ISBLANK(machi_frm_BeamDyn!W48), "", machi_frm_BeamDyn!W48)</f>
        <v>0</v>
      </c>
      <c r="X19" s="325">
        <f>IF( ISBLANK(machi_frm_BeamDyn!X48), "", machi_frm_BeamDyn!X48)</f>
        <v>127807916.89448032</v>
      </c>
      <c r="Y19" s="325">
        <f>IF( ISBLANK(machi_frm_BeamDyn!Y48), "", machi_frm_BeamDyn!Y48)</f>
        <v>0</v>
      </c>
      <c r="Z19" s="325">
        <f>IF( ISBLANK(machi_frm_BeamDyn!Z48), "", machi_frm_BeamDyn!Z48)</f>
        <v>30764672383.47884</v>
      </c>
      <c r="AA19" s="325">
        <f>IF( ISBLANK(machi_frm_BeamDyn!AA48), "", machi_frm_BeamDyn!AA48)</f>
        <v>0</v>
      </c>
      <c r="AB19" s="325">
        <f>IF( ISBLANK(machi_frm_BeamDyn!AB48), "", machi_frm_BeamDyn!AB48)</f>
        <v>-9395782969.4661846</v>
      </c>
      <c r="AC19" s="325">
        <f>IF( ISBLANK(machi_frm_BeamDyn!AC48), "", machi_frm_BeamDyn!AC48)</f>
        <v>8076520334.1950636</v>
      </c>
      <c r="AD19" s="325">
        <f>IF( ISBLANK(machi_frm_BeamDyn!AD48), "", machi_frm_BeamDyn!AD48)</f>
        <v>0</v>
      </c>
      <c r="AE19" s="325">
        <f>IF( ISBLANK(machi_frm_BeamDyn!AE48), "", machi_frm_BeamDyn!AE48)</f>
        <v>51348371178.04528</v>
      </c>
      <c r="AF19" s="326">
        <f>IF( ISBLANK(machi_frm_BeamDyn!AF48), "", machi_frm_BeamDyn!AF48)</f>
        <v>0</v>
      </c>
      <c r="AI19" s="2"/>
      <c r="AJ19">
        <v>17.55</v>
      </c>
      <c r="AK19">
        <v>0</v>
      </c>
      <c r="AL19">
        <v>0.20799999999999999</v>
      </c>
      <c r="AM19" s="1">
        <v>1050.5039999999999</v>
      </c>
      <c r="AN19" s="1">
        <v>0.56563200000000002</v>
      </c>
      <c r="AO19" s="1">
        <v>0.13407040000000001</v>
      </c>
      <c r="AP19" s="1">
        <v>1084.076</v>
      </c>
      <c r="AQ19" s="1">
        <v>3193.1190000000001</v>
      </c>
      <c r="AR19" s="1">
        <v>545.67660000000001</v>
      </c>
      <c r="AS19" s="1">
        <v>2233515000</v>
      </c>
      <c r="AT19" s="1">
        <v>0</v>
      </c>
      <c r="AU19" s="1">
        <v>333837200</v>
      </c>
      <c r="AV19" s="1">
        <v>0</v>
      </c>
      <c r="AW19" s="1">
        <v>79522230</v>
      </c>
      <c r="AX19" s="1">
        <v>0</v>
      </c>
      <c r="AY19" s="1">
        <v>22665760000</v>
      </c>
      <c r="AZ19" s="1">
        <v>0</v>
      </c>
      <c r="BA19" s="1">
        <v>-2295973000</v>
      </c>
      <c r="BB19" s="1">
        <v>0</v>
      </c>
      <c r="BC19" s="1">
        <v>10453720000</v>
      </c>
      <c r="BD19" s="1">
        <v>1017191000</v>
      </c>
      <c r="BE19" s="1">
        <v>0</v>
      </c>
      <c r="BF19" s="1">
        <v>127809600</v>
      </c>
      <c r="BG19" s="1">
        <v>0</v>
      </c>
      <c r="BH19" s="1">
        <v>30764830000</v>
      </c>
      <c r="BI19" s="1">
        <v>0</v>
      </c>
      <c r="BJ19" s="1">
        <v>-9395852000</v>
      </c>
      <c r="BK19" s="1">
        <v>8076641000</v>
      </c>
      <c r="BL19" s="1">
        <v>0</v>
      </c>
      <c r="BM19" s="1">
        <v>51348690000</v>
      </c>
      <c r="BN19" s="186">
        <v>0</v>
      </c>
      <c r="BQ19" s="138">
        <f t="shared" si="0"/>
        <v>0</v>
      </c>
      <c r="BR19" s="138">
        <f t="shared" si="0"/>
        <v>0</v>
      </c>
      <c r="BS19" s="138">
        <f t="shared" si="0"/>
        <v>-8.6997249581535763E-4</v>
      </c>
      <c r="BT19" s="138">
        <f t="shared" si="3"/>
        <v>-8.074165501808561E-4</v>
      </c>
      <c r="BU19" s="138">
        <f t="shared" si="4"/>
        <v>4.4263321594684157E-6</v>
      </c>
      <c r="BV19" s="138">
        <f t="shared" si="4"/>
        <v>6.6594054565216609E-7</v>
      </c>
      <c r="BW19" s="138">
        <f t="shared" si="5"/>
        <v>-1.0373396324285299E-3</v>
      </c>
      <c r="BX19" s="138">
        <f t="shared" si="1"/>
        <v>-7.3300176524547565E-4</v>
      </c>
      <c r="BY19" s="138">
        <f t="shared" si="1"/>
        <v>-6.5232946395121826E-4</v>
      </c>
      <c r="BZ19" s="138">
        <f t="shared" si="1"/>
        <v>-1.3207045638861179E-3</v>
      </c>
      <c r="CA19" s="138" t="e">
        <f t="shared" si="1"/>
        <v>#DIV/0!</v>
      </c>
      <c r="CB19" s="138">
        <f t="shared" si="1"/>
        <v>-1.209475056770286E-3</v>
      </c>
      <c r="CC19" s="138" t="e">
        <f t="shared" si="1"/>
        <v>#DIV/0!</v>
      </c>
      <c r="CD19" s="138">
        <f t="shared" si="1"/>
        <v>-7.6290063766302411E-4</v>
      </c>
      <c r="CE19" s="138" t="e">
        <f t="shared" si="1"/>
        <v>#DIV/0!</v>
      </c>
      <c r="CF19" s="138">
        <f t="shared" si="1"/>
        <v>-2.0325285159404063E-4</v>
      </c>
      <c r="CG19" s="138" t="e">
        <f t="shared" si="1"/>
        <v>#DIV/0!</v>
      </c>
      <c r="CH19" s="138">
        <f t="shared" si="1"/>
        <v>-3.4600657766007206E-4</v>
      </c>
      <c r="CI19" s="138" t="e">
        <f t="shared" si="1"/>
        <v>#DIV/0!</v>
      </c>
      <c r="CJ19" s="138">
        <f t="shared" si="1"/>
        <v>-3.3957038635457559E-4</v>
      </c>
      <c r="CK19" s="138">
        <f t="shared" si="1"/>
        <v>-1.0963742653996144E-3</v>
      </c>
      <c r="CL19" s="138" t="e">
        <f t="shared" si="1"/>
        <v>#DIV/0!</v>
      </c>
      <c r="CM19" s="138">
        <f t="shared" ref="CM19:CU43" si="6" xml:space="preserve"> (X19 - BF19)/BF19 * 100</f>
        <v>-1.3168850537691762E-3</v>
      </c>
      <c r="CN19" s="138" t="e">
        <f t="shared" si="2"/>
        <v>#DIV/0!</v>
      </c>
      <c r="CO19" s="138">
        <f t="shared" si="2"/>
        <v>-5.1232696933519774E-4</v>
      </c>
      <c r="CP19" s="138" t="e">
        <f t="shared" si="2"/>
        <v>#DIV/0!</v>
      </c>
      <c r="CQ19" s="138">
        <f t="shared" si="2"/>
        <v>-7.3469158321548599E-4</v>
      </c>
      <c r="CR19" s="138">
        <f t="shared" si="2"/>
        <v>-1.4940097614393037E-3</v>
      </c>
      <c r="CS19" s="138" t="e">
        <f t="shared" si="2"/>
        <v>#DIV/0!</v>
      </c>
      <c r="CT19" s="138">
        <f t="shared" si="2"/>
        <v>-6.2089598531051807E-4</v>
      </c>
      <c r="CU19" s="138" t="e">
        <f t="shared" si="2"/>
        <v>#DIV/0!</v>
      </c>
    </row>
    <row r="20" spans="1:99" x14ac:dyDescent="0.3">
      <c r="A20" s="323">
        <f>IF( ISBLANK(machi_frm_BeamDyn!A49), "", machi_frm_BeamDyn!A49)</f>
        <v>9</v>
      </c>
      <c r="B20" s="324">
        <f>IF( ISBLANK(machi_frm_BeamDyn!B49), "", machi_frm_BeamDyn!B49)</f>
        <v>17.55</v>
      </c>
      <c r="C20" s="324">
        <f>IF( ISBLANK(machi_frm_BeamDyn!C49), "", machi_frm_BeamDyn!C49)</f>
        <v>0</v>
      </c>
      <c r="D20" s="324">
        <f>IF( ISBLANK(machi_frm_BeamDyn!D49), "", machi_frm_BeamDyn!D49)</f>
        <v>0.20713002750418463</v>
      </c>
      <c r="E20" s="325">
        <f>IF( ISBLANK(machi_frm_BeamDyn!E49), "", machi_frm_BeamDyn!E49)</f>
        <v>1050.4955180568436</v>
      </c>
      <c r="F20" s="325">
        <f>IF( ISBLANK(machi_frm_BeamDyn!F49), "", machi_frm_BeamDyn!F49)</f>
        <v>0.56563642633215949</v>
      </c>
      <c r="G20" s="325">
        <f>IF( ISBLANK(machi_frm_BeamDyn!G49), "", machi_frm_BeamDyn!G49)</f>
        <v>0.13407106594054566</v>
      </c>
      <c r="H20" s="325">
        <f>IF( ISBLANK(machi_frm_BeamDyn!H49), "", machi_frm_BeamDyn!H49)</f>
        <v>1084.0647544500064</v>
      </c>
      <c r="I20" s="325">
        <f>IF( ISBLANK(machi_frm_BeamDyn!I49), "", machi_frm_BeamDyn!I49)</f>
        <v>3193.0955943813638</v>
      </c>
      <c r="J20" s="325">
        <f>IF( ISBLANK(machi_frm_BeamDyn!J49), "", machi_frm_BeamDyn!J49)</f>
        <v>545.67304039076032</v>
      </c>
      <c r="K20" s="325">
        <f>IF( ISBLANK(machi_frm_BeamDyn!K49), "", machi_frm_BeamDyn!K49)</f>
        <v>2233485501.8654599</v>
      </c>
      <c r="L20" s="325">
        <f>IF( ISBLANK(machi_frm_BeamDyn!L49), "", machi_frm_BeamDyn!L49)</f>
        <v>0</v>
      </c>
      <c r="M20" s="325">
        <f>IF( ISBLANK(machi_frm_BeamDyn!M49), "", machi_frm_BeamDyn!M49)</f>
        <v>333833162.32233578</v>
      </c>
      <c r="N20" s="325">
        <f>IF( ISBLANK(machi_frm_BeamDyn!N49), "", machi_frm_BeamDyn!N49)</f>
        <v>0</v>
      </c>
      <c r="O20" s="325">
        <f>IF( ISBLANK(machi_frm_BeamDyn!O49), "", machi_frm_BeamDyn!O49)</f>
        <v>79521623.324400246</v>
      </c>
      <c r="P20" s="325">
        <f>IF( ISBLANK(machi_frm_BeamDyn!P49), "", machi_frm_BeamDyn!P49)</f>
        <v>0</v>
      </c>
      <c r="Q20" s="325">
        <f>IF( ISBLANK(machi_frm_BeamDyn!Q49), "", machi_frm_BeamDyn!Q49)</f>
        <v>22665713931.196465</v>
      </c>
      <c r="R20" s="325">
        <f>IF( ISBLANK(machi_frm_BeamDyn!R49), "", machi_frm_BeamDyn!R49)</f>
        <v>0</v>
      </c>
      <c r="S20" s="325">
        <f>IF( ISBLANK(machi_frm_BeamDyn!S49), "", machi_frm_BeamDyn!S49)</f>
        <v>-2295965055.7823987</v>
      </c>
      <c r="T20" s="325">
        <f>IF( ISBLANK(machi_frm_BeamDyn!T49), "", machi_frm_BeamDyn!T49)</f>
        <v>0</v>
      </c>
      <c r="U20" s="325">
        <f>IF( ISBLANK(machi_frm_BeamDyn!U49), "", machi_frm_BeamDyn!U49)</f>
        <v>10453684502.262608</v>
      </c>
      <c r="V20" s="325">
        <f>IF( ISBLANK(machi_frm_BeamDyn!V49), "", machi_frm_BeamDyn!V49)</f>
        <v>1017179847.779646</v>
      </c>
      <c r="W20" s="325">
        <f>IF( ISBLANK(machi_frm_BeamDyn!W49), "", machi_frm_BeamDyn!W49)</f>
        <v>0</v>
      </c>
      <c r="X20" s="325">
        <f>IF( ISBLANK(machi_frm_BeamDyn!X49), "", machi_frm_BeamDyn!X49)</f>
        <v>127807916.89448032</v>
      </c>
      <c r="Y20" s="325">
        <f>IF( ISBLANK(machi_frm_BeamDyn!Y49), "", machi_frm_BeamDyn!Y49)</f>
        <v>0</v>
      </c>
      <c r="Z20" s="325">
        <f>IF( ISBLANK(machi_frm_BeamDyn!Z49), "", machi_frm_BeamDyn!Z49)</f>
        <v>30764672383.47884</v>
      </c>
      <c r="AA20" s="325">
        <f>IF( ISBLANK(machi_frm_BeamDyn!AA49), "", machi_frm_BeamDyn!AA49)</f>
        <v>0</v>
      </c>
      <c r="AB20" s="325">
        <f>IF( ISBLANK(machi_frm_BeamDyn!AB49), "", machi_frm_BeamDyn!AB49)</f>
        <v>-9395782969.4661846</v>
      </c>
      <c r="AC20" s="325">
        <f>IF( ISBLANK(machi_frm_BeamDyn!AC49), "", machi_frm_BeamDyn!AC49)</f>
        <v>8076520334.1950636</v>
      </c>
      <c r="AD20" s="325">
        <f>IF( ISBLANK(machi_frm_BeamDyn!AD49), "", machi_frm_BeamDyn!AD49)</f>
        <v>0</v>
      </c>
      <c r="AE20" s="325">
        <f>IF( ISBLANK(machi_frm_BeamDyn!AE49), "", machi_frm_BeamDyn!AE49)</f>
        <v>51348371178.04528</v>
      </c>
      <c r="AF20" s="326">
        <f>IF( ISBLANK(machi_frm_BeamDyn!AF49), "", machi_frm_BeamDyn!AF49)</f>
        <v>0</v>
      </c>
      <c r="AI20" s="2">
        <v>9</v>
      </c>
      <c r="AJ20">
        <v>17.55</v>
      </c>
      <c r="AK20">
        <v>0</v>
      </c>
      <c r="AL20">
        <v>0.20799999999999999</v>
      </c>
      <c r="AM20" s="1">
        <v>1050.5039999999999</v>
      </c>
      <c r="AN20" s="1">
        <v>0.56563200000000002</v>
      </c>
      <c r="AO20" s="1">
        <v>0.13407040000000001</v>
      </c>
      <c r="AP20" s="1">
        <v>1084.076</v>
      </c>
      <c r="AQ20" s="1">
        <v>3193.1190000000001</v>
      </c>
      <c r="AR20" s="1">
        <v>545.67660000000001</v>
      </c>
      <c r="AS20" s="1">
        <v>2233515000</v>
      </c>
      <c r="AT20" s="1">
        <v>0</v>
      </c>
      <c r="AU20" s="1">
        <v>333837200</v>
      </c>
      <c r="AV20" s="1">
        <v>0</v>
      </c>
      <c r="AW20" s="1">
        <v>79522230</v>
      </c>
      <c r="AX20" s="1">
        <v>0</v>
      </c>
      <c r="AY20" s="1">
        <v>22665760000</v>
      </c>
      <c r="AZ20" s="1">
        <v>0</v>
      </c>
      <c r="BA20" s="1">
        <v>-2295973000</v>
      </c>
      <c r="BB20" s="1">
        <v>0</v>
      </c>
      <c r="BC20" s="1">
        <v>10453720000</v>
      </c>
      <c r="BD20" s="1">
        <v>1017191000</v>
      </c>
      <c r="BE20" s="1">
        <v>0</v>
      </c>
      <c r="BF20" s="1">
        <v>127809600</v>
      </c>
      <c r="BG20" s="1">
        <v>0</v>
      </c>
      <c r="BH20" s="1">
        <v>30764830000</v>
      </c>
      <c r="BI20" s="1">
        <v>0</v>
      </c>
      <c r="BJ20" s="1">
        <v>-9395852000</v>
      </c>
      <c r="BK20" s="1">
        <v>8076641000</v>
      </c>
      <c r="BL20" s="1">
        <v>0</v>
      </c>
      <c r="BM20" s="1">
        <v>51348690000</v>
      </c>
      <c r="BN20" s="186">
        <v>0</v>
      </c>
      <c r="BQ20" s="138">
        <f t="shared" ref="BQ20:BS43" si="7">B20 - AJ20</f>
        <v>0</v>
      </c>
      <c r="BR20" s="138">
        <f t="shared" si="7"/>
        <v>0</v>
      </c>
      <c r="BS20" s="138">
        <f t="shared" si="7"/>
        <v>-8.6997249581535763E-4</v>
      </c>
      <c r="BT20" s="138">
        <f t="shared" si="3"/>
        <v>-8.074165501808561E-4</v>
      </c>
      <c r="BU20" s="138">
        <f t="shared" si="4"/>
        <v>4.4263321594684157E-6</v>
      </c>
      <c r="BV20" s="138">
        <f t="shared" si="4"/>
        <v>6.6594054565216609E-7</v>
      </c>
      <c r="BW20" s="138">
        <f t="shared" si="5"/>
        <v>-1.0373396324285299E-3</v>
      </c>
      <c r="BX20" s="138">
        <f t="shared" si="5"/>
        <v>-7.3300176524547565E-4</v>
      </c>
      <c r="BY20" s="138">
        <f t="shared" si="5"/>
        <v>-6.5232946395121826E-4</v>
      </c>
      <c r="BZ20" s="138">
        <f t="shared" si="5"/>
        <v>-1.3207045638861179E-3</v>
      </c>
      <c r="CA20" s="138" t="e">
        <f t="shared" si="5"/>
        <v>#DIV/0!</v>
      </c>
      <c r="CB20" s="138">
        <f t="shared" si="5"/>
        <v>-1.209475056770286E-3</v>
      </c>
      <c r="CC20" s="138" t="e">
        <f t="shared" si="5"/>
        <v>#DIV/0!</v>
      </c>
      <c r="CD20" s="138">
        <f t="shared" si="5"/>
        <v>-7.6290063766302411E-4</v>
      </c>
      <c r="CE20" s="138" t="e">
        <f t="shared" si="5"/>
        <v>#DIV/0!</v>
      </c>
      <c r="CF20" s="138">
        <f t="shared" si="5"/>
        <v>-2.0325285159404063E-4</v>
      </c>
      <c r="CG20" s="138" t="e">
        <f t="shared" si="5"/>
        <v>#DIV/0!</v>
      </c>
      <c r="CH20" s="138">
        <f t="shared" si="5"/>
        <v>-3.4600657766007206E-4</v>
      </c>
      <c r="CI20" s="138" t="e">
        <f t="shared" si="5"/>
        <v>#DIV/0!</v>
      </c>
      <c r="CJ20" s="138">
        <f t="shared" si="5"/>
        <v>-3.3957038635457559E-4</v>
      </c>
      <c r="CK20" s="138">
        <f t="shared" si="5"/>
        <v>-1.0963742653996144E-3</v>
      </c>
      <c r="CL20" s="138" t="e">
        <f t="shared" si="5"/>
        <v>#DIV/0!</v>
      </c>
      <c r="CM20" s="138">
        <f t="shared" si="6"/>
        <v>-1.3168850537691762E-3</v>
      </c>
      <c r="CN20" s="138" t="e">
        <f t="shared" si="6"/>
        <v>#DIV/0!</v>
      </c>
      <c r="CO20" s="138">
        <f t="shared" si="6"/>
        <v>-5.1232696933519774E-4</v>
      </c>
      <c r="CP20" s="138" t="e">
        <f t="shared" si="6"/>
        <v>#DIV/0!</v>
      </c>
      <c r="CQ20" s="138">
        <f t="shared" si="6"/>
        <v>-7.3469158321548599E-4</v>
      </c>
      <c r="CR20" s="138">
        <f t="shared" si="6"/>
        <v>-1.4940097614393037E-3</v>
      </c>
      <c r="CS20" s="138" t="e">
        <f t="shared" si="6"/>
        <v>#DIV/0!</v>
      </c>
      <c r="CT20" s="138">
        <f t="shared" si="6"/>
        <v>-6.2089598531051807E-4</v>
      </c>
      <c r="CU20" s="138" t="e">
        <f t="shared" si="6"/>
        <v>#DIV/0!</v>
      </c>
    </row>
    <row r="21" spans="1:99" x14ac:dyDescent="0.3">
      <c r="A21" s="323" t="str">
        <f>IF( ISBLANK(machi_frm_BeamDyn!A50), "", machi_frm_BeamDyn!A50)</f>
        <v/>
      </c>
      <c r="B21" s="324">
        <f>IF( ISBLANK(machi_frm_BeamDyn!B50), "", machi_frm_BeamDyn!B50)</f>
        <v>23.4</v>
      </c>
      <c r="C21" s="324">
        <f>IF( ISBLANK(machi_frm_BeamDyn!C50), "", machi_frm_BeamDyn!C50)</f>
        <v>0</v>
      </c>
      <c r="D21" s="324">
        <f>IF( ISBLANK(machi_frm_BeamDyn!D50), "", machi_frm_BeamDyn!D50)</f>
        <v>0.24719934416949477</v>
      </c>
      <c r="E21" s="325">
        <f>IF( ISBLANK(machi_frm_BeamDyn!E50), "", machi_frm_BeamDyn!E50)</f>
        <v>668.83476013996051</v>
      </c>
      <c r="F21" s="325">
        <f>IF( ISBLANK(machi_frm_BeamDyn!F50), "", machi_frm_BeamDyn!F50)</f>
        <v>0.7628833673646449</v>
      </c>
      <c r="G21" s="325">
        <f>IF( ISBLANK(machi_frm_BeamDyn!G50), "", machi_frm_BeamDyn!G50)</f>
        <v>0.14770640855581174</v>
      </c>
      <c r="H21" s="325">
        <f>IF( ISBLANK(machi_frm_BeamDyn!H50), "", machi_frm_BeamDyn!H50)</f>
        <v>539.48392461732908</v>
      </c>
      <c r="I21" s="325">
        <f>IF( ISBLANK(machi_frm_BeamDyn!I50), "", machi_frm_BeamDyn!I50)</f>
        <v>2190.4199071121925</v>
      </c>
      <c r="J21" s="325">
        <f>IF( ISBLANK(machi_frm_BeamDyn!J50), "", machi_frm_BeamDyn!J50)</f>
        <v>337.21897035982238</v>
      </c>
      <c r="K21" s="325">
        <f>IF( ISBLANK(machi_frm_BeamDyn!K50), "", machi_frm_BeamDyn!K50)</f>
        <v>936222725.42678881</v>
      </c>
      <c r="L21" s="325">
        <f>IF( ISBLANK(machi_frm_BeamDyn!L50), "", machi_frm_BeamDyn!L50)</f>
        <v>0</v>
      </c>
      <c r="M21" s="325">
        <f>IF( ISBLANK(machi_frm_BeamDyn!M50), "", machi_frm_BeamDyn!M50)</f>
        <v>123863325.24495447</v>
      </c>
      <c r="N21" s="325">
        <f>IF( ISBLANK(machi_frm_BeamDyn!N50), "", machi_frm_BeamDyn!N50)</f>
        <v>0</v>
      </c>
      <c r="O21" s="325">
        <f>IF( ISBLANK(machi_frm_BeamDyn!O50), "", machi_frm_BeamDyn!O50)</f>
        <v>55917471.343764588</v>
      </c>
      <c r="P21" s="325">
        <f>IF( ISBLANK(machi_frm_BeamDyn!P50), "", machi_frm_BeamDyn!P50)</f>
        <v>0</v>
      </c>
      <c r="Q21" s="325">
        <f>IF( ISBLANK(machi_frm_BeamDyn!Q50), "", machi_frm_BeamDyn!Q50)</f>
        <v>20450236139.332397</v>
      </c>
      <c r="R21" s="325">
        <f>IF( ISBLANK(machi_frm_BeamDyn!R50), "", machi_frm_BeamDyn!R50)</f>
        <v>0</v>
      </c>
      <c r="S21" s="325">
        <f>IF( ISBLANK(machi_frm_BeamDyn!S50), "", machi_frm_BeamDyn!S50)</f>
        <v>-1706053643.9742389</v>
      </c>
      <c r="T21" s="325">
        <f>IF( ISBLANK(machi_frm_BeamDyn!T50), "", machi_frm_BeamDyn!T50)</f>
        <v>0</v>
      </c>
      <c r="U21" s="325">
        <f>IF( ISBLANK(machi_frm_BeamDyn!U50), "", machi_frm_BeamDyn!U50)</f>
        <v>9022109525.7636719</v>
      </c>
      <c r="V21" s="325">
        <f>IF( ISBLANK(machi_frm_BeamDyn!V50), "", machi_frm_BeamDyn!V50)</f>
        <v>486255622.8436051</v>
      </c>
      <c r="W21" s="325">
        <f>IF( ISBLANK(machi_frm_BeamDyn!W50), "", machi_frm_BeamDyn!W50)</f>
        <v>0</v>
      </c>
      <c r="X21" s="325">
        <f>IF( ISBLANK(machi_frm_BeamDyn!X50), "", machi_frm_BeamDyn!X50)</f>
        <v>53724604.552143961</v>
      </c>
      <c r="Y21" s="325">
        <f>IF( ISBLANK(machi_frm_BeamDyn!Y50), "", machi_frm_BeamDyn!Y50)</f>
        <v>0</v>
      </c>
      <c r="Z21" s="325">
        <f>IF( ISBLANK(machi_frm_BeamDyn!Z50), "", machi_frm_BeamDyn!Z50)</f>
        <v>23237722726.681808</v>
      </c>
      <c r="AA21" s="325">
        <f>IF( ISBLANK(machi_frm_BeamDyn!AA50), "", machi_frm_BeamDyn!AA50)</f>
        <v>0</v>
      </c>
      <c r="AB21" s="325">
        <f>IF( ISBLANK(machi_frm_BeamDyn!AB50), "", machi_frm_BeamDyn!AB50)</f>
        <v>-5843750583.9771643</v>
      </c>
      <c r="AC21" s="325">
        <f>IF( ISBLANK(machi_frm_BeamDyn!AC50), "", machi_frm_BeamDyn!AC50)</f>
        <v>2768013730.812623</v>
      </c>
      <c r="AD21" s="325">
        <f>IF( ISBLANK(machi_frm_BeamDyn!AD50), "", machi_frm_BeamDyn!AD50)</f>
        <v>0</v>
      </c>
      <c r="AE21" s="325">
        <f>IF( ISBLANK(machi_frm_BeamDyn!AE50), "", machi_frm_BeamDyn!AE50)</f>
        <v>37779371348.286232</v>
      </c>
      <c r="AF21" s="326">
        <f>IF( ISBLANK(machi_frm_BeamDyn!AF50), "", machi_frm_BeamDyn!AF50)</f>
        <v>0</v>
      </c>
      <c r="AI21" s="2"/>
      <c r="AJ21">
        <v>23.4</v>
      </c>
      <c r="AK21">
        <v>0</v>
      </c>
      <c r="AL21">
        <v>0.248</v>
      </c>
      <c r="AM21" s="1">
        <v>668.83889999999997</v>
      </c>
      <c r="AN21" s="1">
        <v>0.76288020000000001</v>
      </c>
      <c r="AO21" s="1">
        <v>0.1477059</v>
      </c>
      <c r="AP21" s="1">
        <v>539.49040000000002</v>
      </c>
      <c r="AQ21" s="1">
        <v>2190.4319999999998</v>
      </c>
      <c r="AR21" s="1">
        <v>337.22039999999998</v>
      </c>
      <c r="AS21" s="1">
        <v>936236900</v>
      </c>
      <c r="AT21" s="1">
        <v>0</v>
      </c>
      <c r="AU21" s="1">
        <v>123865400</v>
      </c>
      <c r="AV21" s="1">
        <v>0</v>
      </c>
      <c r="AW21" s="1">
        <v>55918290</v>
      </c>
      <c r="AX21" s="1">
        <v>0</v>
      </c>
      <c r="AY21" s="1">
        <v>20450240000</v>
      </c>
      <c r="AZ21" s="1">
        <v>0</v>
      </c>
      <c r="BA21" s="1">
        <v>-1706053000</v>
      </c>
      <c r="BB21" s="1">
        <v>0</v>
      </c>
      <c r="BC21" s="1">
        <v>9022115000</v>
      </c>
      <c r="BD21" s="1">
        <v>486261400</v>
      </c>
      <c r="BE21" s="1">
        <v>0</v>
      </c>
      <c r="BF21" s="1">
        <v>53724850</v>
      </c>
      <c r="BG21" s="1">
        <v>0</v>
      </c>
      <c r="BH21" s="1">
        <v>23237920000</v>
      </c>
      <c r="BI21" s="1">
        <v>0</v>
      </c>
      <c r="BJ21" s="1">
        <v>-5843797000</v>
      </c>
      <c r="BK21" s="1">
        <v>2768066000</v>
      </c>
      <c r="BL21" s="1">
        <v>0</v>
      </c>
      <c r="BM21" s="1">
        <v>37779480000</v>
      </c>
      <c r="BN21" s="186">
        <v>0</v>
      </c>
      <c r="BQ21" s="138">
        <f t="shared" si="7"/>
        <v>0</v>
      </c>
      <c r="BR21" s="138">
        <f t="shared" si="7"/>
        <v>0</v>
      </c>
      <c r="BS21" s="138">
        <f t="shared" si="7"/>
        <v>-8.0065583050523137E-4</v>
      </c>
      <c r="BT21" s="138">
        <f t="shared" si="3"/>
        <v>-6.1896221040053958E-4</v>
      </c>
      <c r="BU21" s="138">
        <f t="shared" si="4"/>
        <v>3.1673646448959758E-6</v>
      </c>
      <c r="BV21" s="138">
        <f t="shared" si="4"/>
        <v>5.0855581174014119E-7</v>
      </c>
      <c r="BW21" s="138">
        <f t="shared" si="5"/>
        <v>-1.200277645522896E-3</v>
      </c>
      <c r="BX21" s="138">
        <f t="shared" si="5"/>
        <v>-5.5207775485769793E-4</v>
      </c>
      <c r="BY21" s="138">
        <f t="shared" si="5"/>
        <v>-4.2394830728065432E-4</v>
      </c>
      <c r="BZ21" s="138">
        <f t="shared" si="5"/>
        <v>-1.5139942904614297E-3</v>
      </c>
      <c r="CA21" s="138" t="e">
        <f t="shared" si="5"/>
        <v>#DIV/0!</v>
      </c>
      <c r="CB21" s="138">
        <f t="shared" si="5"/>
        <v>-1.6750077467421736E-3</v>
      </c>
      <c r="CC21" s="138" t="e">
        <f t="shared" si="5"/>
        <v>#DIV/0!</v>
      </c>
      <c r="CD21" s="138">
        <f t="shared" si="5"/>
        <v>-1.4640223000591814E-3</v>
      </c>
      <c r="CE21" s="138" t="e">
        <f t="shared" si="5"/>
        <v>#DIV/0!</v>
      </c>
      <c r="CF21" s="138">
        <f t="shared" si="5"/>
        <v>-1.887834862837337E-5</v>
      </c>
      <c r="CG21" s="138" t="e">
        <f t="shared" si="5"/>
        <v>#DIV/0!</v>
      </c>
      <c r="CH21" s="138">
        <f t="shared" si="5"/>
        <v>3.7746438057465275E-5</v>
      </c>
      <c r="CI21" s="138" t="e">
        <f t="shared" si="5"/>
        <v>#DIV/0!</v>
      </c>
      <c r="CJ21" s="138">
        <f t="shared" si="5"/>
        <v>-6.0675754278514523E-5</v>
      </c>
      <c r="CK21" s="138">
        <f t="shared" si="5"/>
        <v>-1.1880762887818961E-3</v>
      </c>
      <c r="CL21" s="138" t="e">
        <f t="shared" si="5"/>
        <v>#DIV/0!</v>
      </c>
      <c r="CM21" s="138">
        <f t="shared" si="6"/>
        <v>-4.5686094244806421E-4</v>
      </c>
      <c r="CN21" s="138" t="e">
        <f t="shared" si="6"/>
        <v>#DIV/0!</v>
      </c>
      <c r="CO21" s="138">
        <f t="shared" si="6"/>
        <v>-8.4892846774379247E-4</v>
      </c>
      <c r="CP21" s="138" t="e">
        <f t="shared" si="6"/>
        <v>#DIV/0!</v>
      </c>
      <c r="CQ21" s="138">
        <f t="shared" si="6"/>
        <v>-7.9427849454270078E-4</v>
      </c>
      <c r="CR21" s="138">
        <f t="shared" si="6"/>
        <v>-1.8882926699354719E-3</v>
      </c>
      <c r="CS21" s="138" t="e">
        <f t="shared" si="6"/>
        <v>#DIV/0!</v>
      </c>
      <c r="CT21" s="138">
        <f t="shared" si="6"/>
        <v>-2.8759451895051327E-4</v>
      </c>
      <c r="CU21" s="138" t="e">
        <f t="shared" si="6"/>
        <v>#DIV/0!</v>
      </c>
    </row>
    <row r="22" spans="1:99" x14ac:dyDescent="0.3">
      <c r="A22" s="323">
        <f>IF( ISBLANK(machi_frm_BeamDyn!A51), "", machi_frm_BeamDyn!A51)</f>
        <v>10</v>
      </c>
      <c r="B22" s="324">
        <f>IF( ISBLANK(machi_frm_BeamDyn!B51), "", machi_frm_BeamDyn!B51)</f>
        <v>23.4</v>
      </c>
      <c r="C22" s="324">
        <f>IF( ISBLANK(machi_frm_BeamDyn!C51), "", machi_frm_BeamDyn!C51)</f>
        <v>0</v>
      </c>
      <c r="D22" s="324">
        <f>IF( ISBLANK(machi_frm_BeamDyn!D51), "", machi_frm_BeamDyn!D51)</f>
        <v>0.24719934416949477</v>
      </c>
      <c r="E22" s="325">
        <f>IF( ISBLANK(machi_frm_BeamDyn!E51), "", machi_frm_BeamDyn!E51)</f>
        <v>668.83476013996051</v>
      </c>
      <c r="F22" s="325">
        <f>IF( ISBLANK(machi_frm_BeamDyn!F51), "", machi_frm_BeamDyn!F51)</f>
        <v>0.7628833673646449</v>
      </c>
      <c r="G22" s="325">
        <f>IF( ISBLANK(machi_frm_BeamDyn!G51), "", machi_frm_BeamDyn!G51)</f>
        <v>0.14770640855581174</v>
      </c>
      <c r="H22" s="325">
        <f>IF( ISBLANK(machi_frm_BeamDyn!H51), "", machi_frm_BeamDyn!H51)</f>
        <v>539.48392461732908</v>
      </c>
      <c r="I22" s="325">
        <f>IF( ISBLANK(machi_frm_BeamDyn!I51), "", machi_frm_BeamDyn!I51)</f>
        <v>2190.4199071121925</v>
      </c>
      <c r="J22" s="325">
        <f>IF( ISBLANK(machi_frm_BeamDyn!J51), "", machi_frm_BeamDyn!J51)</f>
        <v>337.21897035982238</v>
      </c>
      <c r="K22" s="325">
        <f>IF( ISBLANK(machi_frm_BeamDyn!K51), "", machi_frm_BeamDyn!K51)</f>
        <v>936222725.42678881</v>
      </c>
      <c r="L22" s="325">
        <f>IF( ISBLANK(machi_frm_BeamDyn!L51), "", machi_frm_BeamDyn!L51)</f>
        <v>0</v>
      </c>
      <c r="M22" s="325">
        <f>IF( ISBLANK(machi_frm_BeamDyn!M51), "", machi_frm_BeamDyn!M51)</f>
        <v>123863325.24495447</v>
      </c>
      <c r="N22" s="325">
        <f>IF( ISBLANK(machi_frm_BeamDyn!N51), "", machi_frm_BeamDyn!N51)</f>
        <v>0</v>
      </c>
      <c r="O22" s="325">
        <f>IF( ISBLANK(machi_frm_BeamDyn!O51), "", machi_frm_BeamDyn!O51)</f>
        <v>55917471.343764588</v>
      </c>
      <c r="P22" s="325">
        <f>IF( ISBLANK(machi_frm_BeamDyn!P51), "", machi_frm_BeamDyn!P51)</f>
        <v>0</v>
      </c>
      <c r="Q22" s="325">
        <f>IF( ISBLANK(machi_frm_BeamDyn!Q51), "", machi_frm_BeamDyn!Q51)</f>
        <v>20450236139.332397</v>
      </c>
      <c r="R22" s="325">
        <f>IF( ISBLANK(machi_frm_BeamDyn!R51), "", machi_frm_BeamDyn!R51)</f>
        <v>0</v>
      </c>
      <c r="S22" s="325">
        <f>IF( ISBLANK(machi_frm_BeamDyn!S51), "", machi_frm_BeamDyn!S51)</f>
        <v>-1706053643.9742389</v>
      </c>
      <c r="T22" s="325">
        <f>IF( ISBLANK(machi_frm_BeamDyn!T51), "", machi_frm_BeamDyn!T51)</f>
        <v>0</v>
      </c>
      <c r="U22" s="325">
        <f>IF( ISBLANK(machi_frm_BeamDyn!U51), "", machi_frm_BeamDyn!U51)</f>
        <v>9022109525.7636719</v>
      </c>
      <c r="V22" s="325">
        <f>IF( ISBLANK(machi_frm_BeamDyn!V51), "", machi_frm_BeamDyn!V51)</f>
        <v>486255622.8436051</v>
      </c>
      <c r="W22" s="325">
        <f>IF( ISBLANK(machi_frm_BeamDyn!W51), "", machi_frm_BeamDyn!W51)</f>
        <v>0</v>
      </c>
      <c r="X22" s="325">
        <f>IF( ISBLANK(machi_frm_BeamDyn!X51), "", machi_frm_BeamDyn!X51)</f>
        <v>53724604.552143961</v>
      </c>
      <c r="Y22" s="325">
        <f>IF( ISBLANK(machi_frm_BeamDyn!Y51), "", machi_frm_BeamDyn!Y51)</f>
        <v>0</v>
      </c>
      <c r="Z22" s="325">
        <f>IF( ISBLANK(machi_frm_BeamDyn!Z51), "", machi_frm_BeamDyn!Z51)</f>
        <v>23237722726.681808</v>
      </c>
      <c r="AA22" s="325">
        <f>IF( ISBLANK(machi_frm_BeamDyn!AA51), "", machi_frm_BeamDyn!AA51)</f>
        <v>0</v>
      </c>
      <c r="AB22" s="325">
        <f>IF( ISBLANK(machi_frm_BeamDyn!AB51), "", machi_frm_BeamDyn!AB51)</f>
        <v>-5843750583.9771643</v>
      </c>
      <c r="AC22" s="325">
        <f>IF( ISBLANK(machi_frm_BeamDyn!AC51), "", machi_frm_BeamDyn!AC51)</f>
        <v>2768013730.812623</v>
      </c>
      <c r="AD22" s="325">
        <f>IF( ISBLANK(machi_frm_BeamDyn!AD51), "", machi_frm_BeamDyn!AD51)</f>
        <v>0</v>
      </c>
      <c r="AE22" s="325">
        <f>IF( ISBLANK(machi_frm_BeamDyn!AE51), "", machi_frm_BeamDyn!AE51)</f>
        <v>37779371348.286232</v>
      </c>
      <c r="AF22" s="326">
        <f>IF( ISBLANK(machi_frm_BeamDyn!AF51), "", machi_frm_BeamDyn!AF51)</f>
        <v>0</v>
      </c>
      <c r="AI22" s="2">
        <v>10</v>
      </c>
      <c r="AJ22">
        <v>23.4</v>
      </c>
      <c r="AK22">
        <v>0</v>
      </c>
      <c r="AL22">
        <v>0.248</v>
      </c>
      <c r="AM22" s="1">
        <v>668.83889999999997</v>
      </c>
      <c r="AN22" s="1">
        <v>0.76288020000000001</v>
      </c>
      <c r="AO22" s="1">
        <v>0.1477059</v>
      </c>
      <c r="AP22" s="1">
        <v>539.49040000000002</v>
      </c>
      <c r="AQ22" s="1">
        <v>2190.4319999999998</v>
      </c>
      <c r="AR22" s="1">
        <v>337.22039999999998</v>
      </c>
      <c r="AS22" s="1">
        <v>936236900</v>
      </c>
      <c r="AT22" s="1">
        <v>0</v>
      </c>
      <c r="AU22" s="1">
        <v>123865400</v>
      </c>
      <c r="AV22" s="1">
        <v>0</v>
      </c>
      <c r="AW22" s="1">
        <v>55918290</v>
      </c>
      <c r="AX22" s="1">
        <v>0</v>
      </c>
      <c r="AY22" s="1">
        <v>20450240000</v>
      </c>
      <c r="AZ22" s="1">
        <v>0</v>
      </c>
      <c r="BA22" s="1">
        <v>-1706053000</v>
      </c>
      <c r="BB22" s="1">
        <v>0</v>
      </c>
      <c r="BC22" s="1">
        <v>9022115000</v>
      </c>
      <c r="BD22" s="1">
        <v>486261400</v>
      </c>
      <c r="BE22" s="1">
        <v>0</v>
      </c>
      <c r="BF22" s="1">
        <v>53724850</v>
      </c>
      <c r="BG22" s="1">
        <v>0</v>
      </c>
      <c r="BH22" s="1">
        <v>23237920000</v>
      </c>
      <c r="BI22" s="1">
        <v>0</v>
      </c>
      <c r="BJ22" s="1">
        <v>-5843797000</v>
      </c>
      <c r="BK22" s="1">
        <v>2768066000</v>
      </c>
      <c r="BL22" s="1">
        <v>0</v>
      </c>
      <c r="BM22" s="1">
        <v>37779480000</v>
      </c>
      <c r="BN22" s="186">
        <v>0</v>
      </c>
      <c r="BQ22" s="138">
        <f t="shared" si="7"/>
        <v>0</v>
      </c>
      <c r="BR22" s="138">
        <f t="shared" si="7"/>
        <v>0</v>
      </c>
      <c r="BS22" s="138">
        <f t="shared" si="7"/>
        <v>-8.0065583050523137E-4</v>
      </c>
      <c r="BT22" s="138">
        <f t="shared" si="3"/>
        <v>-6.1896221040053958E-4</v>
      </c>
      <c r="BU22" s="138">
        <f t="shared" si="4"/>
        <v>3.1673646448959758E-6</v>
      </c>
      <c r="BV22" s="138">
        <f t="shared" si="4"/>
        <v>5.0855581174014119E-7</v>
      </c>
      <c r="BW22" s="138">
        <f t="shared" si="5"/>
        <v>-1.200277645522896E-3</v>
      </c>
      <c r="BX22" s="138">
        <f t="shared" si="5"/>
        <v>-5.5207775485769793E-4</v>
      </c>
      <c r="BY22" s="138">
        <f t="shared" si="5"/>
        <v>-4.2394830728065432E-4</v>
      </c>
      <c r="BZ22" s="138">
        <f t="shared" si="5"/>
        <v>-1.5139942904614297E-3</v>
      </c>
      <c r="CA22" s="138" t="e">
        <f t="shared" si="5"/>
        <v>#DIV/0!</v>
      </c>
      <c r="CB22" s="138">
        <f t="shared" si="5"/>
        <v>-1.6750077467421736E-3</v>
      </c>
      <c r="CC22" s="138" t="e">
        <f t="shared" si="5"/>
        <v>#DIV/0!</v>
      </c>
      <c r="CD22" s="138">
        <f t="shared" si="5"/>
        <v>-1.4640223000591814E-3</v>
      </c>
      <c r="CE22" s="138" t="e">
        <f t="shared" si="5"/>
        <v>#DIV/0!</v>
      </c>
      <c r="CF22" s="138">
        <f t="shared" si="5"/>
        <v>-1.887834862837337E-5</v>
      </c>
      <c r="CG22" s="138" t="e">
        <f t="shared" si="5"/>
        <v>#DIV/0!</v>
      </c>
      <c r="CH22" s="138">
        <f t="shared" si="5"/>
        <v>3.7746438057465275E-5</v>
      </c>
      <c r="CI22" s="138" t="e">
        <f t="shared" si="5"/>
        <v>#DIV/0!</v>
      </c>
      <c r="CJ22" s="138">
        <f t="shared" si="5"/>
        <v>-6.0675754278514523E-5</v>
      </c>
      <c r="CK22" s="138">
        <f t="shared" si="5"/>
        <v>-1.1880762887818961E-3</v>
      </c>
      <c r="CL22" s="138" t="e">
        <f t="shared" si="5"/>
        <v>#DIV/0!</v>
      </c>
      <c r="CM22" s="138">
        <f t="shared" si="6"/>
        <v>-4.5686094244806421E-4</v>
      </c>
      <c r="CN22" s="138" t="e">
        <f t="shared" si="6"/>
        <v>#DIV/0!</v>
      </c>
      <c r="CO22" s="138">
        <f t="shared" si="6"/>
        <v>-8.4892846774379247E-4</v>
      </c>
      <c r="CP22" s="138" t="e">
        <f t="shared" si="6"/>
        <v>#DIV/0!</v>
      </c>
      <c r="CQ22" s="138">
        <f t="shared" si="6"/>
        <v>-7.9427849454270078E-4</v>
      </c>
      <c r="CR22" s="138">
        <f t="shared" si="6"/>
        <v>-1.8882926699354719E-3</v>
      </c>
      <c r="CS22" s="138" t="e">
        <f t="shared" si="6"/>
        <v>#DIV/0!</v>
      </c>
      <c r="CT22" s="138">
        <f t="shared" si="6"/>
        <v>-2.8759451895051327E-4</v>
      </c>
      <c r="CU22" s="138" t="e">
        <f t="shared" si="6"/>
        <v>#DIV/0!</v>
      </c>
    </row>
    <row r="23" spans="1:99" x14ac:dyDescent="0.3">
      <c r="A23" s="323" t="str">
        <f>IF( ISBLANK(machi_frm_BeamDyn!A52), "", machi_frm_BeamDyn!A52)</f>
        <v/>
      </c>
      <c r="B23" s="324">
        <f>IF( ISBLANK(machi_frm_BeamDyn!B52), "", machi_frm_BeamDyn!B52)</f>
        <v>29.25</v>
      </c>
      <c r="C23" s="324">
        <f>IF( ISBLANK(machi_frm_BeamDyn!C52), "", machi_frm_BeamDyn!C52)</f>
        <v>0</v>
      </c>
      <c r="D23" s="324">
        <f>IF( ISBLANK(machi_frm_BeamDyn!D52), "", machi_frm_BeamDyn!D52)</f>
        <v>0.24895089299061246</v>
      </c>
      <c r="E23" s="325">
        <f>IF( ISBLANK(machi_frm_BeamDyn!E52), "", machi_frm_BeamDyn!E52)</f>
        <v>531.05949804283034</v>
      </c>
      <c r="F23" s="325">
        <f>IF( ISBLANK(machi_frm_BeamDyn!F52), "", machi_frm_BeamDyn!F52)</f>
        <v>0.87260262081764717</v>
      </c>
      <c r="G23" s="325">
        <f>IF( ISBLANK(machi_frm_BeamDyn!G52), "", machi_frm_BeamDyn!G52)</f>
        <v>0.14255104450293674</v>
      </c>
      <c r="H23" s="325">
        <f>IF( ISBLANK(machi_frm_BeamDyn!H52), "", machi_frm_BeamDyn!H52)</f>
        <v>304.6260881264767</v>
      </c>
      <c r="I23" s="325">
        <f>IF( ISBLANK(machi_frm_BeamDyn!I52), "", machi_frm_BeamDyn!I52)</f>
        <v>1812.4986516323165</v>
      </c>
      <c r="J23" s="325">
        <f>IF( ISBLANK(machi_frm_BeamDyn!J52), "", machi_frm_BeamDyn!J52)</f>
        <v>241.43188606645751</v>
      </c>
      <c r="K23" s="325">
        <f>IF( ISBLANK(machi_frm_BeamDyn!K52), "", machi_frm_BeamDyn!K52)</f>
        <v>472450537.82038993</v>
      </c>
      <c r="L23" s="325">
        <f>IF( ISBLANK(machi_frm_BeamDyn!L52), "", machi_frm_BeamDyn!L52)</f>
        <v>0</v>
      </c>
      <c r="M23" s="325">
        <f>IF( ISBLANK(machi_frm_BeamDyn!M52), "", machi_frm_BeamDyn!M52)</f>
        <v>42632865.930352546</v>
      </c>
      <c r="N23" s="325">
        <f>IF( ISBLANK(machi_frm_BeamDyn!N52), "", machi_frm_BeamDyn!N52)</f>
        <v>0</v>
      </c>
      <c r="O23" s="325">
        <f>IF( ISBLANK(machi_frm_BeamDyn!O52), "", machi_frm_BeamDyn!O52)</f>
        <v>30510918.515029591</v>
      </c>
      <c r="P23" s="325">
        <f>IF( ISBLANK(machi_frm_BeamDyn!P52), "", machi_frm_BeamDyn!P52)</f>
        <v>0</v>
      </c>
      <c r="Q23" s="325">
        <f>IF( ISBLANK(machi_frm_BeamDyn!Q52), "", machi_frm_BeamDyn!Q52)</f>
        <v>20473893540.260933</v>
      </c>
      <c r="R23" s="325">
        <f>IF( ISBLANK(machi_frm_BeamDyn!R52), "", machi_frm_BeamDyn!R52)</f>
        <v>0</v>
      </c>
      <c r="S23" s="325">
        <f>IF( ISBLANK(machi_frm_BeamDyn!S52), "", machi_frm_BeamDyn!S52)</f>
        <v>-1469877409.1903658</v>
      </c>
      <c r="T23" s="325">
        <f>IF( ISBLANK(machi_frm_BeamDyn!T52), "", machi_frm_BeamDyn!T52)</f>
        <v>0</v>
      </c>
      <c r="U23" s="325">
        <f>IF( ISBLANK(machi_frm_BeamDyn!U52), "", machi_frm_BeamDyn!U52)</f>
        <v>8891545878.2189236</v>
      </c>
      <c r="V23" s="325">
        <f>IF( ISBLANK(machi_frm_BeamDyn!V52), "", machi_frm_BeamDyn!V52)</f>
        <v>288957471.58360213</v>
      </c>
      <c r="W23" s="325">
        <f>IF( ISBLANK(machi_frm_BeamDyn!W52), "", machi_frm_BeamDyn!W52)</f>
        <v>0</v>
      </c>
      <c r="X23" s="325">
        <f>IF( ISBLANK(machi_frm_BeamDyn!X52), "", machi_frm_BeamDyn!X52)</f>
        <v>43852613.048350312</v>
      </c>
      <c r="Y23" s="325">
        <f>IF( ISBLANK(machi_frm_BeamDyn!Y52), "", machi_frm_BeamDyn!Y52)</f>
        <v>0</v>
      </c>
      <c r="Z23" s="325">
        <f>IF( ISBLANK(machi_frm_BeamDyn!Z52), "", machi_frm_BeamDyn!Z52)</f>
        <v>16280608601.975325</v>
      </c>
      <c r="AA23" s="325">
        <f>IF( ISBLANK(machi_frm_BeamDyn!AA52), "", machi_frm_BeamDyn!AA52)</f>
        <v>0</v>
      </c>
      <c r="AB23" s="325">
        <f>IF( ISBLANK(machi_frm_BeamDyn!AB52), "", machi_frm_BeamDyn!AB52)</f>
        <v>-3870425585.0861406</v>
      </c>
      <c r="AC23" s="325">
        <f>IF( ISBLANK(machi_frm_BeamDyn!AC52), "", machi_frm_BeamDyn!AC52)</f>
        <v>1026113408.5870212</v>
      </c>
      <c r="AD23" s="325">
        <f>IF( ISBLANK(machi_frm_BeamDyn!AD52), "", machi_frm_BeamDyn!AD52)</f>
        <v>0</v>
      </c>
      <c r="AE23" s="325">
        <f>IF( ISBLANK(machi_frm_BeamDyn!AE52), "", machi_frm_BeamDyn!AE52)</f>
        <v>34633831572.445137</v>
      </c>
      <c r="AF23" s="326">
        <f>IF( ISBLANK(machi_frm_BeamDyn!AF52), "", machi_frm_BeamDyn!AF52)</f>
        <v>0</v>
      </c>
      <c r="AI23" s="2"/>
      <c r="AJ23">
        <v>29.25</v>
      </c>
      <c r="AK23">
        <v>0</v>
      </c>
      <c r="AL23">
        <v>0.249</v>
      </c>
      <c r="AM23" s="1">
        <v>531.06129999999996</v>
      </c>
      <c r="AN23" s="1">
        <v>0.87260249999999995</v>
      </c>
      <c r="AO23" s="1">
        <v>0.14255119999999999</v>
      </c>
      <c r="AP23" s="1">
        <v>304.62869999999998</v>
      </c>
      <c r="AQ23" s="1">
        <v>1812.509</v>
      </c>
      <c r="AR23" s="1">
        <v>241.4333</v>
      </c>
      <c r="AS23" s="1">
        <v>472455400</v>
      </c>
      <c r="AT23" s="1">
        <v>0</v>
      </c>
      <c r="AU23" s="1">
        <v>42633700</v>
      </c>
      <c r="AV23" s="1">
        <v>0</v>
      </c>
      <c r="AW23" s="1">
        <v>30511180</v>
      </c>
      <c r="AX23" s="1">
        <v>0</v>
      </c>
      <c r="AY23" s="1">
        <v>20473860000</v>
      </c>
      <c r="AZ23" s="1">
        <v>0</v>
      </c>
      <c r="BA23" s="1">
        <v>-1469881000</v>
      </c>
      <c r="BB23" s="1">
        <v>0</v>
      </c>
      <c r="BC23" s="1">
        <v>8891572000</v>
      </c>
      <c r="BD23" s="1">
        <v>288959700</v>
      </c>
      <c r="BE23" s="1">
        <v>0</v>
      </c>
      <c r="BF23" s="1">
        <v>43853280</v>
      </c>
      <c r="BG23" s="1">
        <v>0</v>
      </c>
      <c r="BH23" s="1">
        <v>16280700000</v>
      </c>
      <c r="BI23" s="1">
        <v>0</v>
      </c>
      <c r="BJ23" s="1">
        <v>-3870467000</v>
      </c>
      <c r="BK23" s="1">
        <v>1026128000</v>
      </c>
      <c r="BL23" s="1">
        <v>0</v>
      </c>
      <c r="BM23" s="1">
        <v>34633990000</v>
      </c>
      <c r="BN23" s="186">
        <v>0</v>
      </c>
      <c r="BQ23" s="138">
        <f t="shared" si="7"/>
        <v>0</v>
      </c>
      <c r="BR23" s="138">
        <f t="shared" si="7"/>
        <v>0</v>
      </c>
      <c r="BS23" s="138">
        <f t="shared" si="7"/>
        <v>-4.910700938753898E-5</v>
      </c>
      <c r="BT23" s="138">
        <f t="shared" si="3"/>
        <v>-3.3931246159692256E-4</v>
      </c>
      <c r="BU23" s="138">
        <f t="shared" si="4"/>
        <v>1.2081764722005062E-7</v>
      </c>
      <c r="BV23" s="138">
        <f t="shared" si="4"/>
        <v>-1.5549706325335144E-7</v>
      </c>
      <c r="BW23" s="138">
        <f t="shared" si="5"/>
        <v>-8.5739574875201151E-4</v>
      </c>
      <c r="BX23" s="138">
        <f t="shared" si="5"/>
        <v>-5.7094158889645422E-4</v>
      </c>
      <c r="BY23" s="138">
        <f t="shared" si="5"/>
        <v>-5.8564147633914025E-4</v>
      </c>
      <c r="BZ23" s="138">
        <f t="shared" si="5"/>
        <v>-1.0291298628555344E-3</v>
      </c>
      <c r="CA23" s="138" t="e">
        <f t="shared" si="5"/>
        <v>#DIV/0!</v>
      </c>
      <c r="CB23" s="138">
        <f t="shared" si="5"/>
        <v>-1.9563623318026007E-3</v>
      </c>
      <c r="CC23" s="138" t="e">
        <f t="shared" si="5"/>
        <v>#DIV/0!</v>
      </c>
      <c r="CD23" s="138">
        <f t="shared" si="5"/>
        <v>-8.5701362716690446E-4</v>
      </c>
      <c r="CE23" s="138" t="e">
        <f t="shared" si="5"/>
        <v>#DIV/0!</v>
      </c>
      <c r="CF23" s="138">
        <f t="shared" si="5"/>
        <v>1.6381991931625187E-4</v>
      </c>
      <c r="CG23" s="138" t="e">
        <f t="shared" si="5"/>
        <v>#DIV/0!</v>
      </c>
      <c r="CH23" s="138">
        <f t="shared" si="5"/>
        <v>-2.4429254029466866E-4</v>
      </c>
      <c r="CI23" s="138" t="e">
        <f t="shared" si="5"/>
        <v>#DIV/0!</v>
      </c>
      <c r="CJ23" s="138">
        <f t="shared" si="5"/>
        <v>-2.937813592065753E-4</v>
      </c>
      <c r="CK23" s="138">
        <f t="shared" si="5"/>
        <v>-7.7118587743190044E-4</v>
      </c>
      <c r="CL23" s="138" t="e">
        <f t="shared" si="5"/>
        <v>#DIV/0!</v>
      </c>
      <c r="CM23" s="138">
        <f t="shared" si="6"/>
        <v>-1.5208706160364383E-3</v>
      </c>
      <c r="CN23" s="138" t="e">
        <f t="shared" si="6"/>
        <v>#DIV/0!</v>
      </c>
      <c r="CO23" s="138">
        <f t="shared" si="6"/>
        <v>-5.6138878964276265E-4</v>
      </c>
      <c r="CP23" s="138" t="e">
        <f t="shared" si="6"/>
        <v>#DIV/0!</v>
      </c>
      <c r="CQ23" s="138">
        <f t="shared" si="6"/>
        <v>-1.0700236911816423E-3</v>
      </c>
      <c r="CR23" s="138">
        <f t="shared" si="6"/>
        <v>-1.4219876057147206E-3</v>
      </c>
      <c r="CS23" s="138" t="e">
        <f t="shared" si="6"/>
        <v>#DIV/0!</v>
      </c>
      <c r="CT23" s="138">
        <f t="shared" si="6"/>
        <v>-4.5743373738623842E-4</v>
      </c>
      <c r="CU23" s="138" t="e">
        <f t="shared" si="6"/>
        <v>#DIV/0!</v>
      </c>
    </row>
    <row r="24" spans="1:99" x14ac:dyDescent="0.3">
      <c r="A24" s="323">
        <f>IF( ISBLANK(machi_frm_BeamDyn!A53), "", machi_frm_BeamDyn!A53)</f>
        <v>11</v>
      </c>
      <c r="B24" s="324">
        <f>IF( ISBLANK(machi_frm_BeamDyn!B53), "", machi_frm_BeamDyn!B53)</f>
        <v>29.25</v>
      </c>
      <c r="C24" s="324">
        <f>IF( ISBLANK(machi_frm_BeamDyn!C53), "", machi_frm_BeamDyn!C53)</f>
        <v>0</v>
      </c>
      <c r="D24" s="324">
        <f>IF( ISBLANK(machi_frm_BeamDyn!D53), "", machi_frm_BeamDyn!D53)</f>
        <v>0.24895089299061246</v>
      </c>
      <c r="E24" s="325">
        <f>IF( ISBLANK(machi_frm_BeamDyn!E53), "", machi_frm_BeamDyn!E53)</f>
        <v>531.05949804283034</v>
      </c>
      <c r="F24" s="325">
        <f>IF( ISBLANK(machi_frm_BeamDyn!F53), "", machi_frm_BeamDyn!F53)</f>
        <v>0.87260262081764717</v>
      </c>
      <c r="G24" s="325">
        <f>IF( ISBLANK(machi_frm_BeamDyn!G53), "", machi_frm_BeamDyn!G53)</f>
        <v>0.14255104450293674</v>
      </c>
      <c r="H24" s="325">
        <f>IF( ISBLANK(machi_frm_BeamDyn!H53), "", machi_frm_BeamDyn!H53)</f>
        <v>304.6260881264767</v>
      </c>
      <c r="I24" s="325">
        <f>IF( ISBLANK(machi_frm_BeamDyn!I53), "", machi_frm_BeamDyn!I53)</f>
        <v>1812.4986516323165</v>
      </c>
      <c r="J24" s="325">
        <f>IF( ISBLANK(machi_frm_BeamDyn!J53), "", machi_frm_BeamDyn!J53)</f>
        <v>241.43188606645751</v>
      </c>
      <c r="K24" s="325">
        <f>IF( ISBLANK(machi_frm_BeamDyn!K53), "", machi_frm_BeamDyn!K53)</f>
        <v>472450537.82038993</v>
      </c>
      <c r="L24" s="325">
        <f>IF( ISBLANK(machi_frm_BeamDyn!L53), "", machi_frm_BeamDyn!L53)</f>
        <v>0</v>
      </c>
      <c r="M24" s="325">
        <f>IF( ISBLANK(machi_frm_BeamDyn!M53), "", machi_frm_BeamDyn!M53)</f>
        <v>42632865.930352546</v>
      </c>
      <c r="N24" s="325">
        <f>IF( ISBLANK(machi_frm_BeamDyn!N53), "", machi_frm_BeamDyn!N53)</f>
        <v>0</v>
      </c>
      <c r="O24" s="325">
        <f>IF( ISBLANK(machi_frm_BeamDyn!O53), "", machi_frm_BeamDyn!O53)</f>
        <v>30510918.515029591</v>
      </c>
      <c r="P24" s="325">
        <f>IF( ISBLANK(machi_frm_BeamDyn!P53), "", machi_frm_BeamDyn!P53)</f>
        <v>0</v>
      </c>
      <c r="Q24" s="325">
        <f>IF( ISBLANK(machi_frm_BeamDyn!Q53), "", machi_frm_BeamDyn!Q53)</f>
        <v>20473893540.260933</v>
      </c>
      <c r="R24" s="325">
        <f>IF( ISBLANK(machi_frm_BeamDyn!R53), "", machi_frm_BeamDyn!R53)</f>
        <v>0</v>
      </c>
      <c r="S24" s="325">
        <f>IF( ISBLANK(machi_frm_BeamDyn!S53), "", machi_frm_BeamDyn!S53)</f>
        <v>-1469877409.1903658</v>
      </c>
      <c r="T24" s="325">
        <f>IF( ISBLANK(machi_frm_BeamDyn!T53), "", machi_frm_BeamDyn!T53)</f>
        <v>0</v>
      </c>
      <c r="U24" s="325">
        <f>IF( ISBLANK(machi_frm_BeamDyn!U53), "", machi_frm_BeamDyn!U53)</f>
        <v>8891545878.2189236</v>
      </c>
      <c r="V24" s="325">
        <f>IF( ISBLANK(machi_frm_BeamDyn!V53), "", machi_frm_BeamDyn!V53)</f>
        <v>288957471.58360213</v>
      </c>
      <c r="W24" s="325">
        <f>IF( ISBLANK(machi_frm_BeamDyn!W53), "", machi_frm_BeamDyn!W53)</f>
        <v>0</v>
      </c>
      <c r="X24" s="325">
        <f>IF( ISBLANK(machi_frm_BeamDyn!X53), "", machi_frm_BeamDyn!X53)</f>
        <v>43852613.048350312</v>
      </c>
      <c r="Y24" s="325">
        <f>IF( ISBLANK(machi_frm_BeamDyn!Y53), "", machi_frm_BeamDyn!Y53)</f>
        <v>0</v>
      </c>
      <c r="Z24" s="325">
        <f>IF( ISBLANK(machi_frm_BeamDyn!Z53), "", machi_frm_BeamDyn!Z53)</f>
        <v>16280608601.975325</v>
      </c>
      <c r="AA24" s="325">
        <f>IF( ISBLANK(machi_frm_BeamDyn!AA53), "", machi_frm_BeamDyn!AA53)</f>
        <v>0</v>
      </c>
      <c r="AB24" s="325">
        <f>IF( ISBLANK(machi_frm_BeamDyn!AB53), "", machi_frm_BeamDyn!AB53)</f>
        <v>-3870425585.0861406</v>
      </c>
      <c r="AC24" s="325">
        <f>IF( ISBLANK(machi_frm_BeamDyn!AC53), "", machi_frm_BeamDyn!AC53)</f>
        <v>1026113408.5870212</v>
      </c>
      <c r="AD24" s="325">
        <f>IF( ISBLANK(machi_frm_BeamDyn!AD53), "", machi_frm_BeamDyn!AD53)</f>
        <v>0</v>
      </c>
      <c r="AE24" s="325">
        <f>IF( ISBLANK(machi_frm_BeamDyn!AE53), "", machi_frm_BeamDyn!AE53)</f>
        <v>34633831572.445137</v>
      </c>
      <c r="AF24" s="326">
        <f>IF( ISBLANK(machi_frm_BeamDyn!AF53), "", machi_frm_BeamDyn!AF53)</f>
        <v>0</v>
      </c>
      <c r="AI24" s="2">
        <v>11</v>
      </c>
      <c r="AJ24">
        <v>29.25</v>
      </c>
      <c r="AK24">
        <v>0</v>
      </c>
      <c r="AL24">
        <v>0.249</v>
      </c>
      <c r="AM24" s="1">
        <v>531.06129999999996</v>
      </c>
      <c r="AN24" s="1">
        <v>0.87260249999999995</v>
      </c>
      <c r="AO24" s="1">
        <v>0.14255119999999999</v>
      </c>
      <c r="AP24" s="1">
        <v>304.62869999999998</v>
      </c>
      <c r="AQ24" s="1">
        <v>1812.509</v>
      </c>
      <c r="AR24" s="1">
        <v>241.4333</v>
      </c>
      <c r="AS24" s="1">
        <v>472455400</v>
      </c>
      <c r="AT24" s="1">
        <v>0</v>
      </c>
      <c r="AU24" s="1">
        <v>42633700</v>
      </c>
      <c r="AV24" s="1">
        <v>0</v>
      </c>
      <c r="AW24" s="1">
        <v>30511180</v>
      </c>
      <c r="AX24" s="1">
        <v>0</v>
      </c>
      <c r="AY24" s="1">
        <v>20473860000</v>
      </c>
      <c r="AZ24" s="1">
        <v>0</v>
      </c>
      <c r="BA24" s="1">
        <v>-1469881000</v>
      </c>
      <c r="BB24" s="1">
        <v>0</v>
      </c>
      <c r="BC24" s="1">
        <v>8891572000</v>
      </c>
      <c r="BD24" s="1">
        <v>288959700</v>
      </c>
      <c r="BE24" s="1">
        <v>0</v>
      </c>
      <c r="BF24" s="1">
        <v>43853280</v>
      </c>
      <c r="BG24" s="1">
        <v>0</v>
      </c>
      <c r="BH24" s="1">
        <v>16280700000</v>
      </c>
      <c r="BI24" s="1">
        <v>0</v>
      </c>
      <c r="BJ24" s="1">
        <v>-3870467000</v>
      </c>
      <c r="BK24" s="1">
        <v>1026128000</v>
      </c>
      <c r="BL24" s="1">
        <v>0</v>
      </c>
      <c r="BM24" s="1">
        <v>34633990000</v>
      </c>
      <c r="BN24" s="186">
        <v>0</v>
      </c>
      <c r="BQ24" s="138">
        <f t="shared" si="7"/>
        <v>0</v>
      </c>
      <c r="BR24" s="138">
        <f t="shared" si="7"/>
        <v>0</v>
      </c>
      <c r="BS24" s="138">
        <f t="shared" si="7"/>
        <v>-4.910700938753898E-5</v>
      </c>
      <c r="BT24" s="138">
        <f t="shared" si="3"/>
        <v>-3.3931246159692256E-4</v>
      </c>
      <c r="BU24" s="138">
        <f t="shared" si="4"/>
        <v>1.2081764722005062E-7</v>
      </c>
      <c r="BV24" s="138">
        <f t="shared" si="4"/>
        <v>-1.5549706325335144E-7</v>
      </c>
      <c r="BW24" s="138">
        <f t="shared" si="5"/>
        <v>-8.5739574875201151E-4</v>
      </c>
      <c r="BX24" s="138">
        <f t="shared" si="5"/>
        <v>-5.7094158889645422E-4</v>
      </c>
      <c r="BY24" s="138">
        <f t="shared" si="5"/>
        <v>-5.8564147633914025E-4</v>
      </c>
      <c r="BZ24" s="138">
        <f t="shared" si="5"/>
        <v>-1.0291298628555344E-3</v>
      </c>
      <c r="CA24" s="138" t="e">
        <f t="shared" si="5"/>
        <v>#DIV/0!</v>
      </c>
      <c r="CB24" s="138">
        <f t="shared" si="5"/>
        <v>-1.9563623318026007E-3</v>
      </c>
      <c r="CC24" s="138" t="e">
        <f t="shared" si="5"/>
        <v>#DIV/0!</v>
      </c>
      <c r="CD24" s="138">
        <f t="shared" si="5"/>
        <v>-8.5701362716690446E-4</v>
      </c>
      <c r="CE24" s="138" t="e">
        <f t="shared" si="5"/>
        <v>#DIV/0!</v>
      </c>
      <c r="CF24" s="138">
        <f t="shared" si="5"/>
        <v>1.6381991931625187E-4</v>
      </c>
      <c r="CG24" s="138" t="e">
        <f t="shared" si="5"/>
        <v>#DIV/0!</v>
      </c>
      <c r="CH24" s="138">
        <f t="shared" si="5"/>
        <v>-2.4429254029466866E-4</v>
      </c>
      <c r="CI24" s="138" t="e">
        <f t="shared" si="5"/>
        <v>#DIV/0!</v>
      </c>
      <c r="CJ24" s="138">
        <f t="shared" si="5"/>
        <v>-2.937813592065753E-4</v>
      </c>
      <c r="CK24" s="138">
        <f t="shared" si="5"/>
        <v>-7.7118587743190044E-4</v>
      </c>
      <c r="CL24" s="138" t="e">
        <f t="shared" si="5"/>
        <v>#DIV/0!</v>
      </c>
      <c r="CM24" s="138">
        <f t="shared" si="6"/>
        <v>-1.5208706160364383E-3</v>
      </c>
      <c r="CN24" s="138" t="e">
        <f t="shared" si="6"/>
        <v>#DIV/0!</v>
      </c>
      <c r="CO24" s="138">
        <f t="shared" si="6"/>
        <v>-5.6138878964276265E-4</v>
      </c>
      <c r="CP24" s="138" t="e">
        <f t="shared" si="6"/>
        <v>#DIV/0!</v>
      </c>
      <c r="CQ24" s="138">
        <f t="shared" si="6"/>
        <v>-1.0700236911816423E-3</v>
      </c>
      <c r="CR24" s="138">
        <f t="shared" si="6"/>
        <v>-1.4219876057147206E-3</v>
      </c>
      <c r="CS24" s="138" t="e">
        <f t="shared" si="6"/>
        <v>#DIV/0!</v>
      </c>
      <c r="CT24" s="138">
        <f t="shared" si="6"/>
        <v>-4.5743373738623842E-4</v>
      </c>
      <c r="CU24" s="138" t="e">
        <f t="shared" si="6"/>
        <v>#DIV/0!</v>
      </c>
    </row>
    <row r="25" spans="1:99" x14ac:dyDescent="0.3">
      <c r="A25" s="323" t="str">
        <f>IF( ISBLANK(machi_frm_BeamDyn!A54), "", machi_frm_BeamDyn!A54)</f>
        <v/>
      </c>
      <c r="B25" s="324">
        <f>IF( ISBLANK(machi_frm_BeamDyn!B54), "", machi_frm_BeamDyn!B54)</f>
        <v>35.1</v>
      </c>
      <c r="C25" s="324">
        <f>IF( ISBLANK(machi_frm_BeamDyn!C54), "", machi_frm_BeamDyn!C54)</f>
        <v>0</v>
      </c>
      <c r="D25" s="324">
        <f>IF( ISBLANK(machi_frm_BeamDyn!D54), "", machi_frm_BeamDyn!D54)</f>
        <v>0.24235698530468383</v>
      </c>
      <c r="E25" s="325">
        <f>IF( ISBLANK(machi_frm_BeamDyn!E54), "", machi_frm_BeamDyn!E54)</f>
        <v>483.98398490907107</v>
      </c>
      <c r="F25" s="325">
        <f>IF( ISBLANK(machi_frm_BeamDyn!F54), "", machi_frm_BeamDyn!F54)</f>
        <v>0.88036835402602887</v>
      </c>
      <c r="G25" s="325">
        <f>IF( ISBLANK(machi_frm_BeamDyn!G54), "", machi_frm_BeamDyn!G54)</f>
        <v>0.1167730080232794</v>
      </c>
      <c r="H25" s="325">
        <f>IF( ISBLANK(machi_frm_BeamDyn!H54), "", machi_frm_BeamDyn!H54)</f>
        <v>223.19433393576526</v>
      </c>
      <c r="I25" s="325">
        <f>IF( ISBLANK(machi_frm_BeamDyn!I54), "", machi_frm_BeamDyn!I54)</f>
        <v>1545.5945510038828</v>
      </c>
      <c r="J25" s="325">
        <f>IF( ISBLANK(machi_frm_BeamDyn!J54), "", machi_frm_BeamDyn!J54)</f>
        <v>163.77610924542449</v>
      </c>
      <c r="K25" s="325">
        <f>IF( ISBLANK(machi_frm_BeamDyn!K54), "", machi_frm_BeamDyn!K54)</f>
        <v>344967659.56023335</v>
      </c>
      <c r="L25" s="325">
        <f>IF( ISBLANK(machi_frm_BeamDyn!L54), "", machi_frm_BeamDyn!L54)</f>
        <v>0</v>
      </c>
      <c r="M25" s="325">
        <f>IF( ISBLANK(machi_frm_BeamDyn!M54), "", machi_frm_BeamDyn!M54)</f>
        <v>15810877.37424157</v>
      </c>
      <c r="N25" s="325">
        <f>IF( ISBLANK(machi_frm_BeamDyn!N54), "", machi_frm_BeamDyn!N54)</f>
        <v>0</v>
      </c>
      <c r="O25" s="325">
        <f>IF( ISBLANK(machi_frm_BeamDyn!O54), "", machi_frm_BeamDyn!O54)</f>
        <v>24622913.354900248</v>
      </c>
      <c r="P25" s="325">
        <f>IF( ISBLANK(machi_frm_BeamDyn!P54), "", machi_frm_BeamDyn!P54)</f>
        <v>0</v>
      </c>
      <c r="Q25" s="325">
        <f>IF( ISBLANK(machi_frm_BeamDyn!Q54), "", machi_frm_BeamDyn!Q54)</f>
        <v>21366390276.27874</v>
      </c>
      <c r="R25" s="325">
        <f>IF( ISBLANK(machi_frm_BeamDyn!R54), "", machi_frm_BeamDyn!R54)</f>
        <v>0</v>
      </c>
      <c r="S25" s="325">
        <f>IF( ISBLANK(machi_frm_BeamDyn!S54), "", machi_frm_BeamDyn!S54)</f>
        <v>-1146912837.246192</v>
      </c>
      <c r="T25" s="325">
        <f>IF( ISBLANK(machi_frm_BeamDyn!T54), "", machi_frm_BeamDyn!T54)</f>
        <v>0</v>
      </c>
      <c r="U25" s="325">
        <f>IF( ISBLANK(machi_frm_BeamDyn!U54), "", machi_frm_BeamDyn!U54)</f>
        <v>8234113249.1656523</v>
      </c>
      <c r="V25" s="325">
        <f>IF( ISBLANK(machi_frm_BeamDyn!V54), "", machi_frm_BeamDyn!V54)</f>
        <v>226575216.49462456</v>
      </c>
      <c r="W25" s="325">
        <f>IF( ISBLANK(machi_frm_BeamDyn!W54), "", machi_frm_BeamDyn!W54)</f>
        <v>0</v>
      </c>
      <c r="X25" s="325">
        <f>IF( ISBLANK(machi_frm_BeamDyn!X54), "", machi_frm_BeamDyn!X54)</f>
        <v>25309377.652493946</v>
      </c>
      <c r="Y25" s="325">
        <f>IF( ISBLANK(machi_frm_BeamDyn!Y54), "", machi_frm_BeamDyn!Y54)</f>
        <v>0</v>
      </c>
      <c r="Z25" s="325">
        <f>IF( ISBLANK(machi_frm_BeamDyn!Z54), "", machi_frm_BeamDyn!Z54)</f>
        <v>13644457287.597181</v>
      </c>
      <c r="AA25" s="325">
        <f>IF( ISBLANK(machi_frm_BeamDyn!AA54), "", machi_frm_BeamDyn!AA54)</f>
        <v>0</v>
      </c>
      <c r="AB25" s="325">
        <f>IF( ISBLANK(machi_frm_BeamDyn!AB54), "", machi_frm_BeamDyn!AB54)</f>
        <v>-2298595975.7731957</v>
      </c>
      <c r="AC25" s="325">
        <f>IF( ISBLANK(machi_frm_BeamDyn!AC54), "", machi_frm_BeamDyn!AC54)</f>
        <v>627045574.55766046</v>
      </c>
      <c r="AD25" s="325">
        <f>IF( ISBLANK(machi_frm_BeamDyn!AD54), "", machi_frm_BeamDyn!AD54)</f>
        <v>0</v>
      </c>
      <c r="AE25" s="325">
        <f>IF( ISBLANK(machi_frm_BeamDyn!AE54), "", machi_frm_BeamDyn!AE54)</f>
        <v>30769175657.006817</v>
      </c>
      <c r="AF25" s="326">
        <f>IF( ISBLANK(machi_frm_BeamDyn!AF54), "", machi_frm_BeamDyn!AF54)</f>
        <v>0</v>
      </c>
      <c r="AI25" s="2"/>
      <c r="AJ25">
        <v>35.1</v>
      </c>
      <c r="AK25">
        <v>0</v>
      </c>
      <c r="AL25">
        <v>0.24199999999999999</v>
      </c>
      <c r="AM25" s="1">
        <v>483.98520000000002</v>
      </c>
      <c r="AN25" s="1">
        <v>0.88037019999999999</v>
      </c>
      <c r="AO25" s="1">
        <v>0.11677319999999999</v>
      </c>
      <c r="AP25" s="1">
        <v>223.19659999999999</v>
      </c>
      <c r="AQ25" s="1">
        <v>1545.607</v>
      </c>
      <c r="AR25" s="1">
        <v>163.77719999999999</v>
      </c>
      <c r="AS25" s="1">
        <v>344968700</v>
      </c>
      <c r="AT25" s="1">
        <v>0</v>
      </c>
      <c r="AU25" s="1">
        <v>15811140</v>
      </c>
      <c r="AV25" s="1">
        <v>0</v>
      </c>
      <c r="AW25" s="1">
        <v>24623070</v>
      </c>
      <c r="AX25" s="1">
        <v>0</v>
      </c>
      <c r="AY25" s="1">
        <v>21366370000</v>
      </c>
      <c r="AZ25" s="1">
        <v>0</v>
      </c>
      <c r="BA25" s="1">
        <v>-1146916000</v>
      </c>
      <c r="BB25" s="1">
        <v>0</v>
      </c>
      <c r="BC25" s="1">
        <v>8234132000</v>
      </c>
      <c r="BD25" s="1">
        <v>226576900</v>
      </c>
      <c r="BE25" s="1">
        <v>0</v>
      </c>
      <c r="BF25" s="1">
        <v>25309750</v>
      </c>
      <c r="BG25" s="1">
        <v>0</v>
      </c>
      <c r="BH25" s="1">
        <v>13644580000</v>
      </c>
      <c r="BI25" s="1">
        <v>0</v>
      </c>
      <c r="BJ25" s="1">
        <v>-2298625000</v>
      </c>
      <c r="BK25" s="1">
        <v>627053100</v>
      </c>
      <c r="BL25" s="1">
        <v>0</v>
      </c>
      <c r="BM25" s="1">
        <v>30769400000</v>
      </c>
      <c r="BN25" s="186">
        <v>0</v>
      </c>
      <c r="BQ25" s="138">
        <f t="shared" si="7"/>
        <v>0</v>
      </c>
      <c r="BR25" s="138">
        <f t="shared" si="7"/>
        <v>0</v>
      </c>
      <c r="BS25" s="138">
        <f t="shared" si="7"/>
        <v>3.5698530468383782E-4</v>
      </c>
      <c r="BT25" s="138">
        <f t="shared" si="3"/>
        <v>-2.5105952185142593E-4</v>
      </c>
      <c r="BU25" s="138">
        <f t="shared" si="4"/>
        <v>-1.8459739711262912E-6</v>
      </c>
      <c r="BV25" s="138">
        <f t="shared" si="4"/>
        <v>-1.9197672058990367E-7</v>
      </c>
      <c r="BW25" s="138">
        <f t="shared" si="5"/>
        <v>-1.0152772196045357E-3</v>
      </c>
      <c r="BX25" s="138">
        <f t="shared" si="5"/>
        <v>-8.0544382350754729E-4</v>
      </c>
      <c r="BY25" s="138">
        <f t="shared" si="5"/>
        <v>-6.6599903741200916E-4</v>
      </c>
      <c r="BZ25" s="138">
        <f t="shared" si="5"/>
        <v>-3.0160410687851723E-4</v>
      </c>
      <c r="CA25" s="138" t="e">
        <f t="shared" si="5"/>
        <v>#DIV/0!</v>
      </c>
      <c r="CB25" s="138">
        <f t="shared" si="5"/>
        <v>-1.6610172222242623E-3</v>
      </c>
      <c r="CC25" s="138" t="e">
        <f t="shared" si="5"/>
        <v>#DIV/0!</v>
      </c>
      <c r="CD25" s="138">
        <f t="shared" si="5"/>
        <v>-6.3617209288545774E-4</v>
      </c>
      <c r="CE25" s="138" t="e">
        <f t="shared" si="5"/>
        <v>#DIV/0!</v>
      </c>
      <c r="CF25" s="138">
        <f t="shared" si="5"/>
        <v>9.4898097991980848E-5</v>
      </c>
      <c r="CG25" s="138" t="e">
        <f t="shared" si="5"/>
        <v>#DIV/0!</v>
      </c>
      <c r="CH25" s="138">
        <f t="shared" si="5"/>
        <v>-2.7576159091176214E-4</v>
      </c>
      <c r="CI25" s="138" t="e">
        <f t="shared" si="5"/>
        <v>#DIV/0!</v>
      </c>
      <c r="CJ25" s="138">
        <f t="shared" si="5"/>
        <v>-2.2772083745712255E-4</v>
      </c>
      <c r="CK25" s="138">
        <f t="shared" si="5"/>
        <v>-7.4301721642625052E-4</v>
      </c>
      <c r="CL25" s="138" t="e">
        <f t="shared" si="5"/>
        <v>#DIV/0!</v>
      </c>
      <c r="CM25" s="138">
        <f t="shared" si="6"/>
        <v>-1.4711623230326089E-3</v>
      </c>
      <c r="CN25" s="138" t="e">
        <f t="shared" si="6"/>
        <v>#DIV/0!</v>
      </c>
      <c r="CO25" s="138">
        <f t="shared" si="6"/>
        <v>-8.9934906621295637E-4</v>
      </c>
      <c r="CP25" s="138" t="e">
        <f t="shared" si="6"/>
        <v>#DIV/0!</v>
      </c>
      <c r="CQ25" s="138">
        <f t="shared" si="6"/>
        <v>-1.2626777662409674E-3</v>
      </c>
      <c r="CR25" s="138">
        <f t="shared" si="6"/>
        <v>-1.2001284005357007E-3</v>
      </c>
      <c r="CS25" s="138" t="e">
        <f t="shared" si="6"/>
        <v>#DIV/0!</v>
      </c>
      <c r="CT25" s="138">
        <f t="shared" si="6"/>
        <v>-7.291107177362444E-4</v>
      </c>
      <c r="CU25" s="138" t="e">
        <f t="shared" si="6"/>
        <v>#DIV/0!</v>
      </c>
    </row>
    <row r="26" spans="1:99" x14ac:dyDescent="0.3">
      <c r="A26" s="323">
        <f>IF( ISBLANK(machi_frm_BeamDyn!A55), "", machi_frm_BeamDyn!A55)</f>
        <v>12</v>
      </c>
      <c r="B26" s="324">
        <f>IF( ISBLANK(machi_frm_BeamDyn!B55), "", machi_frm_BeamDyn!B55)</f>
        <v>35.1</v>
      </c>
      <c r="C26" s="324">
        <f>IF( ISBLANK(machi_frm_BeamDyn!C55), "", machi_frm_BeamDyn!C55)</f>
        <v>0</v>
      </c>
      <c r="D26" s="324">
        <f>IF( ISBLANK(machi_frm_BeamDyn!D55), "", machi_frm_BeamDyn!D55)</f>
        <v>0.24235698530468383</v>
      </c>
      <c r="E26" s="325">
        <f>IF( ISBLANK(machi_frm_BeamDyn!E55), "", machi_frm_BeamDyn!E55)</f>
        <v>483.98398490907107</v>
      </c>
      <c r="F26" s="325">
        <f>IF( ISBLANK(machi_frm_BeamDyn!F55), "", machi_frm_BeamDyn!F55)</f>
        <v>0.88036835402602887</v>
      </c>
      <c r="G26" s="325">
        <f>IF( ISBLANK(machi_frm_BeamDyn!G55), "", machi_frm_BeamDyn!G55)</f>
        <v>0.1167730080232794</v>
      </c>
      <c r="H26" s="325">
        <f>IF( ISBLANK(machi_frm_BeamDyn!H55), "", machi_frm_BeamDyn!H55)</f>
        <v>223.19433393576526</v>
      </c>
      <c r="I26" s="325">
        <f>IF( ISBLANK(machi_frm_BeamDyn!I55), "", machi_frm_BeamDyn!I55)</f>
        <v>1545.5945510038828</v>
      </c>
      <c r="J26" s="325">
        <f>IF( ISBLANK(machi_frm_BeamDyn!J55), "", machi_frm_BeamDyn!J55)</f>
        <v>163.77610924542449</v>
      </c>
      <c r="K26" s="325">
        <f>IF( ISBLANK(machi_frm_BeamDyn!K55), "", machi_frm_BeamDyn!K55)</f>
        <v>344967659.56023335</v>
      </c>
      <c r="L26" s="325">
        <f>IF( ISBLANK(machi_frm_BeamDyn!L55), "", machi_frm_BeamDyn!L55)</f>
        <v>0</v>
      </c>
      <c r="M26" s="325">
        <f>IF( ISBLANK(machi_frm_BeamDyn!M55), "", machi_frm_BeamDyn!M55)</f>
        <v>15810877.37424157</v>
      </c>
      <c r="N26" s="325">
        <f>IF( ISBLANK(machi_frm_BeamDyn!N55), "", machi_frm_BeamDyn!N55)</f>
        <v>0</v>
      </c>
      <c r="O26" s="325">
        <f>IF( ISBLANK(machi_frm_BeamDyn!O55), "", machi_frm_BeamDyn!O55)</f>
        <v>24622913.354900248</v>
      </c>
      <c r="P26" s="325">
        <f>IF( ISBLANK(machi_frm_BeamDyn!P55), "", machi_frm_BeamDyn!P55)</f>
        <v>0</v>
      </c>
      <c r="Q26" s="325">
        <f>IF( ISBLANK(machi_frm_BeamDyn!Q55), "", machi_frm_BeamDyn!Q55)</f>
        <v>21366390276.27874</v>
      </c>
      <c r="R26" s="325">
        <f>IF( ISBLANK(machi_frm_BeamDyn!R55), "", machi_frm_BeamDyn!R55)</f>
        <v>0</v>
      </c>
      <c r="S26" s="325">
        <f>IF( ISBLANK(machi_frm_BeamDyn!S55), "", machi_frm_BeamDyn!S55)</f>
        <v>-1146912837.246192</v>
      </c>
      <c r="T26" s="325">
        <f>IF( ISBLANK(machi_frm_BeamDyn!T55), "", machi_frm_BeamDyn!T55)</f>
        <v>0</v>
      </c>
      <c r="U26" s="325">
        <f>IF( ISBLANK(machi_frm_BeamDyn!U55), "", machi_frm_BeamDyn!U55)</f>
        <v>8234113249.1656523</v>
      </c>
      <c r="V26" s="325">
        <f>IF( ISBLANK(machi_frm_BeamDyn!V55), "", machi_frm_BeamDyn!V55)</f>
        <v>226575216.49462456</v>
      </c>
      <c r="W26" s="325">
        <f>IF( ISBLANK(machi_frm_BeamDyn!W55), "", machi_frm_BeamDyn!W55)</f>
        <v>0</v>
      </c>
      <c r="X26" s="325">
        <f>IF( ISBLANK(machi_frm_BeamDyn!X55), "", machi_frm_BeamDyn!X55)</f>
        <v>25309377.652493946</v>
      </c>
      <c r="Y26" s="325">
        <f>IF( ISBLANK(machi_frm_BeamDyn!Y55), "", machi_frm_BeamDyn!Y55)</f>
        <v>0</v>
      </c>
      <c r="Z26" s="325">
        <f>IF( ISBLANK(machi_frm_BeamDyn!Z55), "", machi_frm_BeamDyn!Z55)</f>
        <v>13644457287.597181</v>
      </c>
      <c r="AA26" s="325">
        <f>IF( ISBLANK(machi_frm_BeamDyn!AA55), "", machi_frm_BeamDyn!AA55)</f>
        <v>0</v>
      </c>
      <c r="AB26" s="325">
        <f>IF( ISBLANK(machi_frm_BeamDyn!AB55), "", machi_frm_BeamDyn!AB55)</f>
        <v>-2298595975.7731957</v>
      </c>
      <c r="AC26" s="325">
        <f>IF( ISBLANK(machi_frm_BeamDyn!AC55), "", machi_frm_BeamDyn!AC55)</f>
        <v>627045574.55766046</v>
      </c>
      <c r="AD26" s="325">
        <f>IF( ISBLANK(machi_frm_BeamDyn!AD55), "", machi_frm_BeamDyn!AD55)</f>
        <v>0</v>
      </c>
      <c r="AE26" s="325">
        <f>IF( ISBLANK(machi_frm_BeamDyn!AE55), "", machi_frm_BeamDyn!AE55)</f>
        <v>30769175657.006817</v>
      </c>
      <c r="AF26" s="326">
        <f>IF( ISBLANK(machi_frm_BeamDyn!AF55), "", machi_frm_BeamDyn!AF55)</f>
        <v>0</v>
      </c>
      <c r="AI26" s="2">
        <v>12</v>
      </c>
      <c r="AJ26">
        <v>35.1</v>
      </c>
      <c r="AK26">
        <v>0</v>
      </c>
      <c r="AL26">
        <v>0.24199999999999999</v>
      </c>
      <c r="AM26" s="1">
        <v>483.98520000000002</v>
      </c>
      <c r="AN26" s="1">
        <v>0.88037019999999999</v>
      </c>
      <c r="AO26" s="1">
        <v>0.11677319999999999</v>
      </c>
      <c r="AP26" s="1">
        <v>223.19659999999999</v>
      </c>
      <c r="AQ26" s="1">
        <v>1545.607</v>
      </c>
      <c r="AR26" s="1">
        <v>163.77719999999999</v>
      </c>
      <c r="AS26" s="1">
        <v>344968700</v>
      </c>
      <c r="AT26" s="1">
        <v>0</v>
      </c>
      <c r="AU26" s="1">
        <v>15811140</v>
      </c>
      <c r="AV26" s="1">
        <v>0</v>
      </c>
      <c r="AW26" s="1">
        <v>24623070</v>
      </c>
      <c r="AX26" s="1">
        <v>0</v>
      </c>
      <c r="AY26" s="1">
        <v>21366370000</v>
      </c>
      <c r="AZ26" s="1">
        <v>0</v>
      </c>
      <c r="BA26" s="1">
        <v>-1146916000</v>
      </c>
      <c r="BB26" s="1">
        <v>0</v>
      </c>
      <c r="BC26" s="1">
        <v>8234132000</v>
      </c>
      <c r="BD26" s="1">
        <v>226576900</v>
      </c>
      <c r="BE26" s="1">
        <v>0</v>
      </c>
      <c r="BF26" s="1">
        <v>25309750</v>
      </c>
      <c r="BG26" s="1">
        <v>0</v>
      </c>
      <c r="BH26" s="1">
        <v>13644580000</v>
      </c>
      <c r="BI26" s="1">
        <v>0</v>
      </c>
      <c r="BJ26" s="1">
        <v>-2298625000</v>
      </c>
      <c r="BK26" s="1">
        <v>627053100</v>
      </c>
      <c r="BL26" s="1">
        <v>0</v>
      </c>
      <c r="BM26" s="1">
        <v>30769400000</v>
      </c>
      <c r="BN26" s="186">
        <v>0</v>
      </c>
      <c r="BQ26" s="138">
        <f t="shared" si="7"/>
        <v>0</v>
      </c>
      <c r="BR26" s="138">
        <f t="shared" si="7"/>
        <v>0</v>
      </c>
      <c r="BS26" s="138">
        <f t="shared" si="7"/>
        <v>3.5698530468383782E-4</v>
      </c>
      <c r="BT26" s="138">
        <f t="shared" si="3"/>
        <v>-2.5105952185142593E-4</v>
      </c>
      <c r="BU26" s="138">
        <f t="shared" si="4"/>
        <v>-1.8459739711262912E-6</v>
      </c>
      <c r="BV26" s="138">
        <f t="shared" si="4"/>
        <v>-1.9197672058990367E-7</v>
      </c>
      <c r="BW26" s="138">
        <f t="shared" si="5"/>
        <v>-1.0152772196045357E-3</v>
      </c>
      <c r="BX26" s="138">
        <f t="shared" si="5"/>
        <v>-8.0544382350754729E-4</v>
      </c>
      <c r="BY26" s="138">
        <f t="shared" si="5"/>
        <v>-6.6599903741200916E-4</v>
      </c>
      <c r="BZ26" s="138">
        <f t="shared" si="5"/>
        <v>-3.0160410687851723E-4</v>
      </c>
      <c r="CA26" s="138" t="e">
        <f t="shared" si="5"/>
        <v>#DIV/0!</v>
      </c>
      <c r="CB26" s="138">
        <f t="shared" si="5"/>
        <v>-1.6610172222242623E-3</v>
      </c>
      <c r="CC26" s="138" t="e">
        <f t="shared" si="5"/>
        <v>#DIV/0!</v>
      </c>
      <c r="CD26" s="138">
        <f t="shared" si="5"/>
        <v>-6.3617209288545774E-4</v>
      </c>
      <c r="CE26" s="138" t="e">
        <f t="shared" si="5"/>
        <v>#DIV/0!</v>
      </c>
      <c r="CF26" s="138">
        <f t="shared" si="5"/>
        <v>9.4898097991980848E-5</v>
      </c>
      <c r="CG26" s="138" t="e">
        <f t="shared" si="5"/>
        <v>#DIV/0!</v>
      </c>
      <c r="CH26" s="138">
        <f t="shared" si="5"/>
        <v>-2.7576159091176214E-4</v>
      </c>
      <c r="CI26" s="138" t="e">
        <f t="shared" si="5"/>
        <v>#DIV/0!</v>
      </c>
      <c r="CJ26" s="138">
        <f t="shared" si="5"/>
        <v>-2.2772083745712255E-4</v>
      </c>
      <c r="CK26" s="138">
        <f t="shared" si="5"/>
        <v>-7.4301721642625052E-4</v>
      </c>
      <c r="CL26" s="138" t="e">
        <f t="shared" si="5"/>
        <v>#DIV/0!</v>
      </c>
      <c r="CM26" s="138">
        <f t="shared" si="6"/>
        <v>-1.4711623230326089E-3</v>
      </c>
      <c r="CN26" s="138" t="e">
        <f t="shared" si="6"/>
        <v>#DIV/0!</v>
      </c>
      <c r="CO26" s="138">
        <f t="shared" si="6"/>
        <v>-8.9934906621295637E-4</v>
      </c>
      <c r="CP26" s="138" t="e">
        <f t="shared" si="6"/>
        <v>#DIV/0!</v>
      </c>
      <c r="CQ26" s="138">
        <f t="shared" si="6"/>
        <v>-1.2626777662409674E-3</v>
      </c>
      <c r="CR26" s="138">
        <f t="shared" si="6"/>
        <v>-1.2001284005357007E-3</v>
      </c>
      <c r="CS26" s="138" t="e">
        <f t="shared" si="6"/>
        <v>#DIV/0!</v>
      </c>
      <c r="CT26" s="138">
        <f t="shared" si="6"/>
        <v>-7.291107177362444E-4</v>
      </c>
      <c r="CU26" s="138" t="e">
        <f t="shared" si="6"/>
        <v>#DIV/0!</v>
      </c>
    </row>
    <row r="27" spans="1:99" x14ac:dyDescent="0.3">
      <c r="A27" s="323" t="str">
        <f>IF( ISBLANK(machi_frm_BeamDyn!A56), "", machi_frm_BeamDyn!A56)</f>
        <v/>
      </c>
      <c r="B27" s="324">
        <f>IF( ISBLANK(machi_frm_BeamDyn!B56), "", machi_frm_BeamDyn!B56)</f>
        <v>40.950000000000003</v>
      </c>
      <c r="C27" s="324">
        <f>IF( ISBLANK(machi_frm_BeamDyn!C56), "", machi_frm_BeamDyn!C56)</f>
        <v>0</v>
      </c>
      <c r="D27" s="324">
        <f>IF( ISBLANK(machi_frm_BeamDyn!D56), "", machi_frm_BeamDyn!D56)</f>
        <v>0.23135522851313137</v>
      </c>
      <c r="E27" s="325">
        <f>IF( ISBLANK(machi_frm_BeamDyn!E56), "", machi_frm_BeamDyn!E56)</f>
        <v>458.08260726908566</v>
      </c>
      <c r="F27" s="325">
        <f>IF( ISBLANK(machi_frm_BeamDyn!F56), "", machi_frm_BeamDyn!F56)</f>
        <v>0.84267390608072501</v>
      </c>
      <c r="G27" s="325">
        <f>IF( ISBLANK(machi_frm_BeamDyn!G56), "", machi_frm_BeamDyn!G56)</f>
        <v>8.976594242458194E-2</v>
      </c>
      <c r="H27" s="325">
        <f>IF( ISBLANK(machi_frm_BeamDyn!H56), "", machi_frm_BeamDyn!H56)</f>
        <v>164.34133407322227</v>
      </c>
      <c r="I27" s="325">
        <f>IF( ISBLANK(machi_frm_BeamDyn!I56), "", machi_frm_BeamDyn!I56)</f>
        <v>1277.1104635252943</v>
      </c>
      <c r="J27" s="325">
        <f>IF( ISBLANK(machi_frm_BeamDyn!J56), "", machi_frm_BeamDyn!J56)</f>
        <v>106.38185413277239</v>
      </c>
      <c r="K27" s="325">
        <f>IF( ISBLANK(machi_frm_BeamDyn!K56), "", machi_frm_BeamDyn!K56)</f>
        <v>323776906.59773505</v>
      </c>
      <c r="L27" s="325">
        <f>IF( ISBLANK(machi_frm_BeamDyn!L56), "", machi_frm_BeamDyn!L56)</f>
        <v>0</v>
      </c>
      <c r="M27" s="325">
        <f>IF( ISBLANK(machi_frm_BeamDyn!M56), "", machi_frm_BeamDyn!M56)</f>
        <v>7070821.8603288252</v>
      </c>
      <c r="N27" s="325">
        <f>IF( ISBLANK(machi_frm_BeamDyn!N56), "", machi_frm_BeamDyn!N56)</f>
        <v>0</v>
      </c>
      <c r="O27" s="325">
        <f>IF( ISBLANK(machi_frm_BeamDyn!O56), "", machi_frm_BeamDyn!O56)</f>
        <v>21822044.394357707</v>
      </c>
      <c r="P27" s="325">
        <f>IF( ISBLANK(machi_frm_BeamDyn!P56), "", machi_frm_BeamDyn!P56)</f>
        <v>0</v>
      </c>
      <c r="Q27" s="325">
        <f>IF( ISBLANK(machi_frm_BeamDyn!Q56), "", machi_frm_BeamDyn!Q56)</f>
        <v>21785393551.599064</v>
      </c>
      <c r="R27" s="325">
        <f>IF( ISBLANK(machi_frm_BeamDyn!R56), "", machi_frm_BeamDyn!R56)</f>
        <v>0</v>
      </c>
      <c r="S27" s="325">
        <f>IF( ISBLANK(machi_frm_BeamDyn!S56), "", machi_frm_BeamDyn!S56)</f>
        <v>-862717449.89706659</v>
      </c>
      <c r="T27" s="325">
        <f>IF( ISBLANK(machi_frm_BeamDyn!T56), "", machi_frm_BeamDyn!T56)</f>
        <v>0</v>
      </c>
      <c r="U27" s="325">
        <f>IF( ISBLANK(machi_frm_BeamDyn!U56), "", machi_frm_BeamDyn!U56)</f>
        <v>7843618456.9296846</v>
      </c>
      <c r="V27" s="325">
        <f>IF( ISBLANK(machi_frm_BeamDyn!V56), "", machi_frm_BeamDyn!V56)</f>
        <v>187972803.64327511</v>
      </c>
      <c r="W27" s="325">
        <f>IF( ISBLANK(machi_frm_BeamDyn!W56), "", machi_frm_BeamDyn!W56)</f>
        <v>0</v>
      </c>
      <c r="X27" s="325">
        <f>IF( ISBLANK(machi_frm_BeamDyn!X56), "", machi_frm_BeamDyn!X56)</f>
        <v>16471353.960136842</v>
      </c>
      <c r="Y27" s="325">
        <f>IF( ISBLANK(machi_frm_BeamDyn!Y56), "", machi_frm_BeamDyn!Y56)</f>
        <v>0</v>
      </c>
      <c r="Z27" s="325">
        <f>IF( ISBLANK(machi_frm_BeamDyn!Z56), "", machi_frm_BeamDyn!Z56)</f>
        <v>10760721580.267796</v>
      </c>
      <c r="AA27" s="325">
        <f>IF( ISBLANK(machi_frm_BeamDyn!AA56), "", machi_frm_BeamDyn!AA56)</f>
        <v>0</v>
      </c>
      <c r="AB27" s="325">
        <f>IF( ISBLANK(machi_frm_BeamDyn!AB56), "", machi_frm_BeamDyn!AB56)</f>
        <v>-1224962371.5777781</v>
      </c>
      <c r="AC27" s="325">
        <f>IF( ISBLANK(machi_frm_BeamDyn!AC56), "", machi_frm_BeamDyn!AC56)</f>
        <v>461206490.46889311</v>
      </c>
      <c r="AD27" s="325">
        <f>IF( ISBLANK(machi_frm_BeamDyn!AD56), "", machi_frm_BeamDyn!AD56)</f>
        <v>0</v>
      </c>
      <c r="AE27" s="325">
        <f>IF( ISBLANK(machi_frm_BeamDyn!AE56), "", machi_frm_BeamDyn!AE56)</f>
        <v>25990726923.953991</v>
      </c>
      <c r="AF27" s="326">
        <f>IF( ISBLANK(machi_frm_BeamDyn!AF56), "", machi_frm_BeamDyn!AF56)</f>
        <v>0</v>
      </c>
      <c r="AI27" s="2"/>
      <c r="AJ27">
        <v>40.950000000000003</v>
      </c>
      <c r="AK27">
        <v>0</v>
      </c>
      <c r="AL27">
        <v>0.23100000000000001</v>
      </c>
      <c r="AM27" s="1">
        <v>458.08390000000003</v>
      </c>
      <c r="AN27" s="1">
        <v>0.84267650000000005</v>
      </c>
      <c r="AO27" s="1">
        <v>8.9766200000000004E-2</v>
      </c>
      <c r="AP27" s="1">
        <v>164.3432</v>
      </c>
      <c r="AQ27" s="1">
        <v>1277.1220000000001</v>
      </c>
      <c r="AR27" s="1">
        <v>106.3824</v>
      </c>
      <c r="AS27" s="1">
        <v>323777300</v>
      </c>
      <c r="AT27" s="1">
        <v>0</v>
      </c>
      <c r="AU27" s="1">
        <v>7070750</v>
      </c>
      <c r="AV27" s="1">
        <v>0</v>
      </c>
      <c r="AW27" s="1">
        <v>21822250</v>
      </c>
      <c r="AX27" s="1">
        <v>0</v>
      </c>
      <c r="AY27" s="1">
        <v>21785400000</v>
      </c>
      <c r="AZ27" s="1">
        <v>0</v>
      </c>
      <c r="BA27" s="1">
        <v>-862725400</v>
      </c>
      <c r="BB27" s="1">
        <v>0</v>
      </c>
      <c r="BC27" s="1">
        <v>7843670000</v>
      </c>
      <c r="BD27" s="1">
        <v>187974200</v>
      </c>
      <c r="BE27" s="1">
        <v>0</v>
      </c>
      <c r="BF27" s="1">
        <v>16471390</v>
      </c>
      <c r="BG27" s="1">
        <v>0</v>
      </c>
      <c r="BH27" s="1">
        <v>10760830000</v>
      </c>
      <c r="BI27" s="1">
        <v>0</v>
      </c>
      <c r="BJ27" s="1">
        <v>-1224968000</v>
      </c>
      <c r="BK27" s="1">
        <v>461211600</v>
      </c>
      <c r="BL27" s="1">
        <v>0</v>
      </c>
      <c r="BM27" s="1">
        <v>25990930000</v>
      </c>
      <c r="BN27" s="186">
        <v>0</v>
      </c>
      <c r="BQ27" s="138">
        <f t="shared" si="7"/>
        <v>0</v>
      </c>
      <c r="BR27" s="138">
        <f t="shared" si="7"/>
        <v>0</v>
      </c>
      <c r="BS27" s="138">
        <f t="shared" si="7"/>
        <v>3.5522851313135595E-4</v>
      </c>
      <c r="BT27" s="138">
        <f t="shared" si="3"/>
        <v>-2.8220396184454126E-4</v>
      </c>
      <c r="BU27" s="138">
        <f t="shared" si="4"/>
        <v>-2.5939192750401574E-6</v>
      </c>
      <c r="BV27" s="138">
        <f t="shared" si="4"/>
        <v>-2.575754180639267E-7</v>
      </c>
      <c r="BW27" s="138">
        <f t="shared" si="5"/>
        <v>-1.1353842311244004E-3</v>
      </c>
      <c r="BX27" s="138">
        <f t="shared" si="5"/>
        <v>-9.033181407677261E-4</v>
      </c>
      <c r="BY27" s="138">
        <f t="shared" si="5"/>
        <v>-5.131179853197983E-4</v>
      </c>
      <c r="BZ27" s="138">
        <f t="shared" si="5"/>
        <v>-1.2150396737283919E-4</v>
      </c>
      <c r="CA27" s="138" t="e">
        <f t="shared" si="5"/>
        <v>#DIV/0!</v>
      </c>
      <c r="CB27" s="138">
        <f t="shared" si="5"/>
        <v>1.0163041943950877E-3</v>
      </c>
      <c r="CC27" s="138" t="e">
        <f t="shared" si="5"/>
        <v>#DIV/0!</v>
      </c>
      <c r="CD27" s="138">
        <f t="shared" si="5"/>
        <v>-9.4218351587324199E-4</v>
      </c>
      <c r="CE27" s="138" t="e">
        <f t="shared" si="5"/>
        <v>#DIV/0!</v>
      </c>
      <c r="CF27" s="138">
        <f t="shared" si="5"/>
        <v>-2.9599644422992967E-5</v>
      </c>
      <c r="CG27" s="138" t="e">
        <f t="shared" si="5"/>
        <v>#DIV/0!</v>
      </c>
      <c r="CH27" s="138">
        <f t="shared" si="5"/>
        <v>-9.2151024339921241E-4</v>
      </c>
      <c r="CI27" s="138" t="e">
        <f t="shared" si="5"/>
        <v>#DIV/0!</v>
      </c>
      <c r="CJ27" s="138">
        <f t="shared" si="5"/>
        <v>-6.5712951099881846E-4</v>
      </c>
      <c r="CK27" s="138">
        <f t="shared" si="5"/>
        <v>-7.4284488237645716E-4</v>
      </c>
      <c r="CL27" s="138" t="e">
        <f t="shared" si="5"/>
        <v>#DIV/0!</v>
      </c>
      <c r="CM27" s="138">
        <f t="shared" si="6"/>
        <v>-2.1880280388004533E-4</v>
      </c>
      <c r="CN27" s="138" t="e">
        <f t="shared" si="6"/>
        <v>#DIV/0!</v>
      </c>
      <c r="CO27" s="138">
        <f t="shared" si="6"/>
        <v>-1.0075406098269118E-3</v>
      </c>
      <c r="CP27" s="138" t="e">
        <f t="shared" si="6"/>
        <v>#DIV/0!</v>
      </c>
      <c r="CQ27" s="138">
        <f t="shared" si="6"/>
        <v>-4.5947504113568951E-4</v>
      </c>
      <c r="CR27" s="138">
        <f t="shared" si="6"/>
        <v>-1.1078496522830838E-3</v>
      </c>
      <c r="CS27" s="138" t="e">
        <f t="shared" si="6"/>
        <v>#DIV/0!</v>
      </c>
      <c r="CT27" s="138">
        <f t="shared" si="6"/>
        <v>-7.8133428087822829E-4</v>
      </c>
      <c r="CU27" s="138" t="e">
        <f t="shared" si="6"/>
        <v>#DIV/0!</v>
      </c>
    </row>
    <row r="28" spans="1:99" x14ac:dyDescent="0.3">
      <c r="A28" s="323">
        <f>IF( ISBLANK(machi_frm_BeamDyn!A57), "", machi_frm_BeamDyn!A57)</f>
        <v>13</v>
      </c>
      <c r="B28" s="324">
        <f>IF( ISBLANK(machi_frm_BeamDyn!B57), "", machi_frm_BeamDyn!B57)</f>
        <v>40.950000000000003</v>
      </c>
      <c r="C28" s="324">
        <f>IF( ISBLANK(machi_frm_BeamDyn!C57), "", machi_frm_BeamDyn!C57)</f>
        <v>0</v>
      </c>
      <c r="D28" s="324">
        <f>IF( ISBLANK(machi_frm_BeamDyn!D57), "", machi_frm_BeamDyn!D57)</f>
        <v>0.23135522851313137</v>
      </c>
      <c r="E28" s="325">
        <f>IF( ISBLANK(machi_frm_BeamDyn!E57), "", machi_frm_BeamDyn!E57)</f>
        <v>458.08260726908566</v>
      </c>
      <c r="F28" s="325">
        <f>IF( ISBLANK(machi_frm_BeamDyn!F57), "", machi_frm_BeamDyn!F57)</f>
        <v>0.84267390608072501</v>
      </c>
      <c r="G28" s="325">
        <f>IF( ISBLANK(machi_frm_BeamDyn!G57), "", machi_frm_BeamDyn!G57)</f>
        <v>8.976594242458194E-2</v>
      </c>
      <c r="H28" s="325">
        <f>IF( ISBLANK(machi_frm_BeamDyn!H57), "", machi_frm_BeamDyn!H57)</f>
        <v>164.34133407322227</v>
      </c>
      <c r="I28" s="325">
        <f>IF( ISBLANK(machi_frm_BeamDyn!I57), "", machi_frm_BeamDyn!I57)</f>
        <v>1277.1104635252943</v>
      </c>
      <c r="J28" s="325">
        <f>IF( ISBLANK(machi_frm_BeamDyn!J57), "", machi_frm_BeamDyn!J57)</f>
        <v>106.38185413277239</v>
      </c>
      <c r="K28" s="325">
        <f>IF( ISBLANK(machi_frm_BeamDyn!K57), "", machi_frm_BeamDyn!K57)</f>
        <v>323776906.59773505</v>
      </c>
      <c r="L28" s="325">
        <f>IF( ISBLANK(machi_frm_BeamDyn!L57), "", machi_frm_BeamDyn!L57)</f>
        <v>0</v>
      </c>
      <c r="M28" s="325">
        <f>IF( ISBLANK(machi_frm_BeamDyn!M57), "", machi_frm_BeamDyn!M57)</f>
        <v>7070821.8603288252</v>
      </c>
      <c r="N28" s="325">
        <f>IF( ISBLANK(machi_frm_BeamDyn!N57), "", machi_frm_BeamDyn!N57)</f>
        <v>0</v>
      </c>
      <c r="O28" s="325">
        <f>IF( ISBLANK(machi_frm_BeamDyn!O57), "", machi_frm_BeamDyn!O57)</f>
        <v>21822044.394357707</v>
      </c>
      <c r="P28" s="325">
        <f>IF( ISBLANK(machi_frm_BeamDyn!P57), "", machi_frm_BeamDyn!P57)</f>
        <v>0</v>
      </c>
      <c r="Q28" s="325">
        <f>IF( ISBLANK(machi_frm_BeamDyn!Q57), "", machi_frm_BeamDyn!Q57)</f>
        <v>21785393551.599064</v>
      </c>
      <c r="R28" s="325">
        <f>IF( ISBLANK(machi_frm_BeamDyn!R57), "", machi_frm_BeamDyn!R57)</f>
        <v>0</v>
      </c>
      <c r="S28" s="325">
        <f>IF( ISBLANK(machi_frm_BeamDyn!S57), "", machi_frm_BeamDyn!S57)</f>
        <v>-862717449.89706659</v>
      </c>
      <c r="T28" s="325">
        <f>IF( ISBLANK(machi_frm_BeamDyn!T57), "", machi_frm_BeamDyn!T57)</f>
        <v>0</v>
      </c>
      <c r="U28" s="325">
        <f>IF( ISBLANK(machi_frm_BeamDyn!U57), "", machi_frm_BeamDyn!U57)</f>
        <v>7843618456.9296846</v>
      </c>
      <c r="V28" s="325">
        <f>IF( ISBLANK(machi_frm_BeamDyn!V57), "", machi_frm_BeamDyn!V57)</f>
        <v>187972803.64327511</v>
      </c>
      <c r="W28" s="325">
        <f>IF( ISBLANK(machi_frm_BeamDyn!W57), "", machi_frm_BeamDyn!W57)</f>
        <v>0</v>
      </c>
      <c r="X28" s="325">
        <f>IF( ISBLANK(machi_frm_BeamDyn!X57), "", machi_frm_BeamDyn!X57)</f>
        <v>16471353.960136842</v>
      </c>
      <c r="Y28" s="325">
        <f>IF( ISBLANK(machi_frm_BeamDyn!Y57), "", machi_frm_BeamDyn!Y57)</f>
        <v>0</v>
      </c>
      <c r="Z28" s="325">
        <f>IF( ISBLANK(machi_frm_BeamDyn!Z57), "", machi_frm_BeamDyn!Z57)</f>
        <v>10760721580.267796</v>
      </c>
      <c r="AA28" s="325">
        <f>IF( ISBLANK(machi_frm_BeamDyn!AA57), "", machi_frm_BeamDyn!AA57)</f>
        <v>0</v>
      </c>
      <c r="AB28" s="325">
        <f>IF( ISBLANK(machi_frm_BeamDyn!AB57), "", machi_frm_BeamDyn!AB57)</f>
        <v>-1224962371.5777781</v>
      </c>
      <c r="AC28" s="325">
        <f>IF( ISBLANK(machi_frm_BeamDyn!AC57), "", machi_frm_BeamDyn!AC57)</f>
        <v>461206490.46889311</v>
      </c>
      <c r="AD28" s="325">
        <f>IF( ISBLANK(machi_frm_BeamDyn!AD57), "", machi_frm_BeamDyn!AD57)</f>
        <v>0</v>
      </c>
      <c r="AE28" s="325">
        <f>IF( ISBLANK(machi_frm_BeamDyn!AE57), "", machi_frm_BeamDyn!AE57)</f>
        <v>25990726923.953991</v>
      </c>
      <c r="AF28" s="326">
        <f>IF( ISBLANK(machi_frm_BeamDyn!AF57), "", machi_frm_BeamDyn!AF57)</f>
        <v>0</v>
      </c>
      <c r="AI28" s="2">
        <v>13</v>
      </c>
      <c r="AJ28">
        <v>40.950000000000003</v>
      </c>
      <c r="AK28">
        <v>0</v>
      </c>
      <c r="AL28">
        <v>0.23100000000000001</v>
      </c>
      <c r="AM28" s="1">
        <v>458.08390000000003</v>
      </c>
      <c r="AN28" s="1">
        <v>0.84267650000000005</v>
      </c>
      <c r="AO28" s="1">
        <v>8.9766200000000004E-2</v>
      </c>
      <c r="AP28" s="1">
        <v>164.3432</v>
      </c>
      <c r="AQ28" s="1">
        <v>1277.1220000000001</v>
      </c>
      <c r="AR28" s="1">
        <v>106.3824</v>
      </c>
      <c r="AS28" s="1">
        <v>323777300</v>
      </c>
      <c r="AT28" s="1">
        <v>0</v>
      </c>
      <c r="AU28" s="1">
        <v>7070750</v>
      </c>
      <c r="AV28" s="1">
        <v>0</v>
      </c>
      <c r="AW28" s="1">
        <v>21822250</v>
      </c>
      <c r="AX28" s="1">
        <v>0</v>
      </c>
      <c r="AY28" s="1">
        <v>21785400000</v>
      </c>
      <c r="AZ28" s="1">
        <v>0</v>
      </c>
      <c r="BA28" s="1">
        <v>-862725400</v>
      </c>
      <c r="BB28" s="1">
        <v>0</v>
      </c>
      <c r="BC28" s="1">
        <v>7843670000</v>
      </c>
      <c r="BD28" s="1">
        <v>187974200</v>
      </c>
      <c r="BE28" s="1">
        <v>0</v>
      </c>
      <c r="BF28" s="1">
        <v>16471390</v>
      </c>
      <c r="BG28" s="1">
        <v>0</v>
      </c>
      <c r="BH28" s="1">
        <v>10760830000</v>
      </c>
      <c r="BI28" s="1">
        <v>0</v>
      </c>
      <c r="BJ28" s="1">
        <v>-1224968000</v>
      </c>
      <c r="BK28" s="1">
        <v>461211600</v>
      </c>
      <c r="BL28" s="1">
        <v>0</v>
      </c>
      <c r="BM28" s="1">
        <v>25990930000</v>
      </c>
      <c r="BN28" s="186">
        <v>0</v>
      </c>
      <c r="BQ28" s="138">
        <f t="shared" si="7"/>
        <v>0</v>
      </c>
      <c r="BR28" s="138">
        <f t="shared" si="7"/>
        <v>0</v>
      </c>
      <c r="BS28" s="138">
        <f t="shared" si="7"/>
        <v>3.5522851313135595E-4</v>
      </c>
      <c r="BT28" s="138">
        <f t="shared" si="3"/>
        <v>-2.8220396184454126E-4</v>
      </c>
      <c r="BU28" s="138">
        <f t="shared" si="4"/>
        <v>-2.5939192750401574E-6</v>
      </c>
      <c r="BV28" s="138">
        <f t="shared" si="4"/>
        <v>-2.575754180639267E-7</v>
      </c>
      <c r="BW28" s="138">
        <f t="shared" si="5"/>
        <v>-1.1353842311244004E-3</v>
      </c>
      <c r="BX28" s="138">
        <f t="shared" si="5"/>
        <v>-9.033181407677261E-4</v>
      </c>
      <c r="BY28" s="138">
        <f t="shared" si="5"/>
        <v>-5.131179853197983E-4</v>
      </c>
      <c r="BZ28" s="138">
        <f t="shared" si="5"/>
        <v>-1.2150396737283919E-4</v>
      </c>
      <c r="CA28" s="138" t="e">
        <f t="shared" si="5"/>
        <v>#DIV/0!</v>
      </c>
      <c r="CB28" s="138">
        <f t="shared" si="5"/>
        <v>1.0163041943950877E-3</v>
      </c>
      <c r="CC28" s="138" t="e">
        <f t="shared" si="5"/>
        <v>#DIV/0!</v>
      </c>
      <c r="CD28" s="138">
        <f t="shared" si="5"/>
        <v>-9.4218351587324199E-4</v>
      </c>
      <c r="CE28" s="138" t="e">
        <f t="shared" si="5"/>
        <v>#DIV/0!</v>
      </c>
      <c r="CF28" s="138">
        <f t="shared" si="5"/>
        <v>-2.9599644422992967E-5</v>
      </c>
      <c r="CG28" s="138" t="e">
        <f t="shared" si="5"/>
        <v>#DIV/0!</v>
      </c>
      <c r="CH28" s="138">
        <f t="shared" si="5"/>
        <v>-9.2151024339921241E-4</v>
      </c>
      <c r="CI28" s="138" t="e">
        <f t="shared" si="5"/>
        <v>#DIV/0!</v>
      </c>
      <c r="CJ28" s="138">
        <f t="shared" si="5"/>
        <v>-6.5712951099881846E-4</v>
      </c>
      <c r="CK28" s="138">
        <f t="shared" si="5"/>
        <v>-7.4284488237645716E-4</v>
      </c>
      <c r="CL28" s="138" t="e">
        <f t="shared" si="5"/>
        <v>#DIV/0!</v>
      </c>
      <c r="CM28" s="138">
        <f t="shared" si="6"/>
        <v>-2.1880280388004533E-4</v>
      </c>
      <c r="CN28" s="138" t="e">
        <f t="shared" si="6"/>
        <v>#DIV/0!</v>
      </c>
      <c r="CO28" s="138">
        <f t="shared" si="6"/>
        <v>-1.0075406098269118E-3</v>
      </c>
      <c r="CP28" s="138" t="e">
        <f t="shared" si="6"/>
        <v>#DIV/0!</v>
      </c>
      <c r="CQ28" s="138">
        <f t="shared" si="6"/>
        <v>-4.5947504113568951E-4</v>
      </c>
      <c r="CR28" s="138">
        <f t="shared" si="6"/>
        <v>-1.1078496522830838E-3</v>
      </c>
      <c r="CS28" s="138" t="e">
        <f t="shared" si="6"/>
        <v>#DIV/0!</v>
      </c>
      <c r="CT28" s="138">
        <f t="shared" si="6"/>
        <v>-7.8133428087822829E-4</v>
      </c>
      <c r="CU28" s="138" t="e">
        <f t="shared" si="6"/>
        <v>#DIV/0!</v>
      </c>
    </row>
    <row r="29" spans="1:99" x14ac:dyDescent="0.3">
      <c r="A29" s="323" t="str">
        <f>IF( ISBLANK(machi_frm_BeamDyn!A58), "", machi_frm_BeamDyn!A58)</f>
        <v/>
      </c>
      <c r="B29" s="324">
        <f>IF( ISBLANK(machi_frm_BeamDyn!B58), "", machi_frm_BeamDyn!B58)</f>
        <v>46.8</v>
      </c>
      <c r="C29" s="324">
        <f>IF( ISBLANK(machi_frm_BeamDyn!C58), "", machi_frm_BeamDyn!C58)</f>
        <v>0</v>
      </c>
      <c r="D29" s="324">
        <f>IF( ISBLANK(machi_frm_BeamDyn!D58), "", machi_frm_BeamDyn!D58)</f>
        <v>0.19614169208482329</v>
      </c>
      <c r="E29" s="325">
        <f>IF( ISBLANK(machi_frm_BeamDyn!E58), "", machi_frm_BeamDyn!E58)</f>
        <v>433.86985310811133</v>
      </c>
      <c r="F29" s="325">
        <f>IF( ISBLANK(machi_frm_BeamDyn!F58), "", machi_frm_BeamDyn!F58)</f>
        <v>0.79473521853920726</v>
      </c>
      <c r="G29" s="325">
        <f>IF( ISBLANK(machi_frm_BeamDyn!G58), "", machi_frm_BeamDyn!G58)</f>
        <v>6.6435759748452367E-2</v>
      </c>
      <c r="H29" s="325">
        <f>IF( ISBLANK(machi_frm_BeamDyn!H58), "", machi_frm_BeamDyn!H58)</f>
        <v>125.29143059545741</v>
      </c>
      <c r="I29" s="325">
        <f>IF( ISBLANK(machi_frm_BeamDyn!I58), "", machi_frm_BeamDyn!I58)</f>
        <v>1071.0021807862406</v>
      </c>
      <c r="J29" s="325">
        <f>IF( ISBLANK(machi_frm_BeamDyn!J58), "", machi_frm_BeamDyn!J58)</f>
        <v>72.316091313702827</v>
      </c>
      <c r="K29" s="325">
        <f>IF( ISBLANK(machi_frm_BeamDyn!K58), "", machi_frm_BeamDyn!K58)</f>
        <v>317409873.53335017</v>
      </c>
      <c r="L29" s="325">
        <f>IF( ISBLANK(machi_frm_BeamDyn!L58), "", machi_frm_BeamDyn!L58)</f>
        <v>0</v>
      </c>
      <c r="M29" s="325">
        <f>IF( ISBLANK(machi_frm_BeamDyn!M58), "", machi_frm_BeamDyn!M58)</f>
        <v>5467063.5470491946</v>
      </c>
      <c r="N29" s="325">
        <f>IF( ISBLANK(machi_frm_BeamDyn!N58), "", machi_frm_BeamDyn!N58)</f>
        <v>0</v>
      </c>
      <c r="O29" s="325">
        <f>IF( ISBLANK(machi_frm_BeamDyn!O58), "", machi_frm_BeamDyn!O58)</f>
        <v>18275122.498167835</v>
      </c>
      <c r="P29" s="325">
        <f>IF( ISBLANK(machi_frm_BeamDyn!P58), "", machi_frm_BeamDyn!P58)</f>
        <v>0</v>
      </c>
      <c r="Q29" s="325">
        <f>IF( ISBLANK(machi_frm_BeamDyn!Q58), "", machi_frm_BeamDyn!Q58)</f>
        <v>21620990186.790501</v>
      </c>
      <c r="R29" s="325">
        <f>IF( ISBLANK(machi_frm_BeamDyn!R58), "", machi_frm_BeamDyn!R58)</f>
        <v>0</v>
      </c>
      <c r="S29" s="325">
        <f>IF( ISBLANK(machi_frm_BeamDyn!S58), "", machi_frm_BeamDyn!S58)</f>
        <v>-539998079.4443897</v>
      </c>
      <c r="T29" s="325">
        <f>IF( ISBLANK(machi_frm_BeamDyn!T58), "", machi_frm_BeamDyn!T58)</f>
        <v>0</v>
      </c>
      <c r="U29" s="325">
        <f>IF( ISBLANK(machi_frm_BeamDyn!U58), "", machi_frm_BeamDyn!U58)</f>
        <v>6892775762.7094412</v>
      </c>
      <c r="V29" s="325">
        <f>IF( ISBLANK(machi_frm_BeamDyn!V58), "", machi_frm_BeamDyn!V58)</f>
        <v>161729412.94800743</v>
      </c>
      <c r="W29" s="325">
        <f>IF( ISBLANK(machi_frm_BeamDyn!W58), "", machi_frm_BeamDyn!W58)</f>
        <v>0</v>
      </c>
      <c r="X29" s="325">
        <f>IF( ISBLANK(machi_frm_BeamDyn!X58), "", machi_frm_BeamDyn!X58)</f>
        <v>15247825.804320114</v>
      </c>
      <c r="Y29" s="325">
        <f>IF( ISBLANK(machi_frm_BeamDyn!Y58), "", machi_frm_BeamDyn!Y58)</f>
        <v>0</v>
      </c>
      <c r="Z29" s="325">
        <f>IF( ISBLANK(machi_frm_BeamDyn!Z58), "", machi_frm_BeamDyn!Z58)</f>
        <v>8582126690.8779058</v>
      </c>
      <c r="AA29" s="325">
        <f>IF( ISBLANK(machi_frm_BeamDyn!AA58), "", machi_frm_BeamDyn!AA58)</f>
        <v>0</v>
      </c>
      <c r="AB29" s="325">
        <f>IF( ISBLANK(machi_frm_BeamDyn!AB58), "", machi_frm_BeamDyn!AB58)</f>
        <v>-778494159.23616219</v>
      </c>
      <c r="AC29" s="325">
        <f>IF( ISBLANK(machi_frm_BeamDyn!AC58), "", machi_frm_BeamDyn!AC58)</f>
        <v>364789811.02805686</v>
      </c>
      <c r="AD29" s="325">
        <f>IF( ISBLANK(machi_frm_BeamDyn!AD58), "", machi_frm_BeamDyn!AD58)</f>
        <v>0</v>
      </c>
      <c r="AE29" s="325">
        <f>IF( ISBLANK(machi_frm_BeamDyn!AE58), "", machi_frm_BeamDyn!AE58)</f>
        <v>22172773691.182705</v>
      </c>
      <c r="AF29" s="326">
        <f>IF( ISBLANK(machi_frm_BeamDyn!AF58), "", machi_frm_BeamDyn!AF58)</f>
        <v>0</v>
      </c>
      <c r="AI29" s="2"/>
      <c r="AJ29">
        <v>46.8</v>
      </c>
      <c r="AK29">
        <v>0</v>
      </c>
      <c r="AL29">
        <v>0.19700000000000001</v>
      </c>
      <c r="AM29" s="1">
        <v>433.8716</v>
      </c>
      <c r="AN29" s="1">
        <v>0.79473700000000003</v>
      </c>
      <c r="AO29" s="1">
        <v>6.6435869999999994E-2</v>
      </c>
      <c r="AP29" s="1">
        <v>125.2932</v>
      </c>
      <c r="AQ29" s="1">
        <v>1071.0129999999999</v>
      </c>
      <c r="AR29" s="1">
        <v>72.316479999999999</v>
      </c>
      <c r="AS29" s="1">
        <v>317410400</v>
      </c>
      <c r="AT29" s="1">
        <v>0</v>
      </c>
      <c r="AU29" s="1">
        <v>5466954</v>
      </c>
      <c r="AV29" s="1">
        <v>0</v>
      </c>
      <c r="AW29" s="1">
        <v>18275350</v>
      </c>
      <c r="AX29" s="1">
        <v>0</v>
      </c>
      <c r="AY29" s="1">
        <v>21621040000</v>
      </c>
      <c r="AZ29" s="1">
        <v>0</v>
      </c>
      <c r="BA29" s="1">
        <v>-540002300</v>
      </c>
      <c r="BB29" s="1">
        <v>0</v>
      </c>
      <c r="BC29" s="1">
        <v>6892808000</v>
      </c>
      <c r="BD29" s="1">
        <v>161730800</v>
      </c>
      <c r="BE29" s="1">
        <v>0</v>
      </c>
      <c r="BF29" s="1">
        <v>15248080</v>
      </c>
      <c r="BG29" s="1">
        <v>0</v>
      </c>
      <c r="BH29" s="1">
        <v>8582247000</v>
      </c>
      <c r="BI29" s="1">
        <v>0</v>
      </c>
      <c r="BJ29" s="1">
        <v>-778496200</v>
      </c>
      <c r="BK29" s="1">
        <v>364794600</v>
      </c>
      <c r="BL29" s="1">
        <v>0</v>
      </c>
      <c r="BM29" s="1">
        <v>22172990000</v>
      </c>
      <c r="BN29" s="186">
        <v>0</v>
      </c>
      <c r="BQ29" s="138">
        <f t="shared" si="7"/>
        <v>0</v>
      </c>
      <c r="BR29" s="138">
        <f t="shared" si="7"/>
        <v>0</v>
      </c>
      <c r="BS29" s="138">
        <f t="shared" si="7"/>
        <v>-8.5830791517671479E-4</v>
      </c>
      <c r="BT29" s="138">
        <f t="shared" si="3"/>
        <v>-4.0262877050999726E-4</v>
      </c>
      <c r="BU29" s="138">
        <f t="shared" si="4"/>
        <v>-1.7814607927713055E-6</v>
      </c>
      <c r="BV29" s="138">
        <f t="shared" si="4"/>
        <v>-1.1025154762756006E-7</v>
      </c>
      <c r="BW29" s="138">
        <f t="shared" si="5"/>
        <v>-1.4122111515912771E-3</v>
      </c>
      <c r="BX29" s="138">
        <f t="shared" si="5"/>
        <v>-1.0101851013297745E-3</v>
      </c>
      <c r="BY29" s="138">
        <f t="shared" si="5"/>
        <v>-5.3747955814656358E-4</v>
      </c>
      <c r="BZ29" s="138">
        <f t="shared" si="5"/>
        <v>-1.6586307500647155E-4</v>
      </c>
      <c r="CA29" s="138" t="e">
        <f t="shared" si="5"/>
        <v>#DIV/0!</v>
      </c>
      <c r="CB29" s="138">
        <f t="shared" si="5"/>
        <v>2.0038041145869225E-3</v>
      </c>
      <c r="CC29" s="138" t="e">
        <f t="shared" si="5"/>
        <v>#DIV/0!</v>
      </c>
      <c r="CD29" s="138">
        <f t="shared" si="5"/>
        <v>-1.2448562252696885E-3</v>
      </c>
      <c r="CE29" s="138" t="e">
        <f t="shared" si="5"/>
        <v>#DIV/0!</v>
      </c>
      <c r="CF29" s="138">
        <f t="shared" si="5"/>
        <v>-2.3039229148717698E-4</v>
      </c>
      <c r="CG29" s="138" t="e">
        <f t="shared" si="5"/>
        <v>#DIV/0!</v>
      </c>
      <c r="CH29" s="138">
        <f t="shared" si="5"/>
        <v>-7.815810433213174E-4</v>
      </c>
      <c r="CI29" s="138" t="e">
        <f t="shared" si="5"/>
        <v>#DIV/0!</v>
      </c>
      <c r="CJ29" s="138">
        <f t="shared" si="5"/>
        <v>-4.6769459643754773E-4</v>
      </c>
      <c r="CK29" s="138">
        <f t="shared" si="5"/>
        <v>-8.576300819419637E-4</v>
      </c>
      <c r="CL29" s="138" t="e">
        <f t="shared" si="5"/>
        <v>#DIV/0!</v>
      </c>
      <c r="CM29" s="138">
        <f t="shared" si="6"/>
        <v>-1.66706680373048E-3</v>
      </c>
      <c r="CN29" s="138" t="e">
        <f t="shared" si="6"/>
        <v>#DIV/0!</v>
      </c>
      <c r="CO29" s="138">
        <f t="shared" si="6"/>
        <v>-1.4018370957414109E-3</v>
      </c>
      <c r="CP29" s="138" t="e">
        <f t="shared" si="6"/>
        <v>#DIV/0!</v>
      </c>
      <c r="CQ29" s="138">
        <f t="shared" si="6"/>
        <v>-2.6214178538242459E-4</v>
      </c>
      <c r="CR29" s="138">
        <f t="shared" si="6"/>
        <v>-1.3127858644673002E-3</v>
      </c>
      <c r="CS29" s="138" t="e">
        <f t="shared" si="6"/>
        <v>#DIV/0!</v>
      </c>
      <c r="CT29" s="138">
        <f t="shared" si="6"/>
        <v>-9.7555096220705681E-4</v>
      </c>
      <c r="CU29" s="138" t="e">
        <f t="shared" si="6"/>
        <v>#DIV/0!</v>
      </c>
    </row>
    <row r="30" spans="1:99" x14ac:dyDescent="0.3">
      <c r="A30" s="323">
        <f>IF( ISBLANK(machi_frm_BeamDyn!A59), "", machi_frm_BeamDyn!A59)</f>
        <v>14</v>
      </c>
      <c r="B30" s="324">
        <f>IF( ISBLANK(machi_frm_BeamDyn!B59), "", machi_frm_BeamDyn!B59)</f>
        <v>46.8</v>
      </c>
      <c r="C30" s="324">
        <f>IF( ISBLANK(machi_frm_BeamDyn!C59), "", machi_frm_BeamDyn!C59)</f>
        <v>0</v>
      </c>
      <c r="D30" s="324">
        <f>IF( ISBLANK(machi_frm_BeamDyn!D59), "", machi_frm_BeamDyn!D59)</f>
        <v>0.19614169208482329</v>
      </c>
      <c r="E30" s="325">
        <f>IF( ISBLANK(machi_frm_BeamDyn!E59), "", machi_frm_BeamDyn!E59)</f>
        <v>433.86985310811133</v>
      </c>
      <c r="F30" s="325">
        <f>IF( ISBLANK(machi_frm_BeamDyn!F59), "", machi_frm_BeamDyn!F59)</f>
        <v>0.79473521853920726</v>
      </c>
      <c r="G30" s="325">
        <f>IF( ISBLANK(machi_frm_BeamDyn!G59), "", machi_frm_BeamDyn!G59)</f>
        <v>6.6435759748452367E-2</v>
      </c>
      <c r="H30" s="325">
        <f>IF( ISBLANK(machi_frm_BeamDyn!H59), "", machi_frm_BeamDyn!H59)</f>
        <v>125.29143059545741</v>
      </c>
      <c r="I30" s="325">
        <f>IF( ISBLANK(machi_frm_BeamDyn!I59), "", machi_frm_BeamDyn!I59)</f>
        <v>1071.0021807862406</v>
      </c>
      <c r="J30" s="325">
        <f>IF( ISBLANK(machi_frm_BeamDyn!J59), "", machi_frm_BeamDyn!J59)</f>
        <v>72.316091313702827</v>
      </c>
      <c r="K30" s="325">
        <f>IF( ISBLANK(machi_frm_BeamDyn!K59), "", machi_frm_BeamDyn!K59)</f>
        <v>317409873.53335017</v>
      </c>
      <c r="L30" s="325">
        <f>IF( ISBLANK(machi_frm_BeamDyn!L59), "", machi_frm_BeamDyn!L59)</f>
        <v>0</v>
      </c>
      <c r="M30" s="325">
        <f>IF( ISBLANK(machi_frm_BeamDyn!M59), "", machi_frm_BeamDyn!M59)</f>
        <v>5467063.5470491946</v>
      </c>
      <c r="N30" s="325">
        <f>IF( ISBLANK(machi_frm_BeamDyn!N59), "", machi_frm_BeamDyn!N59)</f>
        <v>0</v>
      </c>
      <c r="O30" s="325">
        <f>IF( ISBLANK(machi_frm_BeamDyn!O59), "", machi_frm_BeamDyn!O59)</f>
        <v>18275122.498167835</v>
      </c>
      <c r="P30" s="325">
        <f>IF( ISBLANK(machi_frm_BeamDyn!P59), "", machi_frm_BeamDyn!P59)</f>
        <v>0</v>
      </c>
      <c r="Q30" s="325">
        <f>IF( ISBLANK(machi_frm_BeamDyn!Q59), "", machi_frm_BeamDyn!Q59)</f>
        <v>21620990186.790501</v>
      </c>
      <c r="R30" s="325">
        <f>IF( ISBLANK(machi_frm_BeamDyn!R59), "", machi_frm_BeamDyn!R59)</f>
        <v>0</v>
      </c>
      <c r="S30" s="325">
        <f>IF( ISBLANK(machi_frm_BeamDyn!S59), "", machi_frm_BeamDyn!S59)</f>
        <v>-539998079.4443897</v>
      </c>
      <c r="T30" s="325">
        <f>IF( ISBLANK(machi_frm_BeamDyn!T59), "", machi_frm_BeamDyn!T59)</f>
        <v>0</v>
      </c>
      <c r="U30" s="325">
        <f>IF( ISBLANK(machi_frm_BeamDyn!U59), "", machi_frm_BeamDyn!U59)</f>
        <v>6892775762.7094412</v>
      </c>
      <c r="V30" s="325">
        <f>IF( ISBLANK(machi_frm_BeamDyn!V59), "", machi_frm_BeamDyn!V59)</f>
        <v>161729412.94800743</v>
      </c>
      <c r="W30" s="325">
        <f>IF( ISBLANK(machi_frm_BeamDyn!W59), "", machi_frm_BeamDyn!W59)</f>
        <v>0</v>
      </c>
      <c r="X30" s="325">
        <f>IF( ISBLANK(machi_frm_BeamDyn!X59), "", machi_frm_BeamDyn!X59)</f>
        <v>15247825.804320114</v>
      </c>
      <c r="Y30" s="325">
        <f>IF( ISBLANK(machi_frm_BeamDyn!Y59), "", machi_frm_BeamDyn!Y59)</f>
        <v>0</v>
      </c>
      <c r="Z30" s="325">
        <f>IF( ISBLANK(machi_frm_BeamDyn!Z59), "", machi_frm_BeamDyn!Z59)</f>
        <v>8582126690.8779058</v>
      </c>
      <c r="AA30" s="325">
        <f>IF( ISBLANK(machi_frm_BeamDyn!AA59), "", machi_frm_BeamDyn!AA59)</f>
        <v>0</v>
      </c>
      <c r="AB30" s="325">
        <f>IF( ISBLANK(machi_frm_BeamDyn!AB59), "", machi_frm_BeamDyn!AB59)</f>
        <v>-778494159.23616219</v>
      </c>
      <c r="AC30" s="325">
        <f>IF( ISBLANK(machi_frm_BeamDyn!AC59), "", machi_frm_BeamDyn!AC59)</f>
        <v>364789811.02805686</v>
      </c>
      <c r="AD30" s="325">
        <f>IF( ISBLANK(machi_frm_BeamDyn!AD59), "", machi_frm_BeamDyn!AD59)</f>
        <v>0</v>
      </c>
      <c r="AE30" s="325">
        <f>IF( ISBLANK(machi_frm_BeamDyn!AE59), "", machi_frm_BeamDyn!AE59)</f>
        <v>22172773691.182705</v>
      </c>
      <c r="AF30" s="326">
        <f>IF( ISBLANK(machi_frm_BeamDyn!AF59), "", machi_frm_BeamDyn!AF59)</f>
        <v>0</v>
      </c>
      <c r="AI30" s="2">
        <v>14</v>
      </c>
      <c r="AJ30">
        <v>46.8</v>
      </c>
      <c r="AK30">
        <v>0</v>
      </c>
      <c r="AL30">
        <v>0.19700000000000001</v>
      </c>
      <c r="AM30" s="1">
        <v>433.8716</v>
      </c>
      <c r="AN30" s="1">
        <v>0.79473700000000003</v>
      </c>
      <c r="AO30" s="1">
        <v>6.6435869999999994E-2</v>
      </c>
      <c r="AP30" s="1">
        <v>125.2932</v>
      </c>
      <c r="AQ30" s="1">
        <v>1071.0129999999999</v>
      </c>
      <c r="AR30" s="1">
        <v>72.316479999999999</v>
      </c>
      <c r="AS30" s="1">
        <v>317410400</v>
      </c>
      <c r="AT30" s="1">
        <v>0</v>
      </c>
      <c r="AU30" s="1">
        <v>5466954</v>
      </c>
      <c r="AV30" s="1">
        <v>0</v>
      </c>
      <c r="AW30" s="1">
        <v>18275350</v>
      </c>
      <c r="AX30" s="1">
        <v>0</v>
      </c>
      <c r="AY30" s="1">
        <v>21621040000</v>
      </c>
      <c r="AZ30" s="1">
        <v>0</v>
      </c>
      <c r="BA30" s="1">
        <v>-540002300</v>
      </c>
      <c r="BB30" s="1">
        <v>0</v>
      </c>
      <c r="BC30" s="1">
        <v>6892808000</v>
      </c>
      <c r="BD30" s="1">
        <v>161730800</v>
      </c>
      <c r="BE30" s="1">
        <v>0</v>
      </c>
      <c r="BF30" s="1">
        <v>15248080</v>
      </c>
      <c r="BG30" s="1">
        <v>0</v>
      </c>
      <c r="BH30" s="1">
        <v>8582247000</v>
      </c>
      <c r="BI30" s="1">
        <v>0</v>
      </c>
      <c r="BJ30" s="1">
        <v>-778496200</v>
      </c>
      <c r="BK30" s="1">
        <v>364794600</v>
      </c>
      <c r="BL30" s="1">
        <v>0</v>
      </c>
      <c r="BM30" s="1">
        <v>22172990000</v>
      </c>
      <c r="BN30" s="186">
        <v>0</v>
      </c>
      <c r="BQ30" s="138">
        <f t="shared" si="7"/>
        <v>0</v>
      </c>
      <c r="BR30" s="138">
        <f t="shared" si="7"/>
        <v>0</v>
      </c>
      <c r="BS30" s="138">
        <f t="shared" si="7"/>
        <v>-8.5830791517671479E-4</v>
      </c>
      <c r="BT30" s="138">
        <f t="shared" si="3"/>
        <v>-4.0262877050999726E-4</v>
      </c>
      <c r="BU30" s="138">
        <f t="shared" si="4"/>
        <v>-1.7814607927713055E-6</v>
      </c>
      <c r="BV30" s="138">
        <f t="shared" si="4"/>
        <v>-1.1025154762756006E-7</v>
      </c>
      <c r="BW30" s="138">
        <f t="shared" si="5"/>
        <v>-1.4122111515912771E-3</v>
      </c>
      <c r="BX30" s="138">
        <f t="shared" si="5"/>
        <v>-1.0101851013297745E-3</v>
      </c>
      <c r="BY30" s="138">
        <f t="shared" si="5"/>
        <v>-5.3747955814656358E-4</v>
      </c>
      <c r="BZ30" s="138">
        <f t="shared" si="5"/>
        <v>-1.6586307500647155E-4</v>
      </c>
      <c r="CA30" s="138" t="e">
        <f t="shared" si="5"/>
        <v>#DIV/0!</v>
      </c>
      <c r="CB30" s="138">
        <f t="shared" si="5"/>
        <v>2.0038041145869225E-3</v>
      </c>
      <c r="CC30" s="138" t="e">
        <f t="shared" si="5"/>
        <v>#DIV/0!</v>
      </c>
      <c r="CD30" s="138">
        <f t="shared" si="5"/>
        <v>-1.2448562252696885E-3</v>
      </c>
      <c r="CE30" s="138" t="e">
        <f t="shared" si="5"/>
        <v>#DIV/0!</v>
      </c>
      <c r="CF30" s="138">
        <f t="shared" si="5"/>
        <v>-2.3039229148717698E-4</v>
      </c>
      <c r="CG30" s="138" t="e">
        <f t="shared" si="5"/>
        <v>#DIV/0!</v>
      </c>
      <c r="CH30" s="138">
        <f t="shared" si="5"/>
        <v>-7.815810433213174E-4</v>
      </c>
      <c r="CI30" s="138" t="e">
        <f t="shared" si="5"/>
        <v>#DIV/0!</v>
      </c>
      <c r="CJ30" s="138">
        <f t="shared" si="5"/>
        <v>-4.6769459643754773E-4</v>
      </c>
      <c r="CK30" s="138">
        <f t="shared" si="5"/>
        <v>-8.576300819419637E-4</v>
      </c>
      <c r="CL30" s="138" t="e">
        <f t="shared" si="5"/>
        <v>#DIV/0!</v>
      </c>
      <c r="CM30" s="138">
        <f t="shared" si="6"/>
        <v>-1.66706680373048E-3</v>
      </c>
      <c r="CN30" s="138" t="e">
        <f t="shared" si="6"/>
        <v>#DIV/0!</v>
      </c>
      <c r="CO30" s="138">
        <f t="shared" si="6"/>
        <v>-1.4018370957414109E-3</v>
      </c>
      <c r="CP30" s="138" t="e">
        <f t="shared" si="6"/>
        <v>#DIV/0!</v>
      </c>
      <c r="CQ30" s="138">
        <f t="shared" si="6"/>
        <v>-2.6214178538242459E-4</v>
      </c>
      <c r="CR30" s="138">
        <f t="shared" si="6"/>
        <v>-1.3127858644673002E-3</v>
      </c>
      <c r="CS30" s="138" t="e">
        <f t="shared" si="6"/>
        <v>#DIV/0!</v>
      </c>
      <c r="CT30" s="138">
        <f t="shared" si="6"/>
        <v>-9.7555096220705681E-4</v>
      </c>
      <c r="CU30" t="e">
        <f xml:space="preserve"> (AF30 - BN30)/BN30 * 100</f>
        <v>#DIV/0!</v>
      </c>
    </row>
    <row r="31" spans="1:99" x14ac:dyDescent="0.3">
      <c r="A31" s="323" t="str">
        <f>IF( ISBLANK(machi_frm_BeamDyn!A60), "", machi_frm_BeamDyn!A60)</f>
        <v/>
      </c>
      <c r="B31" s="324">
        <f>IF( ISBLANK(machi_frm_BeamDyn!B60), "", machi_frm_BeamDyn!B60)</f>
        <v>52.65</v>
      </c>
      <c r="C31" s="324">
        <f>IF( ISBLANK(machi_frm_BeamDyn!C60), "", machi_frm_BeamDyn!C60)</f>
        <v>0</v>
      </c>
      <c r="D31" s="324">
        <f>IF( ISBLANK(machi_frm_BeamDyn!D60), "", machi_frm_BeamDyn!D60)</f>
        <v>9.5602794156676746E-2</v>
      </c>
      <c r="E31" s="325">
        <f>IF( ISBLANK(machi_frm_BeamDyn!E60), "", machi_frm_BeamDyn!E60)</f>
        <v>404.91595954933661</v>
      </c>
      <c r="F31" s="325">
        <f>IF( ISBLANK(machi_frm_BeamDyn!F60), "", machi_frm_BeamDyn!F60)</f>
        <v>0.76678698711670434</v>
      </c>
      <c r="G31" s="325">
        <f>IF( ISBLANK(machi_frm_BeamDyn!G60), "", machi_frm_BeamDyn!G60)</f>
        <v>5.0579272235590722E-2</v>
      </c>
      <c r="H31" s="325">
        <f>IF( ISBLANK(machi_frm_BeamDyn!H60), "", machi_frm_BeamDyn!H60)</f>
        <v>93.219787783868654</v>
      </c>
      <c r="I31" s="325">
        <f>IF( ISBLANK(machi_frm_BeamDyn!I60), "", machi_frm_BeamDyn!I60)</f>
        <v>893.02756198513305</v>
      </c>
      <c r="J31" s="325">
        <f>IF( ISBLANK(machi_frm_BeamDyn!J60), "", machi_frm_BeamDyn!J60)</f>
        <v>49.200038124801139</v>
      </c>
      <c r="K31" s="325">
        <f>IF( ISBLANK(machi_frm_BeamDyn!K60), "", machi_frm_BeamDyn!K60)</f>
        <v>309071337.18768054</v>
      </c>
      <c r="L31" s="325">
        <f>IF( ISBLANK(machi_frm_BeamDyn!L60), "", machi_frm_BeamDyn!L60)</f>
        <v>0</v>
      </c>
      <c r="M31" s="325">
        <f>IF( ISBLANK(machi_frm_BeamDyn!M60), "", machi_frm_BeamDyn!M60)</f>
        <v>4550515.4567786353</v>
      </c>
      <c r="N31" s="325">
        <f>IF( ISBLANK(machi_frm_BeamDyn!N60), "", machi_frm_BeamDyn!N60)</f>
        <v>0</v>
      </c>
      <c r="O31" s="325">
        <f>IF( ISBLANK(machi_frm_BeamDyn!O60), "", machi_frm_BeamDyn!O60)</f>
        <v>14840216.762669416</v>
      </c>
      <c r="P31" s="325">
        <f>IF( ISBLANK(machi_frm_BeamDyn!P60), "", machi_frm_BeamDyn!P60)</f>
        <v>0</v>
      </c>
      <c r="Q31" s="325">
        <f>IF( ISBLANK(machi_frm_BeamDyn!Q60), "", machi_frm_BeamDyn!Q60)</f>
        <v>20779403394.523041</v>
      </c>
      <c r="R31" s="325">
        <f>IF( ISBLANK(machi_frm_BeamDyn!R60), "", machi_frm_BeamDyn!R60)</f>
        <v>0</v>
      </c>
      <c r="S31" s="325">
        <f>IF( ISBLANK(machi_frm_BeamDyn!S60), "", machi_frm_BeamDyn!S60)</f>
        <v>-348771339.78420699</v>
      </c>
      <c r="T31" s="325">
        <f>IF( ISBLANK(machi_frm_BeamDyn!T60), "", machi_frm_BeamDyn!T60)</f>
        <v>0</v>
      </c>
      <c r="U31" s="325">
        <f>IF( ISBLANK(machi_frm_BeamDyn!U60), "", machi_frm_BeamDyn!U60)</f>
        <v>6371536152.9642391</v>
      </c>
      <c r="V31" s="325">
        <f>IF( ISBLANK(machi_frm_BeamDyn!V60), "", machi_frm_BeamDyn!V60)</f>
        <v>138048864.36401147</v>
      </c>
      <c r="W31" s="325">
        <f>IF( ISBLANK(machi_frm_BeamDyn!W60), "", machi_frm_BeamDyn!W60)</f>
        <v>0</v>
      </c>
      <c r="X31" s="325">
        <f>IF( ISBLANK(machi_frm_BeamDyn!X60), "", machi_frm_BeamDyn!X60)</f>
        <v>10740837.013926428</v>
      </c>
      <c r="Y31" s="325">
        <f>IF( ISBLANK(machi_frm_BeamDyn!Y60), "", machi_frm_BeamDyn!Y60)</f>
        <v>0</v>
      </c>
      <c r="Z31" s="325">
        <f>IF( ISBLANK(machi_frm_BeamDyn!Z60), "", machi_frm_BeamDyn!Z60)</f>
        <v>6570520955.719779</v>
      </c>
      <c r="AA31" s="325">
        <f>IF( ISBLANK(machi_frm_BeamDyn!AA60), "", machi_frm_BeamDyn!AA60)</f>
        <v>0</v>
      </c>
      <c r="AB31" s="325">
        <f>IF( ISBLANK(machi_frm_BeamDyn!AB60), "", machi_frm_BeamDyn!AB60)</f>
        <v>-506243746.99075627</v>
      </c>
      <c r="AC31" s="325">
        <f>IF( ISBLANK(machi_frm_BeamDyn!AC60), "", machi_frm_BeamDyn!AC60)</f>
        <v>285655939.99974722</v>
      </c>
      <c r="AD31" s="325">
        <f>IF( ISBLANK(machi_frm_BeamDyn!AD60), "", machi_frm_BeamDyn!AD60)</f>
        <v>0</v>
      </c>
      <c r="AE31" s="325">
        <f>IF( ISBLANK(machi_frm_BeamDyn!AE60), "", machi_frm_BeamDyn!AE60)</f>
        <v>18695997018.415398</v>
      </c>
      <c r="AF31" s="326">
        <f>IF( ISBLANK(machi_frm_BeamDyn!AF60), "", machi_frm_BeamDyn!AF60)</f>
        <v>0</v>
      </c>
      <c r="AI31" s="2"/>
      <c r="AJ31">
        <v>52.65</v>
      </c>
      <c r="AK31">
        <v>0</v>
      </c>
      <c r="AL31">
        <v>9.6000000000000002E-2</v>
      </c>
      <c r="AM31" s="1">
        <v>404.9178</v>
      </c>
      <c r="AN31" s="1">
        <v>0.76679010000000003</v>
      </c>
      <c r="AO31" s="1">
        <v>5.0579109999999997E-2</v>
      </c>
      <c r="AP31" s="1">
        <v>93.221410000000006</v>
      </c>
      <c r="AQ31" s="1">
        <v>893.0385</v>
      </c>
      <c r="AR31" s="1">
        <v>49.200330000000001</v>
      </c>
      <c r="AS31" s="1">
        <v>309071700</v>
      </c>
      <c r="AT31" s="1">
        <v>0</v>
      </c>
      <c r="AU31" s="1">
        <v>4550382</v>
      </c>
      <c r="AV31" s="1">
        <v>0</v>
      </c>
      <c r="AW31" s="1">
        <v>14840410</v>
      </c>
      <c r="AX31" s="1">
        <v>0</v>
      </c>
      <c r="AY31" s="1">
        <v>20779460000</v>
      </c>
      <c r="AZ31" s="1">
        <v>0</v>
      </c>
      <c r="BA31" s="1">
        <v>-348767900</v>
      </c>
      <c r="BB31" s="1">
        <v>0</v>
      </c>
      <c r="BC31" s="1">
        <v>6371595000</v>
      </c>
      <c r="BD31" s="1">
        <v>138050300</v>
      </c>
      <c r="BE31" s="1">
        <v>0</v>
      </c>
      <c r="BF31" s="1">
        <v>10740860</v>
      </c>
      <c r="BG31" s="1">
        <v>0</v>
      </c>
      <c r="BH31" s="1">
        <v>6570633000</v>
      </c>
      <c r="BI31" s="1">
        <v>0</v>
      </c>
      <c r="BJ31" s="1">
        <v>-506242900</v>
      </c>
      <c r="BK31" s="1">
        <v>285660400</v>
      </c>
      <c r="BL31" s="1">
        <v>0</v>
      </c>
      <c r="BM31" s="1">
        <v>18696210000</v>
      </c>
      <c r="BN31" s="186">
        <v>0</v>
      </c>
      <c r="BQ31" s="138">
        <f t="shared" si="7"/>
        <v>0</v>
      </c>
      <c r="BR31" s="138">
        <f t="shared" si="7"/>
        <v>0</v>
      </c>
      <c r="BS31" s="138">
        <f t="shared" si="7"/>
        <v>-3.9720584332325615E-4</v>
      </c>
      <c r="BT31" s="138">
        <f t="shared" si="3"/>
        <v>-4.5452451420861762E-4</v>
      </c>
      <c r="BU31" s="138">
        <f t="shared" si="4"/>
        <v>-3.112883295686153E-6</v>
      </c>
      <c r="BV31" s="138">
        <f t="shared" si="4"/>
        <v>1.6223559072547911E-7</v>
      </c>
      <c r="BW31" s="138">
        <f t="shared" si="5"/>
        <v>-1.7401754933251503E-3</v>
      </c>
      <c r="BX31" s="138">
        <f t="shared" si="5"/>
        <v>-1.2248088819184796E-3</v>
      </c>
      <c r="BY31" s="138">
        <f t="shared" si="5"/>
        <v>-5.9323829507169229E-4</v>
      </c>
      <c r="BZ31" s="138">
        <f t="shared" si="5"/>
        <v>-1.173877515985873E-4</v>
      </c>
      <c r="CA31" s="138" t="e">
        <f t="shared" si="5"/>
        <v>#DIV/0!</v>
      </c>
      <c r="CB31" s="138">
        <f t="shared" si="5"/>
        <v>2.9328697818176777E-3</v>
      </c>
      <c r="CC31" s="138" t="e">
        <f t="shared" si="5"/>
        <v>#DIV/0!</v>
      </c>
      <c r="CD31" s="138">
        <f t="shared" si="5"/>
        <v>-1.302102371725953E-3</v>
      </c>
      <c r="CE31" s="138" t="e">
        <f t="shared" si="5"/>
        <v>#DIV/0!</v>
      </c>
      <c r="CF31" s="138">
        <f t="shared" si="5"/>
        <v>-2.7241072173785324E-4</v>
      </c>
      <c r="CG31" s="138" t="e">
        <f t="shared" si="5"/>
        <v>#DIV/0!</v>
      </c>
      <c r="CH31" s="138">
        <f t="shared" si="5"/>
        <v>9.8626743085772155E-4</v>
      </c>
      <c r="CI31" s="138" t="e">
        <f t="shared" si="5"/>
        <v>#DIV/0!</v>
      </c>
      <c r="CJ31" s="138">
        <f t="shared" si="5"/>
        <v>-9.2358405957816702E-4</v>
      </c>
      <c r="CK31" s="138">
        <f t="shared" si="5"/>
        <v>-1.0399368842613865E-3</v>
      </c>
      <c r="CL31" s="138" t="e">
        <f t="shared" si="5"/>
        <v>#DIV/0!</v>
      </c>
      <c r="CM31" s="138">
        <f t="shared" si="6"/>
        <v>-2.1400589498595657E-4</v>
      </c>
      <c r="CN31" s="138" t="e">
        <f t="shared" si="6"/>
        <v>#DIV/0!</v>
      </c>
      <c r="CO31" s="138">
        <f t="shared" si="6"/>
        <v>-1.7052280993472839E-3</v>
      </c>
      <c r="CP31" s="138" t="e">
        <f t="shared" si="6"/>
        <v>#DIV/0!</v>
      </c>
      <c r="CQ31" s="138">
        <f t="shared" si="6"/>
        <v>1.673091625133448E-4</v>
      </c>
      <c r="CR31" s="138">
        <f t="shared" si="6"/>
        <v>-1.5612945486260254E-3</v>
      </c>
      <c r="CS31" s="138" t="e">
        <f t="shared" si="6"/>
        <v>#DIV/0!</v>
      </c>
      <c r="CT31" s="138">
        <f t="shared" si="6"/>
        <v>-1.1391698349684559E-3</v>
      </c>
      <c r="CU31" s="138" t="e">
        <f t="shared" si="6"/>
        <v>#DIV/0!</v>
      </c>
    </row>
    <row r="32" spans="1:99" x14ac:dyDescent="0.3">
      <c r="A32" s="323">
        <f>IF( ISBLANK(machi_frm_BeamDyn!A61), "", machi_frm_BeamDyn!A61)</f>
        <v>15</v>
      </c>
      <c r="B32" s="324">
        <f>IF( ISBLANK(machi_frm_BeamDyn!B61), "", machi_frm_BeamDyn!B61)</f>
        <v>52.65</v>
      </c>
      <c r="C32" s="324">
        <f>IF( ISBLANK(machi_frm_BeamDyn!C61), "", machi_frm_BeamDyn!C61)</f>
        <v>0</v>
      </c>
      <c r="D32" s="324">
        <f>IF( ISBLANK(machi_frm_BeamDyn!D61), "", machi_frm_BeamDyn!D61)</f>
        <v>9.5602794156676746E-2</v>
      </c>
      <c r="E32" s="325">
        <f>IF( ISBLANK(machi_frm_BeamDyn!E61), "", machi_frm_BeamDyn!E61)</f>
        <v>404.91595954933661</v>
      </c>
      <c r="F32" s="325">
        <f>IF( ISBLANK(machi_frm_BeamDyn!F61), "", machi_frm_BeamDyn!F61)</f>
        <v>0.76678698711670434</v>
      </c>
      <c r="G32" s="325">
        <f>IF( ISBLANK(machi_frm_BeamDyn!G61), "", machi_frm_BeamDyn!G61)</f>
        <v>5.0579272235590722E-2</v>
      </c>
      <c r="H32" s="325">
        <f>IF( ISBLANK(machi_frm_BeamDyn!H61), "", machi_frm_BeamDyn!H61)</f>
        <v>93.219787783868654</v>
      </c>
      <c r="I32" s="325">
        <f>IF( ISBLANK(machi_frm_BeamDyn!I61), "", machi_frm_BeamDyn!I61)</f>
        <v>893.02756198513305</v>
      </c>
      <c r="J32" s="325">
        <f>IF( ISBLANK(machi_frm_BeamDyn!J61), "", machi_frm_BeamDyn!J61)</f>
        <v>49.200038124801139</v>
      </c>
      <c r="K32" s="325">
        <f>IF( ISBLANK(machi_frm_BeamDyn!K61), "", machi_frm_BeamDyn!K61)</f>
        <v>309071337.18768054</v>
      </c>
      <c r="L32" s="325">
        <f>IF( ISBLANK(machi_frm_BeamDyn!L61), "", machi_frm_BeamDyn!L61)</f>
        <v>0</v>
      </c>
      <c r="M32" s="325">
        <f>IF( ISBLANK(machi_frm_BeamDyn!M61), "", machi_frm_BeamDyn!M61)</f>
        <v>4550515.4567786353</v>
      </c>
      <c r="N32" s="325">
        <f>IF( ISBLANK(machi_frm_BeamDyn!N61), "", machi_frm_BeamDyn!N61)</f>
        <v>0</v>
      </c>
      <c r="O32" s="325">
        <f>IF( ISBLANK(machi_frm_BeamDyn!O61), "", machi_frm_BeamDyn!O61)</f>
        <v>14840216.762669416</v>
      </c>
      <c r="P32" s="325">
        <f>IF( ISBLANK(machi_frm_BeamDyn!P61), "", machi_frm_BeamDyn!P61)</f>
        <v>0</v>
      </c>
      <c r="Q32" s="325">
        <f>IF( ISBLANK(machi_frm_BeamDyn!Q61), "", machi_frm_BeamDyn!Q61)</f>
        <v>20779403394.523041</v>
      </c>
      <c r="R32" s="325">
        <f>IF( ISBLANK(machi_frm_BeamDyn!R61), "", machi_frm_BeamDyn!R61)</f>
        <v>0</v>
      </c>
      <c r="S32" s="325">
        <f>IF( ISBLANK(machi_frm_BeamDyn!S61), "", machi_frm_BeamDyn!S61)</f>
        <v>-348771339.78420699</v>
      </c>
      <c r="T32" s="325">
        <f>IF( ISBLANK(machi_frm_BeamDyn!T61), "", machi_frm_BeamDyn!T61)</f>
        <v>0</v>
      </c>
      <c r="U32" s="325">
        <f>IF( ISBLANK(machi_frm_BeamDyn!U61), "", machi_frm_BeamDyn!U61)</f>
        <v>6371536152.9642391</v>
      </c>
      <c r="V32" s="325">
        <f>IF( ISBLANK(machi_frm_BeamDyn!V61), "", machi_frm_BeamDyn!V61)</f>
        <v>138048864.36401147</v>
      </c>
      <c r="W32" s="325">
        <f>IF( ISBLANK(machi_frm_BeamDyn!W61), "", machi_frm_BeamDyn!W61)</f>
        <v>0</v>
      </c>
      <c r="X32" s="325">
        <f>IF( ISBLANK(machi_frm_BeamDyn!X61), "", machi_frm_BeamDyn!X61)</f>
        <v>10740837.013926428</v>
      </c>
      <c r="Y32" s="325">
        <f>IF( ISBLANK(machi_frm_BeamDyn!Y61), "", machi_frm_BeamDyn!Y61)</f>
        <v>0</v>
      </c>
      <c r="Z32" s="325">
        <f>IF( ISBLANK(machi_frm_BeamDyn!Z61), "", machi_frm_BeamDyn!Z61)</f>
        <v>6570520955.719779</v>
      </c>
      <c r="AA32" s="325">
        <f>IF( ISBLANK(machi_frm_BeamDyn!AA61), "", machi_frm_BeamDyn!AA61)</f>
        <v>0</v>
      </c>
      <c r="AB32" s="325">
        <f>IF( ISBLANK(machi_frm_BeamDyn!AB61), "", machi_frm_BeamDyn!AB61)</f>
        <v>-506243746.99075627</v>
      </c>
      <c r="AC32" s="325">
        <f>IF( ISBLANK(machi_frm_BeamDyn!AC61), "", machi_frm_BeamDyn!AC61)</f>
        <v>285655939.99974722</v>
      </c>
      <c r="AD32" s="325">
        <f>IF( ISBLANK(machi_frm_BeamDyn!AD61), "", machi_frm_BeamDyn!AD61)</f>
        <v>0</v>
      </c>
      <c r="AE32" s="325">
        <f>IF( ISBLANK(machi_frm_BeamDyn!AE61), "", machi_frm_BeamDyn!AE61)</f>
        <v>18695997018.415398</v>
      </c>
      <c r="AF32" s="326">
        <f>IF( ISBLANK(machi_frm_BeamDyn!AF61), "", machi_frm_BeamDyn!AF61)</f>
        <v>0</v>
      </c>
      <c r="AI32" s="2">
        <v>15</v>
      </c>
      <c r="AJ32">
        <v>52.65</v>
      </c>
      <c r="AK32">
        <v>0</v>
      </c>
      <c r="AL32">
        <v>9.6000000000000002E-2</v>
      </c>
      <c r="AM32" s="1">
        <v>404.9178</v>
      </c>
      <c r="AN32" s="1">
        <v>0.76679010000000003</v>
      </c>
      <c r="AO32" s="1">
        <v>5.0579109999999997E-2</v>
      </c>
      <c r="AP32" s="1">
        <v>93.221410000000006</v>
      </c>
      <c r="AQ32" s="1">
        <v>893.0385</v>
      </c>
      <c r="AR32" s="1">
        <v>49.200330000000001</v>
      </c>
      <c r="AS32" s="1">
        <v>309071700</v>
      </c>
      <c r="AT32" s="1">
        <v>0</v>
      </c>
      <c r="AU32" s="1">
        <v>4550382</v>
      </c>
      <c r="AV32" s="1">
        <v>0</v>
      </c>
      <c r="AW32" s="1">
        <v>14840410</v>
      </c>
      <c r="AX32" s="1">
        <v>0</v>
      </c>
      <c r="AY32" s="1">
        <v>20779460000</v>
      </c>
      <c r="AZ32" s="1">
        <v>0</v>
      </c>
      <c r="BA32" s="1">
        <v>-348767900</v>
      </c>
      <c r="BB32" s="1">
        <v>0</v>
      </c>
      <c r="BC32" s="1">
        <v>6371595000</v>
      </c>
      <c r="BD32" s="1">
        <v>138050300</v>
      </c>
      <c r="BE32" s="1">
        <v>0</v>
      </c>
      <c r="BF32" s="1">
        <v>10740860</v>
      </c>
      <c r="BG32" s="1">
        <v>0</v>
      </c>
      <c r="BH32" s="1">
        <v>6570633000</v>
      </c>
      <c r="BI32" s="1">
        <v>0</v>
      </c>
      <c r="BJ32" s="1">
        <v>-506242900</v>
      </c>
      <c r="BK32" s="1">
        <v>285660400</v>
      </c>
      <c r="BL32" s="1">
        <v>0</v>
      </c>
      <c r="BM32" s="1">
        <v>18696210000</v>
      </c>
      <c r="BN32" s="186">
        <v>0</v>
      </c>
      <c r="BQ32" s="138">
        <f t="shared" si="7"/>
        <v>0</v>
      </c>
      <c r="BR32" s="138">
        <f t="shared" si="7"/>
        <v>0</v>
      </c>
      <c r="BS32" s="138">
        <f t="shared" si="7"/>
        <v>-3.9720584332325615E-4</v>
      </c>
      <c r="BT32" s="138">
        <f t="shared" si="3"/>
        <v>-4.5452451420861762E-4</v>
      </c>
      <c r="BU32" s="138">
        <f t="shared" si="4"/>
        <v>-3.112883295686153E-6</v>
      </c>
      <c r="BV32" s="138">
        <f t="shared" si="4"/>
        <v>1.6223559072547911E-7</v>
      </c>
      <c r="BW32" s="138">
        <f t="shared" si="5"/>
        <v>-1.7401754933251503E-3</v>
      </c>
      <c r="BX32" s="138">
        <f t="shared" si="5"/>
        <v>-1.2248088819184796E-3</v>
      </c>
      <c r="BY32" s="138">
        <f t="shared" si="5"/>
        <v>-5.9323829507169229E-4</v>
      </c>
      <c r="BZ32" s="138">
        <f t="shared" si="5"/>
        <v>-1.173877515985873E-4</v>
      </c>
      <c r="CA32" s="138" t="e">
        <f t="shared" si="5"/>
        <v>#DIV/0!</v>
      </c>
      <c r="CB32" s="138">
        <f t="shared" si="5"/>
        <v>2.9328697818176777E-3</v>
      </c>
      <c r="CC32" s="138" t="e">
        <f t="shared" si="5"/>
        <v>#DIV/0!</v>
      </c>
      <c r="CD32" s="138">
        <f t="shared" si="5"/>
        <v>-1.302102371725953E-3</v>
      </c>
      <c r="CE32" s="138" t="e">
        <f t="shared" si="5"/>
        <v>#DIV/0!</v>
      </c>
      <c r="CF32" s="138">
        <f t="shared" si="5"/>
        <v>-2.7241072173785324E-4</v>
      </c>
      <c r="CG32" s="138" t="e">
        <f t="shared" si="5"/>
        <v>#DIV/0!</v>
      </c>
      <c r="CH32" s="138">
        <f t="shared" si="5"/>
        <v>9.8626743085772155E-4</v>
      </c>
      <c r="CI32" s="138" t="e">
        <f t="shared" si="5"/>
        <v>#DIV/0!</v>
      </c>
      <c r="CJ32" s="138">
        <f t="shared" si="5"/>
        <v>-9.2358405957816702E-4</v>
      </c>
      <c r="CK32" s="138">
        <f t="shared" si="5"/>
        <v>-1.0399368842613865E-3</v>
      </c>
      <c r="CL32" s="138" t="e">
        <f t="shared" si="5"/>
        <v>#DIV/0!</v>
      </c>
      <c r="CM32" s="138">
        <f t="shared" si="6"/>
        <v>-2.1400589498595657E-4</v>
      </c>
      <c r="CN32" s="138" t="e">
        <f t="shared" si="6"/>
        <v>#DIV/0!</v>
      </c>
      <c r="CO32" s="138">
        <f t="shared" si="6"/>
        <v>-1.7052280993472839E-3</v>
      </c>
      <c r="CP32" s="138" t="e">
        <f t="shared" si="6"/>
        <v>#DIV/0!</v>
      </c>
      <c r="CQ32" s="138">
        <f t="shared" si="6"/>
        <v>1.673091625133448E-4</v>
      </c>
      <c r="CR32" s="138">
        <f t="shared" si="6"/>
        <v>-1.5612945486260254E-3</v>
      </c>
      <c r="CS32" s="138" t="e">
        <f t="shared" si="6"/>
        <v>#DIV/0!</v>
      </c>
      <c r="CT32" s="138">
        <f t="shared" si="6"/>
        <v>-1.1391698349684559E-3</v>
      </c>
      <c r="CU32" s="138" t="e">
        <f t="shared" si="6"/>
        <v>#DIV/0!</v>
      </c>
    </row>
    <row r="33" spans="1:99" x14ac:dyDescent="0.3">
      <c r="A33" s="323" t="str">
        <f>IF( ISBLANK(machi_frm_BeamDyn!A62), "", machi_frm_BeamDyn!A62)</f>
        <v/>
      </c>
      <c r="B33" s="324">
        <f>IF( ISBLANK(machi_frm_BeamDyn!B62), "", machi_frm_BeamDyn!B62)</f>
        <v>58.5</v>
      </c>
      <c r="C33" s="324">
        <f>IF( ISBLANK(machi_frm_BeamDyn!C62), "", machi_frm_BeamDyn!C62)</f>
        <v>0</v>
      </c>
      <c r="D33" s="324">
        <f>IF( ISBLANK(machi_frm_BeamDyn!D62), "", machi_frm_BeamDyn!D62)</f>
        <v>-5.5591886171639494E-2</v>
      </c>
      <c r="E33" s="325">
        <f>IF( ISBLANK(machi_frm_BeamDyn!E62), "", machi_frm_BeamDyn!E62)</f>
        <v>377.72917613917218</v>
      </c>
      <c r="F33" s="325">
        <f>IF( ISBLANK(machi_frm_BeamDyn!F62), "", machi_frm_BeamDyn!F62)</f>
        <v>0.72140890867586593</v>
      </c>
      <c r="G33" s="325">
        <f>IF( ISBLANK(machi_frm_BeamDyn!G62), "", machi_frm_BeamDyn!G62)</f>
        <v>4.2030256746177719E-2</v>
      </c>
      <c r="H33" s="325">
        <f>IF( ISBLANK(machi_frm_BeamDyn!H62), "", machi_frm_BeamDyn!H62)</f>
        <v>67.904898389174193</v>
      </c>
      <c r="I33" s="325">
        <f>IF( ISBLANK(machi_frm_BeamDyn!I62), "", machi_frm_BeamDyn!I62)</f>
        <v>734.00678952709904</v>
      </c>
      <c r="J33" s="325">
        <f>IF( ISBLANK(machi_frm_BeamDyn!J62), "", machi_frm_BeamDyn!J62)</f>
        <v>33.380171525642581</v>
      </c>
      <c r="K33" s="325">
        <f>IF( ISBLANK(machi_frm_BeamDyn!K62), "", machi_frm_BeamDyn!K62)</f>
        <v>303140379.55982184</v>
      </c>
      <c r="L33" s="325">
        <f>IF( ISBLANK(machi_frm_BeamDyn!L62), "", machi_frm_BeamDyn!L62)</f>
        <v>0</v>
      </c>
      <c r="M33" s="325">
        <f>IF( ISBLANK(machi_frm_BeamDyn!M62), "", machi_frm_BeamDyn!M62)</f>
        <v>4072107.3499316378</v>
      </c>
      <c r="N33" s="325">
        <f>IF( ISBLANK(machi_frm_BeamDyn!N62), "", machi_frm_BeamDyn!N62)</f>
        <v>0</v>
      </c>
      <c r="O33" s="325">
        <f>IF( ISBLANK(machi_frm_BeamDyn!O62), "", machi_frm_BeamDyn!O62)</f>
        <v>12132294.329572855</v>
      </c>
      <c r="P33" s="325">
        <f>IF( ISBLANK(machi_frm_BeamDyn!P62), "", machi_frm_BeamDyn!P62)</f>
        <v>0</v>
      </c>
      <c r="Q33" s="325">
        <f>IF( ISBLANK(machi_frm_BeamDyn!Q62), "", machi_frm_BeamDyn!Q62)</f>
        <v>19923444054.969639</v>
      </c>
      <c r="R33" s="325">
        <f>IF( ISBLANK(machi_frm_BeamDyn!R62), "", machi_frm_BeamDyn!R62)</f>
        <v>0</v>
      </c>
      <c r="S33" s="325">
        <f>IF( ISBLANK(machi_frm_BeamDyn!S62), "", machi_frm_BeamDyn!S62)</f>
        <v>-308593605.67439806</v>
      </c>
      <c r="T33" s="325">
        <f>IF( ISBLANK(machi_frm_BeamDyn!T62), "", machi_frm_BeamDyn!T62)</f>
        <v>0</v>
      </c>
      <c r="U33" s="325">
        <f>IF( ISBLANK(machi_frm_BeamDyn!U62), "", machi_frm_BeamDyn!U62)</f>
        <v>5503744034.5875549</v>
      </c>
      <c r="V33" s="325">
        <f>IF( ISBLANK(machi_frm_BeamDyn!V62), "", machi_frm_BeamDyn!V62)</f>
        <v>116676754.7065707</v>
      </c>
      <c r="W33" s="325">
        <f>IF( ISBLANK(machi_frm_BeamDyn!W62), "", machi_frm_BeamDyn!W62)</f>
        <v>0</v>
      </c>
      <c r="X33" s="325">
        <f>IF( ISBLANK(machi_frm_BeamDyn!X62), "", machi_frm_BeamDyn!X62)</f>
        <v>10119272.711990943</v>
      </c>
      <c r="Y33" s="325">
        <f>IF( ISBLANK(machi_frm_BeamDyn!Y62), "", machi_frm_BeamDyn!Y62)</f>
        <v>0</v>
      </c>
      <c r="Z33" s="325">
        <f>IF( ISBLANK(machi_frm_BeamDyn!Z62), "", machi_frm_BeamDyn!Z62)</f>
        <v>4904293511.7304029</v>
      </c>
      <c r="AA33" s="325">
        <f>IF( ISBLANK(machi_frm_BeamDyn!AA62), "", machi_frm_BeamDyn!AA62)</f>
        <v>0</v>
      </c>
      <c r="AB33" s="325">
        <f>IF( ISBLANK(machi_frm_BeamDyn!AB62), "", machi_frm_BeamDyn!AB62)</f>
        <v>-344695912.95620352</v>
      </c>
      <c r="AC33" s="325">
        <f>IF( ISBLANK(machi_frm_BeamDyn!AC62), "", machi_frm_BeamDyn!AC62)</f>
        <v>220540369.56211963</v>
      </c>
      <c r="AD33" s="325">
        <f>IF( ISBLANK(machi_frm_BeamDyn!AD62), "", machi_frm_BeamDyn!AD62)</f>
        <v>0</v>
      </c>
      <c r="AE33" s="325">
        <f>IF( ISBLANK(machi_frm_BeamDyn!AE62), "", machi_frm_BeamDyn!AE62)</f>
        <v>15575548220.857138</v>
      </c>
      <c r="AF33" s="326">
        <f>IF( ISBLANK(machi_frm_BeamDyn!AF62), "", machi_frm_BeamDyn!AF62)</f>
        <v>0</v>
      </c>
      <c r="AI33" s="2"/>
      <c r="AJ33">
        <v>58.5</v>
      </c>
      <c r="AK33">
        <v>0</v>
      </c>
      <c r="AL33">
        <v>-5.6000000000000001E-2</v>
      </c>
      <c r="AM33" s="1">
        <v>377.7312</v>
      </c>
      <c r="AN33" s="1">
        <v>0.72141219999999995</v>
      </c>
      <c r="AO33" s="1">
        <v>4.2030079999999997E-2</v>
      </c>
      <c r="AP33" s="1">
        <v>67.906270000000006</v>
      </c>
      <c r="AQ33" s="1">
        <v>734.01750000000004</v>
      </c>
      <c r="AR33" s="1">
        <v>33.380459999999999</v>
      </c>
      <c r="AS33" s="1">
        <v>303141200</v>
      </c>
      <c r="AT33" s="1">
        <v>0</v>
      </c>
      <c r="AU33" s="1">
        <v>4072051</v>
      </c>
      <c r="AV33" s="1">
        <v>0</v>
      </c>
      <c r="AW33" s="1">
        <v>12132360</v>
      </c>
      <c r="AX33" s="1">
        <v>0</v>
      </c>
      <c r="AY33" s="1">
        <v>19923520000</v>
      </c>
      <c r="AZ33" s="1">
        <v>0</v>
      </c>
      <c r="BA33" s="1">
        <v>-308588800</v>
      </c>
      <c r="BB33" s="1">
        <v>0</v>
      </c>
      <c r="BC33" s="1">
        <v>5503787000</v>
      </c>
      <c r="BD33" s="1">
        <v>116678200</v>
      </c>
      <c r="BE33" s="1">
        <v>0</v>
      </c>
      <c r="BF33" s="1">
        <v>10119430</v>
      </c>
      <c r="BG33" s="1">
        <v>0</v>
      </c>
      <c r="BH33" s="1">
        <v>4904391000</v>
      </c>
      <c r="BI33" s="1">
        <v>0</v>
      </c>
      <c r="BJ33" s="1">
        <v>-344696400</v>
      </c>
      <c r="BK33" s="1">
        <v>220544300</v>
      </c>
      <c r="BL33" s="1">
        <v>0</v>
      </c>
      <c r="BM33" s="1">
        <v>15575760000</v>
      </c>
      <c r="BN33" s="186">
        <v>0</v>
      </c>
      <c r="BQ33" s="138">
        <f t="shared" si="7"/>
        <v>0</v>
      </c>
      <c r="BR33" s="138">
        <f t="shared" si="7"/>
        <v>0</v>
      </c>
      <c r="BS33" s="138">
        <f t="shared" si="7"/>
        <v>4.081138283605068E-4</v>
      </c>
      <c r="BT33" s="138">
        <f t="shared" si="3"/>
        <v>-5.3579392642681754E-4</v>
      </c>
      <c r="BU33" s="138">
        <f t="shared" si="4"/>
        <v>-3.2913241340137844E-6</v>
      </c>
      <c r="BV33" s="138">
        <f t="shared" si="4"/>
        <v>1.7674617772134305E-7</v>
      </c>
      <c r="BW33" s="138">
        <f t="shared" si="5"/>
        <v>-2.0198588816816446E-3</v>
      </c>
      <c r="BX33" s="138">
        <f t="shared" si="5"/>
        <v>-1.4591577041414049E-3</v>
      </c>
      <c r="BY33" s="138">
        <f t="shared" si="5"/>
        <v>-8.6420126450780551E-4</v>
      </c>
      <c r="BZ33" s="138">
        <f t="shared" si="5"/>
        <v>-2.7064621310329937E-4</v>
      </c>
      <c r="CA33" s="138" t="e">
        <f t="shared" si="5"/>
        <v>#DIV/0!</v>
      </c>
      <c r="CB33" s="138">
        <f t="shared" si="5"/>
        <v>1.3838218538460478E-3</v>
      </c>
      <c r="CC33" s="138" t="e">
        <f t="shared" si="5"/>
        <v>#DIV/0!</v>
      </c>
      <c r="CD33" s="138">
        <f t="shared" si="5"/>
        <v>-5.4128320578548939E-4</v>
      </c>
      <c r="CE33" s="138" t="e">
        <f t="shared" si="5"/>
        <v>#DIV/0!</v>
      </c>
      <c r="CF33" s="138">
        <f t="shared" si="5"/>
        <v>-3.8118279481324352E-4</v>
      </c>
      <c r="CG33" s="138" t="e">
        <f t="shared" si="5"/>
        <v>#DIV/0!</v>
      </c>
      <c r="CH33" s="138">
        <f t="shared" si="5"/>
        <v>1.557306810248659E-3</v>
      </c>
      <c r="CI33" s="138" t="e">
        <f t="shared" si="5"/>
        <v>#DIV/0!</v>
      </c>
      <c r="CJ33" s="138">
        <f t="shared" si="5"/>
        <v>-7.8065180293256911E-4</v>
      </c>
      <c r="CK33" s="138">
        <f t="shared" si="5"/>
        <v>-1.2387004850093581E-3</v>
      </c>
      <c r="CL33" s="138" t="e">
        <f t="shared" si="5"/>
        <v>#DIV/0!</v>
      </c>
      <c r="CM33" s="138">
        <f t="shared" si="6"/>
        <v>-1.5543168840223358E-3</v>
      </c>
      <c r="CN33" s="138" t="e">
        <f t="shared" si="6"/>
        <v>#DIV/0!</v>
      </c>
      <c r="CO33" s="138">
        <f t="shared" si="6"/>
        <v>-1.9877752323795863E-3</v>
      </c>
      <c r="CP33" s="138" t="e">
        <f t="shared" si="6"/>
        <v>#DIV/0!</v>
      </c>
      <c r="CQ33" s="138">
        <f t="shared" si="6"/>
        <v>-1.4129645580275918E-4</v>
      </c>
      <c r="CR33" s="138">
        <f t="shared" si="6"/>
        <v>-1.7821534632121714E-3</v>
      </c>
      <c r="CS33" s="138" t="e">
        <f t="shared" si="6"/>
        <v>#DIV/0!</v>
      </c>
      <c r="CT33" s="138">
        <f t="shared" si="6"/>
        <v>-1.359671328155544E-3</v>
      </c>
      <c r="CU33" s="138" t="e">
        <f t="shared" si="6"/>
        <v>#DIV/0!</v>
      </c>
    </row>
    <row r="34" spans="1:99" x14ac:dyDescent="0.3">
      <c r="A34" s="323">
        <f>IF( ISBLANK(machi_frm_BeamDyn!A63), "", machi_frm_BeamDyn!A63)</f>
        <v>16</v>
      </c>
      <c r="B34" s="324">
        <f>IF( ISBLANK(machi_frm_BeamDyn!B63), "", machi_frm_BeamDyn!B63)</f>
        <v>58.5</v>
      </c>
      <c r="C34" s="324">
        <f>IF( ISBLANK(machi_frm_BeamDyn!C63), "", machi_frm_BeamDyn!C63)</f>
        <v>0</v>
      </c>
      <c r="D34" s="324">
        <f>IF( ISBLANK(machi_frm_BeamDyn!D63), "", machi_frm_BeamDyn!D63)</f>
        <v>-5.5591886171639494E-2</v>
      </c>
      <c r="E34" s="325">
        <f>IF( ISBLANK(machi_frm_BeamDyn!E63), "", machi_frm_BeamDyn!E63)</f>
        <v>377.72917613917218</v>
      </c>
      <c r="F34" s="325">
        <f>IF( ISBLANK(machi_frm_BeamDyn!F63), "", machi_frm_BeamDyn!F63)</f>
        <v>0.72140890867586593</v>
      </c>
      <c r="G34" s="325">
        <f>IF( ISBLANK(machi_frm_BeamDyn!G63), "", machi_frm_BeamDyn!G63)</f>
        <v>4.2030256746177719E-2</v>
      </c>
      <c r="H34" s="325">
        <f>IF( ISBLANK(machi_frm_BeamDyn!H63), "", machi_frm_BeamDyn!H63)</f>
        <v>67.904898389174193</v>
      </c>
      <c r="I34" s="325">
        <f>IF( ISBLANK(machi_frm_BeamDyn!I63), "", machi_frm_BeamDyn!I63)</f>
        <v>734.00678952709904</v>
      </c>
      <c r="J34" s="325">
        <f>IF( ISBLANK(machi_frm_BeamDyn!J63), "", machi_frm_BeamDyn!J63)</f>
        <v>33.380171525642581</v>
      </c>
      <c r="K34" s="325">
        <f>IF( ISBLANK(machi_frm_BeamDyn!K63), "", machi_frm_BeamDyn!K63)</f>
        <v>303140379.55982184</v>
      </c>
      <c r="L34" s="325">
        <f>IF( ISBLANK(machi_frm_BeamDyn!L63), "", machi_frm_BeamDyn!L63)</f>
        <v>0</v>
      </c>
      <c r="M34" s="325">
        <f>IF( ISBLANK(machi_frm_BeamDyn!M63), "", machi_frm_BeamDyn!M63)</f>
        <v>4072107.3499316378</v>
      </c>
      <c r="N34" s="325">
        <f>IF( ISBLANK(machi_frm_BeamDyn!N63), "", machi_frm_BeamDyn!N63)</f>
        <v>0</v>
      </c>
      <c r="O34" s="325">
        <f>IF( ISBLANK(machi_frm_BeamDyn!O63), "", machi_frm_BeamDyn!O63)</f>
        <v>12132294.329572855</v>
      </c>
      <c r="P34" s="325">
        <f>IF( ISBLANK(machi_frm_BeamDyn!P63), "", machi_frm_BeamDyn!P63)</f>
        <v>0</v>
      </c>
      <c r="Q34" s="325">
        <f>IF( ISBLANK(machi_frm_BeamDyn!Q63), "", machi_frm_BeamDyn!Q63)</f>
        <v>19923444054.969639</v>
      </c>
      <c r="R34" s="325">
        <f>IF( ISBLANK(machi_frm_BeamDyn!R63), "", machi_frm_BeamDyn!R63)</f>
        <v>0</v>
      </c>
      <c r="S34" s="325">
        <f>IF( ISBLANK(machi_frm_BeamDyn!S63), "", machi_frm_BeamDyn!S63)</f>
        <v>-308593605.67439806</v>
      </c>
      <c r="T34" s="325">
        <f>IF( ISBLANK(machi_frm_BeamDyn!T63), "", machi_frm_BeamDyn!T63)</f>
        <v>0</v>
      </c>
      <c r="U34" s="325">
        <f>IF( ISBLANK(machi_frm_BeamDyn!U63), "", machi_frm_BeamDyn!U63)</f>
        <v>5503744034.5875549</v>
      </c>
      <c r="V34" s="325">
        <f>IF( ISBLANK(machi_frm_BeamDyn!V63), "", machi_frm_BeamDyn!V63)</f>
        <v>116676754.7065707</v>
      </c>
      <c r="W34" s="325">
        <f>IF( ISBLANK(machi_frm_BeamDyn!W63), "", machi_frm_BeamDyn!W63)</f>
        <v>0</v>
      </c>
      <c r="X34" s="325">
        <f>IF( ISBLANK(machi_frm_BeamDyn!X63), "", machi_frm_BeamDyn!X63)</f>
        <v>10119272.711990943</v>
      </c>
      <c r="Y34" s="325">
        <f>IF( ISBLANK(machi_frm_BeamDyn!Y63), "", machi_frm_BeamDyn!Y63)</f>
        <v>0</v>
      </c>
      <c r="Z34" s="325">
        <f>IF( ISBLANK(machi_frm_BeamDyn!Z63), "", machi_frm_BeamDyn!Z63)</f>
        <v>4904293511.7304029</v>
      </c>
      <c r="AA34" s="325">
        <f>IF( ISBLANK(machi_frm_BeamDyn!AA63), "", machi_frm_BeamDyn!AA63)</f>
        <v>0</v>
      </c>
      <c r="AB34" s="325">
        <f>IF( ISBLANK(machi_frm_BeamDyn!AB63), "", machi_frm_BeamDyn!AB63)</f>
        <v>-344695912.95620352</v>
      </c>
      <c r="AC34" s="325">
        <f>IF( ISBLANK(machi_frm_BeamDyn!AC63), "", machi_frm_BeamDyn!AC63)</f>
        <v>220540369.56211963</v>
      </c>
      <c r="AD34" s="325">
        <f>IF( ISBLANK(machi_frm_BeamDyn!AD63), "", machi_frm_BeamDyn!AD63)</f>
        <v>0</v>
      </c>
      <c r="AE34" s="325">
        <f>IF( ISBLANK(machi_frm_BeamDyn!AE63), "", machi_frm_BeamDyn!AE63)</f>
        <v>15575548220.857138</v>
      </c>
      <c r="AF34" s="326">
        <f>IF( ISBLANK(machi_frm_BeamDyn!AF63), "", machi_frm_BeamDyn!AF63)</f>
        <v>0</v>
      </c>
      <c r="AI34" s="2">
        <v>16</v>
      </c>
      <c r="AJ34">
        <v>58.5</v>
      </c>
      <c r="AK34">
        <v>0</v>
      </c>
      <c r="AL34">
        <v>-5.6000000000000001E-2</v>
      </c>
      <c r="AM34" s="1">
        <v>377.7312</v>
      </c>
      <c r="AN34" s="1">
        <v>0.72141219999999995</v>
      </c>
      <c r="AO34" s="1">
        <v>4.2030079999999997E-2</v>
      </c>
      <c r="AP34" s="1">
        <v>67.906270000000006</v>
      </c>
      <c r="AQ34" s="1">
        <v>734.01750000000004</v>
      </c>
      <c r="AR34" s="1">
        <v>33.380459999999999</v>
      </c>
      <c r="AS34" s="1">
        <v>303141200</v>
      </c>
      <c r="AT34" s="1">
        <v>0</v>
      </c>
      <c r="AU34" s="1">
        <v>4072051</v>
      </c>
      <c r="AV34" s="1">
        <v>0</v>
      </c>
      <c r="AW34" s="1">
        <v>12132360</v>
      </c>
      <c r="AX34" s="1">
        <v>0</v>
      </c>
      <c r="AY34" s="1">
        <v>19923520000</v>
      </c>
      <c r="AZ34" s="1">
        <v>0</v>
      </c>
      <c r="BA34" s="1">
        <v>-308588800</v>
      </c>
      <c r="BB34" s="1">
        <v>0</v>
      </c>
      <c r="BC34" s="1">
        <v>5503787000</v>
      </c>
      <c r="BD34" s="1">
        <v>116678200</v>
      </c>
      <c r="BE34" s="1">
        <v>0</v>
      </c>
      <c r="BF34" s="1">
        <v>10119430</v>
      </c>
      <c r="BG34" s="1">
        <v>0</v>
      </c>
      <c r="BH34" s="1">
        <v>4904391000</v>
      </c>
      <c r="BI34" s="1">
        <v>0</v>
      </c>
      <c r="BJ34" s="1">
        <v>-344696400</v>
      </c>
      <c r="BK34" s="1">
        <v>220544300</v>
      </c>
      <c r="BL34" s="1">
        <v>0</v>
      </c>
      <c r="BM34" s="1">
        <v>15575760000</v>
      </c>
      <c r="BN34" s="186">
        <v>0</v>
      </c>
      <c r="BQ34" s="138">
        <f t="shared" si="7"/>
        <v>0</v>
      </c>
      <c r="BR34" s="138">
        <f t="shared" si="7"/>
        <v>0</v>
      </c>
      <c r="BS34" s="138">
        <f t="shared" si="7"/>
        <v>4.081138283605068E-4</v>
      </c>
      <c r="BT34" s="138">
        <f t="shared" si="3"/>
        <v>-5.3579392642681754E-4</v>
      </c>
      <c r="BU34" s="138">
        <f t="shared" si="4"/>
        <v>-3.2913241340137844E-6</v>
      </c>
      <c r="BV34" s="138">
        <f t="shared" si="4"/>
        <v>1.7674617772134305E-7</v>
      </c>
      <c r="BW34" s="138">
        <f t="shared" si="5"/>
        <v>-2.0198588816816446E-3</v>
      </c>
      <c r="BX34" s="138">
        <f t="shared" si="5"/>
        <v>-1.4591577041414049E-3</v>
      </c>
      <c r="BY34" s="138">
        <f t="shared" si="5"/>
        <v>-8.6420126450780551E-4</v>
      </c>
      <c r="BZ34" s="138">
        <f t="shared" si="5"/>
        <v>-2.7064621310329937E-4</v>
      </c>
      <c r="CA34" s="138" t="e">
        <f t="shared" si="5"/>
        <v>#DIV/0!</v>
      </c>
      <c r="CB34" s="138">
        <f t="shared" si="5"/>
        <v>1.3838218538460478E-3</v>
      </c>
      <c r="CC34" s="138" t="e">
        <f t="shared" si="5"/>
        <v>#DIV/0!</v>
      </c>
      <c r="CD34" s="138">
        <f t="shared" si="5"/>
        <v>-5.4128320578548939E-4</v>
      </c>
      <c r="CE34" s="138" t="e">
        <f t="shared" si="5"/>
        <v>#DIV/0!</v>
      </c>
      <c r="CF34" s="138">
        <f t="shared" si="5"/>
        <v>-3.8118279481324352E-4</v>
      </c>
      <c r="CG34" s="138" t="e">
        <f t="shared" si="5"/>
        <v>#DIV/0!</v>
      </c>
      <c r="CH34" s="138">
        <f t="shared" si="5"/>
        <v>1.557306810248659E-3</v>
      </c>
      <c r="CI34" s="138" t="e">
        <f t="shared" si="5"/>
        <v>#DIV/0!</v>
      </c>
      <c r="CJ34" s="138">
        <f t="shared" si="5"/>
        <v>-7.8065180293256911E-4</v>
      </c>
      <c r="CK34" s="138">
        <f t="shared" si="5"/>
        <v>-1.2387004850093581E-3</v>
      </c>
      <c r="CL34" s="138" t="e">
        <f t="shared" si="5"/>
        <v>#DIV/0!</v>
      </c>
      <c r="CM34" s="138">
        <f t="shared" si="6"/>
        <v>-1.5543168840223358E-3</v>
      </c>
      <c r="CN34" s="138" t="e">
        <f t="shared" si="6"/>
        <v>#DIV/0!</v>
      </c>
      <c r="CO34" s="138">
        <f t="shared" si="6"/>
        <v>-1.9877752323795863E-3</v>
      </c>
      <c r="CP34" s="138" t="e">
        <f t="shared" si="6"/>
        <v>#DIV/0!</v>
      </c>
      <c r="CQ34" s="138">
        <f t="shared" si="6"/>
        <v>-1.4129645580275918E-4</v>
      </c>
      <c r="CR34" s="138">
        <f t="shared" si="6"/>
        <v>-1.7821534632121714E-3</v>
      </c>
      <c r="CS34" s="138" t="e">
        <f t="shared" si="6"/>
        <v>#DIV/0!</v>
      </c>
      <c r="CT34" s="138">
        <f t="shared" si="6"/>
        <v>-1.359671328155544E-3</v>
      </c>
      <c r="CU34" s="138" t="e">
        <f t="shared" si="6"/>
        <v>#DIV/0!</v>
      </c>
    </row>
    <row r="35" spans="1:99" x14ac:dyDescent="0.3">
      <c r="A35" s="323" t="str">
        <f>IF( ISBLANK(machi_frm_BeamDyn!A64), "", machi_frm_BeamDyn!A64)</f>
        <v/>
      </c>
      <c r="B35" s="324">
        <f>IF( ISBLANK(machi_frm_BeamDyn!B64), "", machi_frm_BeamDyn!B64)</f>
        <v>64.349999999999994</v>
      </c>
      <c r="C35" s="324">
        <f>IF( ISBLANK(machi_frm_BeamDyn!C64), "", machi_frm_BeamDyn!C64)</f>
        <v>0</v>
      </c>
      <c r="D35" s="324">
        <f>IF( ISBLANK(machi_frm_BeamDyn!D64), "", machi_frm_BeamDyn!D64)</f>
        <v>-0.23665773260893433</v>
      </c>
      <c r="E35" s="325">
        <f>IF( ISBLANK(machi_frm_BeamDyn!E64), "", machi_frm_BeamDyn!E64)</f>
        <v>350.48075798158982</v>
      </c>
      <c r="F35" s="325">
        <f>IF( ISBLANK(machi_frm_BeamDyn!F64), "", machi_frm_BeamDyn!F64)</f>
        <v>0.67843152532812678</v>
      </c>
      <c r="G35" s="325">
        <f>IF( ISBLANK(machi_frm_BeamDyn!G64), "", machi_frm_BeamDyn!G64)</f>
        <v>3.6098273846408714E-2</v>
      </c>
      <c r="H35" s="325">
        <f>IF( ISBLANK(machi_frm_BeamDyn!H64), "", machi_frm_BeamDyn!H64)</f>
        <v>49.017087751616906</v>
      </c>
      <c r="I35" s="325">
        <f>IF( ISBLANK(machi_frm_BeamDyn!I64), "", machi_frm_BeamDyn!I64)</f>
        <v>592.46059585819933</v>
      </c>
      <c r="J35" s="325">
        <f>IF( ISBLANK(machi_frm_BeamDyn!J64), "", machi_frm_BeamDyn!J64)</f>
        <v>21.884007614996122</v>
      </c>
      <c r="K35" s="325">
        <f>IF( ISBLANK(machi_frm_BeamDyn!K64), "", machi_frm_BeamDyn!K64)</f>
        <v>292878821.83621842</v>
      </c>
      <c r="L35" s="325">
        <f>IF( ISBLANK(machi_frm_BeamDyn!L64), "", machi_frm_BeamDyn!L64)</f>
        <v>0</v>
      </c>
      <c r="M35" s="325">
        <f>IF( ISBLANK(machi_frm_BeamDyn!M64), "", machi_frm_BeamDyn!M64)</f>
        <v>2675196.8835163126</v>
      </c>
      <c r="N35" s="325">
        <f>IF( ISBLANK(machi_frm_BeamDyn!N64), "", machi_frm_BeamDyn!N64)</f>
        <v>0</v>
      </c>
      <c r="O35" s="325">
        <f>IF( ISBLANK(machi_frm_BeamDyn!O64), "", machi_frm_BeamDyn!O64)</f>
        <v>11444887.989277588</v>
      </c>
      <c r="P35" s="325">
        <f>IF( ISBLANK(machi_frm_BeamDyn!P64), "", machi_frm_BeamDyn!P64)</f>
        <v>0</v>
      </c>
      <c r="Q35" s="325">
        <f>IF( ISBLANK(machi_frm_BeamDyn!Q64), "", machi_frm_BeamDyn!Q64)</f>
        <v>18925007645.601643</v>
      </c>
      <c r="R35" s="325">
        <f>IF( ISBLANK(machi_frm_BeamDyn!R64), "", machi_frm_BeamDyn!R64)</f>
        <v>0</v>
      </c>
      <c r="S35" s="325">
        <f>IF( ISBLANK(machi_frm_BeamDyn!S64), "", machi_frm_BeamDyn!S64)</f>
        <v>-308530152.89381689</v>
      </c>
      <c r="T35" s="325">
        <f>IF( ISBLANK(machi_frm_BeamDyn!T64), "", machi_frm_BeamDyn!T64)</f>
        <v>0</v>
      </c>
      <c r="U35" s="325">
        <f>IF( ISBLANK(machi_frm_BeamDyn!U64), "", machi_frm_BeamDyn!U64)</f>
        <v>4934755800.4311666</v>
      </c>
      <c r="V35" s="325">
        <f>IF( ISBLANK(machi_frm_BeamDyn!V64), "", machi_frm_BeamDyn!V64)</f>
        <v>97452711.099546522</v>
      </c>
      <c r="W35" s="325">
        <f>IF( ISBLANK(machi_frm_BeamDyn!W64), "", machi_frm_BeamDyn!W64)</f>
        <v>0</v>
      </c>
      <c r="X35" s="325">
        <f>IF( ISBLANK(machi_frm_BeamDyn!X64), "", machi_frm_BeamDyn!X64)</f>
        <v>7866993.7547380887</v>
      </c>
      <c r="Y35" s="325">
        <f>IF( ISBLANK(machi_frm_BeamDyn!Y64), "", machi_frm_BeamDyn!Y64)</f>
        <v>0</v>
      </c>
      <c r="Z35" s="325">
        <f>IF( ISBLANK(machi_frm_BeamDyn!Z64), "", machi_frm_BeamDyn!Z64)</f>
        <v>3608812186.373601</v>
      </c>
      <c r="AA35" s="325">
        <f>IF( ISBLANK(machi_frm_BeamDyn!AA64), "", machi_frm_BeamDyn!AA64)</f>
        <v>0</v>
      </c>
      <c r="AB35" s="325">
        <f>IF( ISBLANK(machi_frm_BeamDyn!AB64), "", machi_frm_BeamDyn!AB64)</f>
        <v>-215469006.74724758</v>
      </c>
      <c r="AC35" s="325">
        <f>IF( ISBLANK(machi_frm_BeamDyn!AC64), "", machi_frm_BeamDyn!AC64)</f>
        <v>168033844.59526175</v>
      </c>
      <c r="AD35" s="325">
        <f>IF( ISBLANK(machi_frm_BeamDyn!AD64), "", machi_frm_BeamDyn!AD64)</f>
        <v>0</v>
      </c>
      <c r="AE35" s="325">
        <f>IF( ISBLANK(machi_frm_BeamDyn!AE64), "", machi_frm_BeamDyn!AE64)</f>
        <v>12734628096.087114</v>
      </c>
      <c r="AF35" s="326">
        <f>IF( ISBLANK(machi_frm_BeamDyn!AF64), "", machi_frm_BeamDyn!AF64)</f>
        <v>0</v>
      </c>
      <c r="AI35" s="2"/>
      <c r="AJ35">
        <v>64.349999999999994</v>
      </c>
      <c r="AK35">
        <v>0</v>
      </c>
      <c r="AL35">
        <v>-0.23499999999999999</v>
      </c>
      <c r="AM35" s="1">
        <v>350.48430000000002</v>
      </c>
      <c r="AN35" s="1">
        <v>0.67844340000000003</v>
      </c>
      <c r="AO35" s="1">
        <v>3.6098159999999997E-2</v>
      </c>
      <c r="AP35" s="1">
        <v>49.018180000000001</v>
      </c>
      <c r="AQ35" s="1">
        <v>592.47749999999996</v>
      </c>
      <c r="AR35" s="1">
        <v>21.884460000000001</v>
      </c>
      <c r="AS35" s="1">
        <v>292878200</v>
      </c>
      <c r="AT35" s="1">
        <v>0</v>
      </c>
      <c r="AU35" s="1">
        <v>2675079</v>
      </c>
      <c r="AV35" s="1">
        <v>0</v>
      </c>
      <c r="AW35" s="1">
        <v>11444790</v>
      </c>
      <c r="AX35" s="1">
        <v>0</v>
      </c>
      <c r="AY35" s="1">
        <v>18925120000</v>
      </c>
      <c r="AZ35" s="1">
        <v>0</v>
      </c>
      <c r="BA35" s="1">
        <v>-308524300</v>
      </c>
      <c r="BB35" s="1">
        <v>0</v>
      </c>
      <c r="BC35" s="1">
        <v>4934889000</v>
      </c>
      <c r="BD35" s="1">
        <v>97454040</v>
      </c>
      <c r="BE35" s="1">
        <v>0</v>
      </c>
      <c r="BF35" s="1">
        <v>7866988</v>
      </c>
      <c r="BG35" s="1">
        <v>0</v>
      </c>
      <c r="BH35" s="1">
        <v>3608891000</v>
      </c>
      <c r="BI35" s="1">
        <v>0</v>
      </c>
      <c r="BJ35" s="1">
        <v>-215472700</v>
      </c>
      <c r="BK35" s="1">
        <v>168037200</v>
      </c>
      <c r="BL35" s="1">
        <v>0</v>
      </c>
      <c r="BM35" s="1">
        <v>12734990000</v>
      </c>
      <c r="BN35" s="186">
        <v>0</v>
      </c>
      <c r="BQ35" s="138">
        <f t="shared" si="7"/>
        <v>0</v>
      </c>
      <c r="BR35" s="138">
        <f t="shared" si="7"/>
        <v>0</v>
      </c>
      <c r="BS35" s="138">
        <f t="shared" si="7"/>
        <v>-1.6577326089343425E-3</v>
      </c>
      <c r="BT35" s="138">
        <f t="shared" si="3"/>
        <v>-1.0106068688956547E-3</v>
      </c>
      <c r="BU35" s="138">
        <f t="shared" si="4"/>
        <v>-1.1874671873246534E-5</v>
      </c>
      <c r="BV35" s="138">
        <f t="shared" si="4"/>
        <v>1.138464087169222E-7</v>
      </c>
      <c r="BW35" s="138">
        <f t="shared" ref="BW35:CL43" si="8" xml:space="preserve"> (H35 - AP35)/AP35 * 100</f>
        <v>-2.2282516060271834E-3</v>
      </c>
      <c r="BX35" s="138">
        <f t="shared" si="8"/>
        <v>-2.853128059822907E-3</v>
      </c>
      <c r="BY35" s="138">
        <f t="shared" si="8"/>
        <v>-2.0671517774652642E-3</v>
      </c>
      <c r="BZ35" s="138">
        <f t="shared" si="8"/>
        <v>2.123190522260417E-4</v>
      </c>
      <c r="CA35" s="138" t="e">
        <f t="shared" si="8"/>
        <v>#DIV/0!</v>
      </c>
      <c r="CB35" s="138">
        <f t="shared" si="8"/>
        <v>4.4067302802114194E-3</v>
      </c>
      <c r="CC35" s="138" t="e">
        <f t="shared" si="8"/>
        <v>#DIV/0!</v>
      </c>
      <c r="CD35" s="138">
        <f t="shared" si="8"/>
        <v>8.5619113664998263E-4</v>
      </c>
      <c r="CE35" s="138" t="e">
        <f t="shared" si="8"/>
        <v>#DIV/0!</v>
      </c>
      <c r="CF35" s="138">
        <f t="shared" si="8"/>
        <v>-5.9367865755879674E-4</v>
      </c>
      <c r="CG35" s="138" t="e">
        <f t="shared" si="8"/>
        <v>#DIV/0!</v>
      </c>
      <c r="CH35" s="138">
        <f t="shared" si="8"/>
        <v>1.8970608852814292E-3</v>
      </c>
      <c r="CI35" s="138" t="e">
        <f t="shared" si="8"/>
        <v>#DIV/0!</v>
      </c>
      <c r="CJ35" s="138">
        <f t="shared" si="8"/>
        <v>-2.6991401191263091E-3</v>
      </c>
      <c r="CK35" s="138">
        <f t="shared" si="8"/>
        <v>-1.363617612443874E-3</v>
      </c>
      <c r="CL35" s="138" t="e">
        <f t="shared" si="8"/>
        <v>#DIV/0!</v>
      </c>
      <c r="CM35" s="138">
        <f t="shared" si="6"/>
        <v>7.3150462269641121E-5</v>
      </c>
      <c r="CN35" s="138" t="e">
        <f t="shared" si="6"/>
        <v>#DIV/0!</v>
      </c>
      <c r="CO35" s="138">
        <f t="shared" si="6"/>
        <v>-2.1838738382245464E-3</v>
      </c>
      <c r="CP35" s="138" t="e">
        <f t="shared" si="6"/>
        <v>#DIV/0!</v>
      </c>
      <c r="CQ35" s="138">
        <f t="shared" si="6"/>
        <v>-1.7140235177928742E-3</v>
      </c>
      <c r="CR35" s="138">
        <f t="shared" si="6"/>
        <v>-1.9968225715778381E-3</v>
      </c>
      <c r="CS35" s="138" t="e">
        <f t="shared" si="6"/>
        <v>#DIV/0!</v>
      </c>
      <c r="CT35" s="138">
        <f t="shared" si="6"/>
        <v>-2.8418075937685534E-3</v>
      </c>
      <c r="CU35" s="138" t="e">
        <f t="shared" si="6"/>
        <v>#DIV/0!</v>
      </c>
    </row>
    <row r="36" spans="1:99" x14ac:dyDescent="0.3">
      <c r="A36" s="323">
        <f>IF( ISBLANK(machi_frm_BeamDyn!A65), "", machi_frm_BeamDyn!A65)</f>
        <v>17</v>
      </c>
      <c r="B36" s="324">
        <f>IF( ISBLANK(machi_frm_BeamDyn!B65), "", machi_frm_BeamDyn!B65)</f>
        <v>64.349999999999994</v>
      </c>
      <c r="C36" s="324">
        <f>IF( ISBLANK(machi_frm_BeamDyn!C65), "", machi_frm_BeamDyn!C65)</f>
        <v>0</v>
      </c>
      <c r="D36" s="324">
        <f>IF( ISBLANK(machi_frm_BeamDyn!D65), "", machi_frm_BeamDyn!D65)</f>
        <v>-0.23665773260893433</v>
      </c>
      <c r="E36" s="325">
        <f>IF( ISBLANK(machi_frm_BeamDyn!E65), "", machi_frm_BeamDyn!E65)</f>
        <v>350.48075798158982</v>
      </c>
      <c r="F36" s="325">
        <f>IF( ISBLANK(machi_frm_BeamDyn!F65), "", machi_frm_BeamDyn!F65)</f>
        <v>0.67843152532812678</v>
      </c>
      <c r="G36" s="325">
        <f>IF( ISBLANK(machi_frm_BeamDyn!G65), "", machi_frm_BeamDyn!G65)</f>
        <v>3.6098273846408714E-2</v>
      </c>
      <c r="H36" s="325">
        <f>IF( ISBLANK(machi_frm_BeamDyn!H65), "", machi_frm_BeamDyn!H65)</f>
        <v>49.017087751616906</v>
      </c>
      <c r="I36" s="325">
        <f>IF( ISBLANK(machi_frm_BeamDyn!I65), "", machi_frm_BeamDyn!I65)</f>
        <v>592.46059585819933</v>
      </c>
      <c r="J36" s="325">
        <f>IF( ISBLANK(machi_frm_BeamDyn!J65), "", machi_frm_BeamDyn!J65)</f>
        <v>21.884007614996122</v>
      </c>
      <c r="K36" s="325">
        <f>IF( ISBLANK(machi_frm_BeamDyn!K65), "", machi_frm_BeamDyn!K65)</f>
        <v>292878821.83621842</v>
      </c>
      <c r="L36" s="325">
        <f>IF( ISBLANK(machi_frm_BeamDyn!L65), "", machi_frm_BeamDyn!L65)</f>
        <v>0</v>
      </c>
      <c r="M36" s="325">
        <f>IF( ISBLANK(machi_frm_BeamDyn!M65), "", machi_frm_BeamDyn!M65)</f>
        <v>2675196.8835163126</v>
      </c>
      <c r="N36" s="325">
        <f>IF( ISBLANK(machi_frm_BeamDyn!N65), "", machi_frm_BeamDyn!N65)</f>
        <v>0</v>
      </c>
      <c r="O36" s="325">
        <f>IF( ISBLANK(machi_frm_BeamDyn!O65), "", machi_frm_BeamDyn!O65)</f>
        <v>11444887.989277588</v>
      </c>
      <c r="P36" s="325">
        <f>IF( ISBLANK(machi_frm_BeamDyn!P65), "", machi_frm_BeamDyn!P65)</f>
        <v>0</v>
      </c>
      <c r="Q36" s="325">
        <f>IF( ISBLANK(machi_frm_BeamDyn!Q65), "", machi_frm_BeamDyn!Q65)</f>
        <v>18925007645.601643</v>
      </c>
      <c r="R36" s="325">
        <f>IF( ISBLANK(machi_frm_BeamDyn!R65), "", machi_frm_BeamDyn!R65)</f>
        <v>0</v>
      </c>
      <c r="S36" s="325">
        <f>IF( ISBLANK(machi_frm_BeamDyn!S65), "", machi_frm_BeamDyn!S65)</f>
        <v>-308530152.89381689</v>
      </c>
      <c r="T36" s="325">
        <f>IF( ISBLANK(machi_frm_BeamDyn!T65), "", machi_frm_BeamDyn!T65)</f>
        <v>0</v>
      </c>
      <c r="U36" s="325">
        <f>IF( ISBLANK(machi_frm_BeamDyn!U65), "", machi_frm_BeamDyn!U65)</f>
        <v>4934755800.4311666</v>
      </c>
      <c r="V36" s="325">
        <f>IF( ISBLANK(machi_frm_BeamDyn!V65), "", machi_frm_BeamDyn!V65)</f>
        <v>97452711.099546522</v>
      </c>
      <c r="W36" s="325">
        <f>IF( ISBLANK(machi_frm_BeamDyn!W65), "", machi_frm_BeamDyn!W65)</f>
        <v>0</v>
      </c>
      <c r="X36" s="325">
        <f>IF( ISBLANK(machi_frm_BeamDyn!X65), "", machi_frm_BeamDyn!X65)</f>
        <v>7866993.7547380887</v>
      </c>
      <c r="Y36" s="325">
        <f>IF( ISBLANK(machi_frm_BeamDyn!Y65), "", machi_frm_BeamDyn!Y65)</f>
        <v>0</v>
      </c>
      <c r="Z36" s="325">
        <f>IF( ISBLANK(machi_frm_BeamDyn!Z65), "", machi_frm_BeamDyn!Z65)</f>
        <v>3608812186.373601</v>
      </c>
      <c r="AA36" s="325">
        <f>IF( ISBLANK(machi_frm_BeamDyn!AA65), "", machi_frm_BeamDyn!AA65)</f>
        <v>0</v>
      </c>
      <c r="AB36" s="325">
        <f>IF( ISBLANK(machi_frm_BeamDyn!AB65), "", machi_frm_BeamDyn!AB65)</f>
        <v>-215469006.74724758</v>
      </c>
      <c r="AC36" s="325">
        <f>IF( ISBLANK(machi_frm_BeamDyn!AC65), "", machi_frm_BeamDyn!AC65)</f>
        <v>168033844.59526175</v>
      </c>
      <c r="AD36" s="325">
        <f>IF( ISBLANK(machi_frm_BeamDyn!AD65), "", machi_frm_BeamDyn!AD65)</f>
        <v>0</v>
      </c>
      <c r="AE36" s="325">
        <f>IF( ISBLANK(machi_frm_BeamDyn!AE65), "", machi_frm_BeamDyn!AE65)</f>
        <v>12734628096.087114</v>
      </c>
      <c r="AF36" s="326">
        <f>IF( ISBLANK(machi_frm_BeamDyn!AF65), "", machi_frm_BeamDyn!AF65)</f>
        <v>0</v>
      </c>
      <c r="AI36" s="2">
        <v>17</v>
      </c>
      <c r="AJ36">
        <v>64.349999999999994</v>
      </c>
      <c r="AK36">
        <v>0</v>
      </c>
      <c r="AL36">
        <v>-0.23499999999999999</v>
      </c>
      <c r="AM36" s="1">
        <v>350.48430000000002</v>
      </c>
      <c r="AN36" s="1">
        <v>0.67844340000000003</v>
      </c>
      <c r="AO36" s="1">
        <v>3.6098159999999997E-2</v>
      </c>
      <c r="AP36" s="1">
        <v>49.018180000000001</v>
      </c>
      <c r="AQ36" s="1">
        <v>592.47749999999996</v>
      </c>
      <c r="AR36" s="1">
        <v>21.884460000000001</v>
      </c>
      <c r="AS36" s="1">
        <v>292878200</v>
      </c>
      <c r="AT36" s="1">
        <v>0</v>
      </c>
      <c r="AU36" s="1">
        <v>2675079</v>
      </c>
      <c r="AV36" s="1">
        <v>0</v>
      </c>
      <c r="AW36" s="1">
        <v>11444790</v>
      </c>
      <c r="AX36" s="1">
        <v>0</v>
      </c>
      <c r="AY36" s="1">
        <v>18925120000</v>
      </c>
      <c r="AZ36" s="1">
        <v>0</v>
      </c>
      <c r="BA36" s="1">
        <v>-308524300</v>
      </c>
      <c r="BB36" s="1">
        <v>0</v>
      </c>
      <c r="BC36" s="1">
        <v>4934889000</v>
      </c>
      <c r="BD36" s="1">
        <v>97454040</v>
      </c>
      <c r="BE36" s="1">
        <v>0</v>
      </c>
      <c r="BF36" s="1">
        <v>7866988</v>
      </c>
      <c r="BG36" s="1">
        <v>0</v>
      </c>
      <c r="BH36" s="1">
        <v>3608891000</v>
      </c>
      <c r="BI36" s="1">
        <v>0</v>
      </c>
      <c r="BJ36" s="1">
        <v>-215472700</v>
      </c>
      <c r="BK36" s="1">
        <v>168037200</v>
      </c>
      <c r="BL36" s="1">
        <v>0</v>
      </c>
      <c r="BM36" s="1">
        <v>12734990000</v>
      </c>
      <c r="BN36" s="186">
        <v>0</v>
      </c>
      <c r="BQ36" s="138">
        <f t="shared" si="7"/>
        <v>0</v>
      </c>
      <c r="BR36" s="138">
        <f t="shared" si="7"/>
        <v>0</v>
      </c>
      <c r="BS36" s="138">
        <f t="shared" si="7"/>
        <v>-1.6577326089343425E-3</v>
      </c>
      <c r="BT36" s="138">
        <f t="shared" si="3"/>
        <v>-1.0106068688956547E-3</v>
      </c>
      <c r="BU36" s="138">
        <f t="shared" si="4"/>
        <v>-1.1874671873246534E-5</v>
      </c>
      <c r="BV36" s="138">
        <f t="shared" si="4"/>
        <v>1.138464087169222E-7</v>
      </c>
      <c r="BW36" s="138">
        <f t="shared" si="8"/>
        <v>-2.2282516060271834E-3</v>
      </c>
      <c r="BX36" s="138">
        <f t="shared" si="8"/>
        <v>-2.853128059822907E-3</v>
      </c>
      <c r="BY36" s="138">
        <f t="shared" si="8"/>
        <v>-2.0671517774652642E-3</v>
      </c>
      <c r="BZ36" s="138">
        <f t="shared" si="8"/>
        <v>2.123190522260417E-4</v>
      </c>
      <c r="CA36" s="138" t="e">
        <f t="shared" si="8"/>
        <v>#DIV/0!</v>
      </c>
      <c r="CB36" s="138">
        <f t="shared" si="8"/>
        <v>4.4067302802114194E-3</v>
      </c>
      <c r="CC36" s="138" t="e">
        <f t="shared" si="8"/>
        <v>#DIV/0!</v>
      </c>
      <c r="CD36" s="138">
        <f t="shared" si="8"/>
        <v>8.5619113664998263E-4</v>
      </c>
      <c r="CE36" s="138" t="e">
        <f t="shared" si="8"/>
        <v>#DIV/0!</v>
      </c>
      <c r="CF36" s="138">
        <f t="shared" si="8"/>
        <v>-5.9367865755879674E-4</v>
      </c>
      <c r="CG36" s="138" t="e">
        <f t="shared" si="8"/>
        <v>#DIV/0!</v>
      </c>
      <c r="CH36" s="138">
        <f t="shared" si="8"/>
        <v>1.8970608852814292E-3</v>
      </c>
      <c r="CI36" s="138" t="e">
        <f t="shared" si="8"/>
        <v>#DIV/0!</v>
      </c>
      <c r="CJ36" s="138">
        <f t="shared" si="8"/>
        <v>-2.6991401191263091E-3</v>
      </c>
      <c r="CK36" s="138">
        <f t="shared" si="8"/>
        <v>-1.363617612443874E-3</v>
      </c>
      <c r="CL36" s="138" t="e">
        <f t="shared" si="8"/>
        <v>#DIV/0!</v>
      </c>
      <c r="CM36" s="138">
        <f t="shared" si="6"/>
        <v>7.3150462269641121E-5</v>
      </c>
      <c r="CN36" s="138" t="e">
        <f t="shared" si="6"/>
        <v>#DIV/0!</v>
      </c>
      <c r="CO36" s="138">
        <f t="shared" si="6"/>
        <v>-2.1838738382245464E-3</v>
      </c>
      <c r="CP36" s="138" t="e">
        <f t="shared" si="6"/>
        <v>#DIV/0!</v>
      </c>
      <c r="CQ36" s="138">
        <f t="shared" si="6"/>
        <v>-1.7140235177928742E-3</v>
      </c>
      <c r="CR36" s="138">
        <f t="shared" si="6"/>
        <v>-1.9968225715778381E-3</v>
      </c>
      <c r="CS36" s="138" t="e">
        <f t="shared" si="6"/>
        <v>#DIV/0!</v>
      </c>
      <c r="CT36" s="138">
        <f t="shared" si="6"/>
        <v>-2.8418075937685534E-3</v>
      </c>
      <c r="CU36" s="138" t="e">
        <f t="shared" si="6"/>
        <v>#DIV/0!</v>
      </c>
    </row>
    <row r="37" spans="1:99" x14ac:dyDescent="0.3">
      <c r="A37" s="323" t="str">
        <f>IF( ISBLANK(machi_frm_BeamDyn!A66), "", machi_frm_BeamDyn!A66)</f>
        <v/>
      </c>
      <c r="B37" s="324">
        <f>IF( ISBLANK(machi_frm_BeamDyn!B66), "", machi_frm_BeamDyn!B66)</f>
        <v>70.2</v>
      </c>
      <c r="C37" s="324">
        <f>IF( ISBLANK(machi_frm_BeamDyn!C66), "", machi_frm_BeamDyn!C66)</f>
        <v>0</v>
      </c>
      <c r="D37" s="324">
        <f>IF( ISBLANK(machi_frm_BeamDyn!D66), "", machi_frm_BeamDyn!D66)</f>
        <v>-0.49538957503989528</v>
      </c>
      <c r="E37" s="325">
        <f>IF( ISBLANK(machi_frm_BeamDyn!E66), "", machi_frm_BeamDyn!E66)</f>
        <v>307.34355991677165</v>
      </c>
      <c r="F37" s="325">
        <f>IF( ISBLANK(machi_frm_BeamDyn!F66), "", machi_frm_BeamDyn!F66)</f>
        <v>0.53567721835769333</v>
      </c>
      <c r="G37" s="325">
        <f>IF( ISBLANK(machi_frm_BeamDyn!G66), "", machi_frm_BeamDyn!G66)</f>
        <v>3.107890346209365E-2</v>
      </c>
      <c r="H37" s="325">
        <f>IF( ISBLANK(machi_frm_BeamDyn!H66), "", machi_frm_BeamDyn!H66)</f>
        <v>35.406975022002143</v>
      </c>
      <c r="I37" s="325">
        <f>IF( ISBLANK(machi_frm_BeamDyn!I66), "", machi_frm_BeamDyn!I66)</f>
        <v>388.90823358067405</v>
      </c>
      <c r="J37" s="325">
        <f>IF( ISBLANK(machi_frm_BeamDyn!J66), "", machi_frm_BeamDyn!J66)</f>
        <v>11.273689341028961</v>
      </c>
      <c r="K37" s="325">
        <f>IF( ISBLANK(machi_frm_BeamDyn!K66), "", machi_frm_BeamDyn!K66)</f>
        <v>300265189.31669003</v>
      </c>
      <c r="L37" s="325">
        <f>IF( ISBLANK(machi_frm_BeamDyn!L66), "", machi_frm_BeamDyn!L66)</f>
        <v>0</v>
      </c>
      <c r="M37" s="325">
        <f>IF( ISBLANK(machi_frm_BeamDyn!M66), "", machi_frm_BeamDyn!M66)</f>
        <v>2249871.1376708378</v>
      </c>
      <c r="N37" s="325">
        <f>IF( ISBLANK(machi_frm_BeamDyn!N66), "", machi_frm_BeamDyn!N66)</f>
        <v>0</v>
      </c>
      <c r="O37" s="325">
        <f>IF( ISBLANK(machi_frm_BeamDyn!O66), "", machi_frm_BeamDyn!O66)</f>
        <v>12704512.017434703</v>
      </c>
      <c r="P37" s="325">
        <f>IF( ISBLANK(machi_frm_BeamDyn!P66), "", machi_frm_BeamDyn!P66)</f>
        <v>0</v>
      </c>
      <c r="Q37" s="325">
        <f>IF( ISBLANK(machi_frm_BeamDyn!Q66), "", machi_frm_BeamDyn!Q66)</f>
        <v>17539502990.641098</v>
      </c>
      <c r="R37" s="325">
        <f>IF( ISBLANK(machi_frm_BeamDyn!R66), "", machi_frm_BeamDyn!R66)</f>
        <v>0</v>
      </c>
      <c r="S37" s="325">
        <f>IF( ISBLANK(machi_frm_BeamDyn!S66), "", machi_frm_BeamDyn!S66)</f>
        <v>-332390207.96699685</v>
      </c>
      <c r="T37" s="325">
        <f>IF( ISBLANK(machi_frm_BeamDyn!T66), "", machi_frm_BeamDyn!T66)</f>
        <v>0</v>
      </c>
      <c r="U37" s="325">
        <f>IF( ISBLANK(machi_frm_BeamDyn!U66), "", machi_frm_BeamDyn!U66)</f>
        <v>3337153755.6835651</v>
      </c>
      <c r="V37" s="325">
        <f>IF( ISBLANK(machi_frm_BeamDyn!V66), "", machi_frm_BeamDyn!V66)</f>
        <v>81380090.455630779</v>
      </c>
      <c r="W37" s="325">
        <f>IF( ISBLANK(machi_frm_BeamDyn!W66), "", machi_frm_BeamDyn!W66)</f>
        <v>0</v>
      </c>
      <c r="X37" s="325">
        <f>IF( ISBLANK(machi_frm_BeamDyn!X66), "", machi_frm_BeamDyn!X66)</f>
        <v>7833014.3251078399</v>
      </c>
      <c r="Y37" s="325">
        <f>IF( ISBLANK(machi_frm_BeamDyn!Y66), "", machi_frm_BeamDyn!Y66)</f>
        <v>0</v>
      </c>
      <c r="Z37" s="325">
        <f>IF( ISBLANK(machi_frm_BeamDyn!Z66), "", machi_frm_BeamDyn!Z66)</f>
        <v>2656269376.2048945</v>
      </c>
      <c r="AA37" s="325">
        <f>IF( ISBLANK(machi_frm_BeamDyn!AA66), "", machi_frm_BeamDyn!AA66)</f>
        <v>0</v>
      </c>
      <c r="AB37" s="325">
        <f>IF( ISBLANK(machi_frm_BeamDyn!AB66), "", machi_frm_BeamDyn!AB66)</f>
        <v>-85362269.457801223</v>
      </c>
      <c r="AC37" s="325">
        <f>IF( ISBLANK(machi_frm_BeamDyn!AC66), "", machi_frm_BeamDyn!AC66)</f>
        <v>128223863.25581481</v>
      </c>
      <c r="AD37" s="325">
        <f>IF( ISBLANK(machi_frm_BeamDyn!AD66), "", machi_frm_BeamDyn!AD66)</f>
        <v>0</v>
      </c>
      <c r="AE37" s="325">
        <f>IF( ISBLANK(machi_frm_BeamDyn!AE66), "", machi_frm_BeamDyn!AE66)</f>
        <v>8378352086.4726276</v>
      </c>
      <c r="AF37" s="326">
        <f>IF( ISBLANK(machi_frm_BeamDyn!AF66), "", machi_frm_BeamDyn!AF66)</f>
        <v>0</v>
      </c>
      <c r="AI37" s="2"/>
      <c r="AJ37">
        <v>70.2</v>
      </c>
      <c r="AK37">
        <v>0</v>
      </c>
      <c r="AL37">
        <v>-0.495</v>
      </c>
      <c r="AM37" s="1">
        <v>307.34780000000001</v>
      </c>
      <c r="AN37" s="1">
        <v>0.53569330000000004</v>
      </c>
      <c r="AO37" s="1">
        <v>3.1078740000000001E-2</v>
      </c>
      <c r="AP37" s="1">
        <v>35.407879999999999</v>
      </c>
      <c r="AQ37" s="1">
        <v>388.92399999999998</v>
      </c>
      <c r="AR37" s="1">
        <v>11.274050000000001</v>
      </c>
      <c r="AS37" s="1">
        <v>300262100</v>
      </c>
      <c r="AT37" s="1">
        <v>0</v>
      </c>
      <c r="AU37" s="1">
        <v>2249778</v>
      </c>
      <c r="AV37" s="1">
        <v>0</v>
      </c>
      <c r="AW37" s="1">
        <v>12704280</v>
      </c>
      <c r="AX37" s="1">
        <v>0</v>
      </c>
      <c r="AY37" s="1">
        <v>17539660000</v>
      </c>
      <c r="AZ37" s="1">
        <v>0</v>
      </c>
      <c r="BA37" s="1">
        <v>-332385200</v>
      </c>
      <c r="BB37" s="1">
        <v>0</v>
      </c>
      <c r="BC37" s="1">
        <v>3337296000</v>
      </c>
      <c r="BD37" s="1">
        <v>81381380</v>
      </c>
      <c r="BE37" s="1">
        <v>0</v>
      </c>
      <c r="BF37" s="1">
        <v>7832956</v>
      </c>
      <c r="BG37" s="1">
        <v>0</v>
      </c>
      <c r="BH37" s="1">
        <v>2656336000</v>
      </c>
      <c r="BI37" s="1">
        <v>0</v>
      </c>
      <c r="BJ37" s="1">
        <v>-85365220</v>
      </c>
      <c r="BK37" s="1">
        <v>128226800</v>
      </c>
      <c r="BL37" s="1">
        <v>0</v>
      </c>
      <c r="BM37" s="1">
        <v>8378691000</v>
      </c>
      <c r="BN37" s="186">
        <v>0</v>
      </c>
      <c r="BQ37" s="138">
        <f t="shared" si="7"/>
        <v>0</v>
      </c>
      <c r="BR37" s="138">
        <f t="shared" si="7"/>
        <v>0</v>
      </c>
      <c r="BS37" s="138">
        <f t="shared" si="7"/>
        <v>-3.8957503989528464E-4</v>
      </c>
      <c r="BT37" s="138">
        <f t="shared" si="3"/>
        <v>-1.3795716866537978E-3</v>
      </c>
      <c r="BU37" s="138">
        <f t="shared" si="4"/>
        <v>-1.6081642306708943E-5</v>
      </c>
      <c r="BV37" s="138">
        <f t="shared" si="4"/>
        <v>1.6346209364900832E-7</v>
      </c>
      <c r="BW37" s="138">
        <f t="shared" si="8"/>
        <v>-2.5558660892868565E-3</v>
      </c>
      <c r="BX37" s="138">
        <f t="shared" si="8"/>
        <v>-4.0538561070872278E-3</v>
      </c>
      <c r="BY37" s="138">
        <f t="shared" si="8"/>
        <v>-3.1990187292064106E-3</v>
      </c>
      <c r="BZ37" s="138">
        <f t="shared" si="8"/>
        <v>1.0288733376698938E-3</v>
      </c>
      <c r="CA37" s="138" t="e">
        <f t="shared" si="8"/>
        <v>#DIV/0!</v>
      </c>
      <c r="CB37" s="138">
        <f t="shared" si="8"/>
        <v>4.1398605034722712E-3</v>
      </c>
      <c r="CC37" s="138" t="e">
        <f t="shared" si="8"/>
        <v>#DIV/0!</v>
      </c>
      <c r="CD37" s="138">
        <f t="shared" si="8"/>
        <v>1.8262934593946778E-3</v>
      </c>
      <c r="CE37" s="138" t="e">
        <f t="shared" si="8"/>
        <v>#DIV/0!</v>
      </c>
      <c r="CF37" s="138">
        <f t="shared" si="8"/>
        <v>-8.9516763096877331E-4</v>
      </c>
      <c r="CG37" s="138" t="e">
        <f t="shared" si="8"/>
        <v>#DIV/0!</v>
      </c>
      <c r="CH37" s="138">
        <f t="shared" si="8"/>
        <v>1.506675687379758E-3</v>
      </c>
      <c r="CI37" s="138" t="e">
        <f t="shared" si="8"/>
        <v>#DIV/0!</v>
      </c>
      <c r="CJ37" s="138">
        <f t="shared" si="8"/>
        <v>-4.2622625153675379E-3</v>
      </c>
      <c r="CK37" s="138">
        <f t="shared" si="8"/>
        <v>-1.5845693071569117E-3</v>
      </c>
      <c r="CL37" s="138" t="e">
        <f t="shared" si="8"/>
        <v>#DIV/0!</v>
      </c>
      <c r="CM37" s="138">
        <f t="shared" si="6"/>
        <v>7.4461171286918789E-4</v>
      </c>
      <c r="CN37" s="138" t="e">
        <f t="shared" si="6"/>
        <v>#DIV/0!</v>
      </c>
      <c r="CO37" s="138">
        <f t="shared" si="6"/>
        <v>-2.5081087296734035E-3</v>
      </c>
      <c r="CP37" s="138" t="e">
        <f t="shared" si="6"/>
        <v>#DIV/0!</v>
      </c>
      <c r="CQ37" s="138">
        <f t="shared" si="6"/>
        <v>-3.4563750890318078E-3</v>
      </c>
      <c r="CR37" s="138">
        <f t="shared" si="6"/>
        <v>-2.2902733166501646E-3</v>
      </c>
      <c r="CS37" s="138" t="e">
        <f t="shared" si="6"/>
        <v>#DIV/0!</v>
      </c>
      <c r="CT37" s="138">
        <f t="shared" si="6"/>
        <v>-4.0449460109265303E-3</v>
      </c>
      <c r="CU37" s="138" t="e">
        <f t="shared" si="6"/>
        <v>#DIV/0!</v>
      </c>
    </row>
    <row r="38" spans="1:99" x14ac:dyDescent="0.3">
      <c r="A38" s="323">
        <f>IF( ISBLANK(machi_frm_BeamDyn!A67), "", machi_frm_BeamDyn!A67)</f>
        <v>18</v>
      </c>
      <c r="B38" s="324">
        <f>IF( ISBLANK(machi_frm_BeamDyn!B67), "", machi_frm_BeamDyn!B67)</f>
        <v>70.2</v>
      </c>
      <c r="C38" s="324">
        <f>IF( ISBLANK(machi_frm_BeamDyn!C67), "", machi_frm_BeamDyn!C67)</f>
        <v>0</v>
      </c>
      <c r="D38" s="324">
        <f>IF( ISBLANK(machi_frm_BeamDyn!D67), "", machi_frm_BeamDyn!D67)</f>
        <v>-0.49538957503989528</v>
      </c>
      <c r="E38" s="325">
        <f>IF( ISBLANK(machi_frm_BeamDyn!E67), "", machi_frm_BeamDyn!E67)</f>
        <v>307.34355991677165</v>
      </c>
      <c r="F38" s="325">
        <f>IF( ISBLANK(machi_frm_BeamDyn!F67), "", machi_frm_BeamDyn!F67)</f>
        <v>0.53567721835769333</v>
      </c>
      <c r="G38" s="325">
        <f>IF( ISBLANK(machi_frm_BeamDyn!G67), "", machi_frm_BeamDyn!G67)</f>
        <v>3.107890346209365E-2</v>
      </c>
      <c r="H38" s="325">
        <f>IF( ISBLANK(machi_frm_BeamDyn!H67), "", machi_frm_BeamDyn!H67)</f>
        <v>35.406975022002143</v>
      </c>
      <c r="I38" s="325">
        <f>IF( ISBLANK(machi_frm_BeamDyn!I67), "", machi_frm_BeamDyn!I67)</f>
        <v>388.90823358067405</v>
      </c>
      <c r="J38" s="325">
        <f>IF( ISBLANK(machi_frm_BeamDyn!J67), "", machi_frm_BeamDyn!J67)</f>
        <v>11.273689341028961</v>
      </c>
      <c r="K38" s="325">
        <f>IF( ISBLANK(machi_frm_BeamDyn!K67), "", machi_frm_BeamDyn!K67)</f>
        <v>300265189.31669003</v>
      </c>
      <c r="L38" s="325">
        <f>IF( ISBLANK(machi_frm_BeamDyn!L67), "", machi_frm_BeamDyn!L67)</f>
        <v>0</v>
      </c>
      <c r="M38" s="325">
        <f>IF( ISBLANK(machi_frm_BeamDyn!M67), "", machi_frm_BeamDyn!M67)</f>
        <v>2249871.1376708378</v>
      </c>
      <c r="N38" s="325">
        <f>IF( ISBLANK(machi_frm_BeamDyn!N67), "", machi_frm_BeamDyn!N67)</f>
        <v>0</v>
      </c>
      <c r="O38" s="325">
        <f>IF( ISBLANK(machi_frm_BeamDyn!O67), "", machi_frm_BeamDyn!O67)</f>
        <v>12704512.017434703</v>
      </c>
      <c r="P38" s="325">
        <f>IF( ISBLANK(machi_frm_BeamDyn!P67), "", machi_frm_BeamDyn!P67)</f>
        <v>0</v>
      </c>
      <c r="Q38" s="325">
        <f>IF( ISBLANK(machi_frm_BeamDyn!Q67), "", machi_frm_BeamDyn!Q67)</f>
        <v>17539502990.641098</v>
      </c>
      <c r="R38" s="325">
        <f>IF( ISBLANK(machi_frm_BeamDyn!R67), "", machi_frm_BeamDyn!R67)</f>
        <v>0</v>
      </c>
      <c r="S38" s="325">
        <f>IF( ISBLANK(machi_frm_BeamDyn!S67), "", machi_frm_BeamDyn!S67)</f>
        <v>-332390207.96699685</v>
      </c>
      <c r="T38" s="325">
        <f>IF( ISBLANK(machi_frm_BeamDyn!T67), "", machi_frm_BeamDyn!T67)</f>
        <v>0</v>
      </c>
      <c r="U38" s="325">
        <f>IF( ISBLANK(machi_frm_BeamDyn!U67), "", machi_frm_BeamDyn!U67)</f>
        <v>3337153755.6835651</v>
      </c>
      <c r="V38" s="325">
        <f>IF( ISBLANK(machi_frm_BeamDyn!V67), "", machi_frm_BeamDyn!V67)</f>
        <v>81380090.455630779</v>
      </c>
      <c r="W38" s="325">
        <f>IF( ISBLANK(machi_frm_BeamDyn!W67), "", machi_frm_BeamDyn!W67)</f>
        <v>0</v>
      </c>
      <c r="X38" s="325">
        <f>IF( ISBLANK(machi_frm_BeamDyn!X67), "", machi_frm_BeamDyn!X67)</f>
        <v>7833014.3251078399</v>
      </c>
      <c r="Y38" s="325">
        <f>IF( ISBLANK(machi_frm_BeamDyn!Y67), "", machi_frm_BeamDyn!Y67)</f>
        <v>0</v>
      </c>
      <c r="Z38" s="325">
        <f>IF( ISBLANK(machi_frm_BeamDyn!Z67), "", machi_frm_BeamDyn!Z67)</f>
        <v>2656269376.2048945</v>
      </c>
      <c r="AA38" s="325">
        <f>IF( ISBLANK(machi_frm_BeamDyn!AA67), "", machi_frm_BeamDyn!AA67)</f>
        <v>0</v>
      </c>
      <c r="AB38" s="325">
        <f>IF( ISBLANK(machi_frm_BeamDyn!AB67), "", machi_frm_BeamDyn!AB67)</f>
        <v>-85362269.457801223</v>
      </c>
      <c r="AC38" s="325">
        <f>IF( ISBLANK(machi_frm_BeamDyn!AC67), "", machi_frm_BeamDyn!AC67)</f>
        <v>128223863.25581481</v>
      </c>
      <c r="AD38" s="325">
        <f>IF( ISBLANK(machi_frm_BeamDyn!AD67), "", machi_frm_BeamDyn!AD67)</f>
        <v>0</v>
      </c>
      <c r="AE38" s="325">
        <f>IF( ISBLANK(machi_frm_BeamDyn!AE67), "", machi_frm_BeamDyn!AE67)</f>
        <v>8378352086.4726276</v>
      </c>
      <c r="AF38" s="326">
        <f>IF( ISBLANK(machi_frm_BeamDyn!AF67), "", machi_frm_BeamDyn!AF67)</f>
        <v>0</v>
      </c>
      <c r="AI38" s="2">
        <v>18</v>
      </c>
      <c r="AJ38">
        <v>70.2</v>
      </c>
      <c r="AK38">
        <v>0</v>
      </c>
      <c r="AL38">
        <v>-0.495</v>
      </c>
      <c r="AM38" s="1">
        <v>307.34780000000001</v>
      </c>
      <c r="AN38" s="1">
        <v>0.53569330000000004</v>
      </c>
      <c r="AO38" s="1">
        <v>3.1078740000000001E-2</v>
      </c>
      <c r="AP38" s="1">
        <v>35.407879999999999</v>
      </c>
      <c r="AQ38" s="1">
        <v>388.92399999999998</v>
      </c>
      <c r="AR38" s="1">
        <v>11.274050000000001</v>
      </c>
      <c r="AS38" s="1">
        <v>300262100</v>
      </c>
      <c r="AT38" s="1">
        <v>0</v>
      </c>
      <c r="AU38" s="1">
        <v>2249778</v>
      </c>
      <c r="AV38" s="1">
        <v>0</v>
      </c>
      <c r="AW38" s="1">
        <v>12704280</v>
      </c>
      <c r="AX38" s="1">
        <v>0</v>
      </c>
      <c r="AY38" s="1">
        <v>17539660000</v>
      </c>
      <c r="AZ38" s="1">
        <v>0</v>
      </c>
      <c r="BA38" s="1">
        <v>-332385200</v>
      </c>
      <c r="BB38" s="1">
        <v>0</v>
      </c>
      <c r="BC38" s="1">
        <v>3337296000</v>
      </c>
      <c r="BD38" s="1">
        <v>81381380</v>
      </c>
      <c r="BE38" s="1">
        <v>0</v>
      </c>
      <c r="BF38" s="1">
        <v>7832956</v>
      </c>
      <c r="BG38" s="1">
        <v>0</v>
      </c>
      <c r="BH38" s="1">
        <v>2656336000</v>
      </c>
      <c r="BI38" s="1">
        <v>0</v>
      </c>
      <c r="BJ38" s="1">
        <v>-85365220</v>
      </c>
      <c r="BK38" s="1">
        <v>128226800</v>
      </c>
      <c r="BL38" s="1">
        <v>0</v>
      </c>
      <c r="BM38" s="1">
        <v>8378691000</v>
      </c>
      <c r="BN38" s="186">
        <v>0</v>
      </c>
      <c r="BQ38" s="138">
        <f t="shared" si="7"/>
        <v>0</v>
      </c>
      <c r="BR38" s="138">
        <f t="shared" si="7"/>
        <v>0</v>
      </c>
      <c r="BS38" s="138">
        <f t="shared" si="7"/>
        <v>-3.8957503989528464E-4</v>
      </c>
      <c r="BT38" s="138">
        <f t="shared" si="3"/>
        <v>-1.3795716866537978E-3</v>
      </c>
      <c r="BU38" s="138">
        <f t="shared" si="4"/>
        <v>-1.6081642306708943E-5</v>
      </c>
      <c r="BV38" s="138">
        <f t="shared" si="4"/>
        <v>1.6346209364900832E-7</v>
      </c>
      <c r="BW38" s="138">
        <f t="shared" si="8"/>
        <v>-2.5558660892868565E-3</v>
      </c>
      <c r="BX38" s="138">
        <f t="shared" si="8"/>
        <v>-4.0538561070872278E-3</v>
      </c>
      <c r="BY38" s="138">
        <f t="shared" si="8"/>
        <v>-3.1990187292064106E-3</v>
      </c>
      <c r="BZ38" s="138">
        <f t="shared" si="8"/>
        <v>1.0288733376698938E-3</v>
      </c>
      <c r="CA38" s="138" t="e">
        <f t="shared" si="8"/>
        <v>#DIV/0!</v>
      </c>
      <c r="CB38" s="138">
        <f t="shared" si="8"/>
        <v>4.1398605034722712E-3</v>
      </c>
      <c r="CC38" s="138" t="e">
        <f t="shared" si="8"/>
        <v>#DIV/0!</v>
      </c>
      <c r="CD38" s="138">
        <f t="shared" si="8"/>
        <v>1.8262934593946778E-3</v>
      </c>
      <c r="CE38" s="138" t="e">
        <f t="shared" si="8"/>
        <v>#DIV/0!</v>
      </c>
      <c r="CF38" s="138">
        <f t="shared" si="8"/>
        <v>-8.9516763096877331E-4</v>
      </c>
      <c r="CG38" s="138" t="e">
        <f t="shared" si="8"/>
        <v>#DIV/0!</v>
      </c>
      <c r="CH38" s="138">
        <f t="shared" si="8"/>
        <v>1.506675687379758E-3</v>
      </c>
      <c r="CI38" s="138" t="e">
        <f t="shared" si="8"/>
        <v>#DIV/0!</v>
      </c>
      <c r="CJ38" s="138">
        <f t="shared" si="8"/>
        <v>-4.2622625153675379E-3</v>
      </c>
      <c r="CK38" s="138">
        <f t="shared" si="8"/>
        <v>-1.5845693071569117E-3</v>
      </c>
      <c r="CL38" s="138" t="e">
        <f t="shared" si="8"/>
        <v>#DIV/0!</v>
      </c>
      <c r="CM38" s="138">
        <f t="shared" si="6"/>
        <v>7.4461171286918789E-4</v>
      </c>
      <c r="CN38" s="138" t="e">
        <f t="shared" si="6"/>
        <v>#DIV/0!</v>
      </c>
      <c r="CO38" s="138">
        <f t="shared" si="6"/>
        <v>-2.5081087296734035E-3</v>
      </c>
      <c r="CP38" s="138" t="e">
        <f t="shared" si="6"/>
        <v>#DIV/0!</v>
      </c>
      <c r="CQ38" s="138">
        <f t="shared" si="6"/>
        <v>-3.4563750890318078E-3</v>
      </c>
      <c r="CR38" s="138">
        <f t="shared" si="6"/>
        <v>-2.2902733166501646E-3</v>
      </c>
      <c r="CS38" s="138" t="e">
        <f t="shared" si="6"/>
        <v>#DIV/0!</v>
      </c>
      <c r="CT38" s="138">
        <f t="shared" si="6"/>
        <v>-4.0449460109265303E-3</v>
      </c>
      <c r="CU38" s="138" t="e">
        <f t="shared" si="6"/>
        <v>#DIV/0!</v>
      </c>
    </row>
    <row r="39" spans="1:99" x14ac:dyDescent="0.3">
      <c r="A39" s="323" t="str">
        <f>IF( ISBLANK(machi_frm_BeamDyn!A68), "", machi_frm_BeamDyn!A68)</f>
        <v/>
      </c>
      <c r="B39" s="324">
        <f>IF( ISBLANK(machi_frm_BeamDyn!B68), "", machi_frm_BeamDyn!B68)</f>
        <v>76.05</v>
      </c>
      <c r="C39" s="324">
        <f>IF( ISBLANK(machi_frm_BeamDyn!C68), "", machi_frm_BeamDyn!C68)</f>
        <v>0</v>
      </c>
      <c r="D39" s="324">
        <f>IF( ISBLANK(machi_frm_BeamDyn!D68), "", machi_frm_BeamDyn!D68)</f>
        <v>-0.81193651516189802</v>
      </c>
      <c r="E39" s="325">
        <f>IF( ISBLANK(machi_frm_BeamDyn!E68), "", machi_frm_BeamDyn!E68)</f>
        <v>260.26177098823462</v>
      </c>
      <c r="F39" s="325">
        <f>IF( ISBLANK(machi_frm_BeamDyn!F68), "", machi_frm_BeamDyn!F68)</f>
        <v>0.35895361840178935</v>
      </c>
      <c r="G39" s="325">
        <f>IF( ISBLANK(machi_frm_BeamDyn!G68), "", machi_frm_BeamDyn!G68)</f>
        <v>2.8457097900842412E-2</v>
      </c>
      <c r="H39" s="325">
        <f>IF( ISBLANK(machi_frm_BeamDyn!H68), "", machi_frm_BeamDyn!H68)</f>
        <v>25.225254378462648</v>
      </c>
      <c r="I39" s="325">
        <f>IF( ISBLANK(machi_frm_BeamDyn!I68), "", machi_frm_BeamDyn!I68)</f>
        <v>215.4507025885155</v>
      </c>
      <c r="J39" s="325">
        <f>IF( ISBLANK(machi_frm_BeamDyn!J68), "", machi_frm_BeamDyn!J68)</f>
        <v>4.4073696561864191</v>
      </c>
      <c r="K39" s="325">
        <f>IF( ISBLANK(machi_frm_BeamDyn!K68), "", machi_frm_BeamDyn!K68)</f>
        <v>334605704.57970953</v>
      </c>
      <c r="L39" s="325">
        <f>IF( ISBLANK(machi_frm_BeamDyn!L68), "", machi_frm_BeamDyn!L68)</f>
        <v>0</v>
      </c>
      <c r="M39" s="325">
        <f>IF( ISBLANK(machi_frm_BeamDyn!M68), "", machi_frm_BeamDyn!M68)</f>
        <v>1475380.3131783954</v>
      </c>
      <c r="N39" s="325">
        <f>IF( ISBLANK(machi_frm_BeamDyn!N68), "", machi_frm_BeamDyn!N68)</f>
        <v>0</v>
      </c>
      <c r="O39" s="325">
        <f>IF( ISBLANK(machi_frm_BeamDyn!O68), "", machi_frm_BeamDyn!O68)</f>
        <v>15326408.494255003</v>
      </c>
      <c r="P39" s="325">
        <f>IF( ISBLANK(machi_frm_BeamDyn!P68), "", machi_frm_BeamDyn!P68)</f>
        <v>0</v>
      </c>
      <c r="Q39" s="325">
        <f>IF( ISBLANK(machi_frm_BeamDyn!Q68), "", machi_frm_BeamDyn!Q68)</f>
        <v>15853022130.547781</v>
      </c>
      <c r="R39" s="325">
        <f>IF( ISBLANK(machi_frm_BeamDyn!R68), "", machi_frm_BeamDyn!R68)</f>
        <v>0</v>
      </c>
      <c r="S39" s="325">
        <f>IF( ISBLANK(machi_frm_BeamDyn!S68), "", machi_frm_BeamDyn!S68)</f>
        <v>-360514568.55272001</v>
      </c>
      <c r="T39" s="325">
        <f>IF( ISBLANK(machi_frm_BeamDyn!T68), "", machi_frm_BeamDyn!T68)</f>
        <v>0</v>
      </c>
      <c r="U39" s="325">
        <f>IF( ISBLANK(machi_frm_BeamDyn!U68), "", machi_frm_BeamDyn!U68)</f>
        <v>1771527835.2327738</v>
      </c>
      <c r="V39" s="325">
        <f>IF( ISBLANK(machi_frm_BeamDyn!V68), "", machi_frm_BeamDyn!V68)</f>
        <v>67082221.463547952</v>
      </c>
      <c r="W39" s="325">
        <f>IF( ISBLANK(machi_frm_BeamDyn!W68), "", machi_frm_BeamDyn!W68)</f>
        <v>0</v>
      </c>
      <c r="X39" s="325">
        <f>IF( ISBLANK(machi_frm_BeamDyn!X68), "", machi_frm_BeamDyn!X68)</f>
        <v>8373507.4780501099</v>
      </c>
      <c r="Y39" s="325">
        <f>IF( ISBLANK(machi_frm_BeamDyn!Y68), "", machi_frm_BeamDyn!Y68)</f>
        <v>0</v>
      </c>
      <c r="Z39" s="325">
        <f>IF( ISBLANK(machi_frm_BeamDyn!Z68), "", machi_frm_BeamDyn!Z68)</f>
        <v>1917924683.7802935</v>
      </c>
      <c r="AA39" s="325">
        <f>IF( ISBLANK(machi_frm_BeamDyn!AA68), "", machi_frm_BeamDyn!AA68)</f>
        <v>0</v>
      </c>
      <c r="AB39" s="325">
        <f>IF( ISBLANK(machi_frm_BeamDyn!AB68), "", machi_frm_BeamDyn!AB68)</f>
        <v>-5732549.3892645966</v>
      </c>
      <c r="AC39" s="325">
        <f>IF( ISBLANK(machi_frm_BeamDyn!AC68), "", machi_frm_BeamDyn!AC68)</f>
        <v>95375582.964772269</v>
      </c>
      <c r="AD39" s="325">
        <f>IF( ISBLANK(machi_frm_BeamDyn!AD68), "", machi_frm_BeamDyn!AD68)</f>
        <v>0</v>
      </c>
      <c r="AE39" s="325">
        <f>IF( ISBLANK(machi_frm_BeamDyn!AE68), "", machi_frm_BeamDyn!AE68)</f>
        <v>4636840117.7028666</v>
      </c>
      <c r="AF39" s="326">
        <f>IF( ISBLANK(machi_frm_BeamDyn!AF68), "", machi_frm_BeamDyn!AF68)</f>
        <v>0</v>
      </c>
      <c r="AI39" s="2"/>
      <c r="AJ39">
        <v>76.05</v>
      </c>
      <c r="AK39">
        <v>0</v>
      </c>
      <c r="AL39">
        <v>-0.81200000000000006</v>
      </c>
      <c r="AM39" s="1">
        <v>260.26530000000002</v>
      </c>
      <c r="AN39" s="1">
        <v>0.35896349999999999</v>
      </c>
      <c r="AO39" s="1">
        <v>2.8456660000000002E-2</v>
      </c>
      <c r="AP39" s="1">
        <v>25.225989999999999</v>
      </c>
      <c r="AQ39" s="1">
        <v>215.4589</v>
      </c>
      <c r="AR39" s="1">
        <v>4.4074869999999997</v>
      </c>
      <c r="AS39" s="1">
        <v>334601600</v>
      </c>
      <c r="AT39" s="1">
        <v>0</v>
      </c>
      <c r="AU39" s="1">
        <v>1475391</v>
      </c>
      <c r="AV39" s="1">
        <v>0</v>
      </c>
      <c r="AW39" s="1">
        <v>15326140</v>
      </c>
      <c r="AX39" s="1">
        <v>0</v>
      </c>
      <c r="AY39" s="1">
        <v>15853200000</v>
      </c>
      <c r="AZ39" s="1">
        <v>0</v>
      </c>
      <c r="BA39" s="1">
        <v>-360509000</v>
      </c>
      <c r="BB39" s="1">
        <v>0</v>
      </c>
      <c r="BC39" s="1">
        <v>1771602000</v>
      </c>
      <c r="BD39" s="1">
        <v>67083350</v>
      </c>
      <c r="BE39" s="1">
        <v>0</v>
      </c>
      <c r="BF39" s="1">
        <v>8373535</v>
      </c>
      <c r="BG39" s="1">
        <v>0</v>
      </c>
      <c r="BH39" s="1">
        <v>1917980000</v>
      </c>
      <c r="BI39" s="1">
        <v>0</v>
      </c>
      <c r="BJ39" s="1">
        <v>-5731036</v>
      </c>
      <c r="BK39" s="1">
        <v>95377930</v>
      </c>
      <c r="BL39" s="1">
        <v>0</v>
      </c>
      <c r="BM39" s="1">
        <v>4637012000</v>
      </c>
      <c r="BN39" s="186">
        <v>0</v>
      </c>
      <c r="BQ39" s="138">
        <f t="shared" si="7"/>
        <v>0</v>
      </c>
      <c r="BR39" s="138">
        <f t="shared" si="7"/>
        <v>0</v>
      </c>
      <c r="BS39" s="138">
        <f t="shared" si="7"/>
        <v>6.3484838102034757E-5</v>
      </c>
      <c r="BT39" s="138">
        <f t="shared" si="3"/>
        <v>-1.3559286487320977E-3</v>
      </c>
      <c r="BU39" s="138">
        <f t="shared" si="4"/>
        <v>-9.8815982106370548E-6</v>
      </c>
      <c r="BV39" s="138">
        <f t="shared" si="4"/>
        <v>4.3790084241004945E-7</v>
      </c>
      <c r="BW39" s="138">
        <f t="shared" si="8"/>
        <v>-2.9161255409677097E-3</v>
      </c>
      <c r="BX39" s="138">
        <f t="shared" si="8"/>
        <v>-3.8046288570592729E-3</v>
      </c>
      <c r="BY39" s="138">
        <f t="shared" si="8"/>
        <v>-2.6623745817205878E-3</v>
      </c>
      <c r="BZ39" s="138">
        <f t="shared" si="8"/>
        <v>1.2267065398162702E-3</v>
      </c>
      <c r="CA39" s="138" t="e">
        <f t="shared" si="8"/>
        <v>#DIV/0!</v>
      </c>
      <c r="CB39" s="138">
        <f t="shared" si="8"/>
        <v>-7.2433826725344088E-4</v>
      </c>
      <c r="CC39" s="138" t="e">
        <f t="shared" si="8"/>
        <v>#DIV/0!</v>
      </c>
      <c r="CD39" s="138">
        <f t="shared" si="8"/>
        <v>1.7518713453132232E-3</v>
      </c>
      <c r="CE39" s="138" t="e">
        <f t="shared" si="8"/>
        <v>#DIV/0!</v>
      </c>
      <c r="CF39" s="138">
        <f t="shared" si="8"/>
        <v>-1.121978226597844E-3</v>
      </c>
      <c r="CG39" s="138" t="e">
        <f t="shared" si="8"/>
        <v>#DIV/0!</v>
      </c>
      <c r="CH39" s="138">
        <f t="shared" si="8"/>
        <v>1.5446362559631745E-3</v>
      </c>
      <c r="CI39" s="138" t="e">
        <f t="shared" si="8"/>
        <v>#DIV/0!</v>
      </c>
      <c r="CJ39" s="138">
        <f t="shared" si="8"/>
        <v>-4.1863108771732693E-3</v>
      </c>
      <c r="CK39" s="138">
        <f t="shared" si="8"/>
        <v>-1.6822899453404264E-3</v>
      </c>
      <c r="CL39" s="138" t="e">
        <f t="shared" si="8"/>
        <v>#DIV/0!</v>
      </c>
      <c r="CM39" s="138">
        <f t="shared" si="6"/>
        <v>-3.286777912801423E-4</v>
      </c>
      <c r="CN39" s="138" t="e">
        <f t="shared" si="6"/>
        <v>#DIV/0!</v>
      </c>
      <c r="CO39" s="138">
        <f t="shared" si="6"/>
        <v>-2.8840874100113318E-3</v>
      </c>
      <c r="CP39" s="138" t="e">
        <f t="shared" si="6"/>
        <v>#DIV/0!</v>
      </c>
      <c r="CQ39" s="138">
        <f t="shared" si="6"/>
        <v>2.6406905568149043E-2</v>
      </c>
      <c r="CR39" s="138">
        <f t="shared" si="6"/>
        <v>-2.4607739208964488E-3</v>
      </c>
      <c r="CS39" s="138" t="e">
        <f t="shared" si="6"/>
        <v>#DIV/0!</v>
      </c>
      <c r="CT39" s="138">
        <f t="shared" si="6"/>
        <v>-3.70674686917881E-3</v>
      </c>
      <c r="CU39" s="138" t="e">
        <f t="shared" si="6"/>
        <v>#DIV/0!</v>
      </c>
    </row>
    <row r="40" spans="1:99" x14ac:dyDescent="0.3">
      <c r="A40" s="323">
        <f>IF( ISBLANK(machi_frm_BeamDyn!A69), "", machi_frm_BeamDyn!A69)</f>
        <v>19</v>
      </c>
      <c r="B40" s="324">
        <f>IF( ISBLANK(machi_frm_BeamDyn!B69), "", machi_frm_BeamDyn!B69)</f>
        <v>76.05</v>
      </c>
      <c r="C40" s="324">
        <f>IF( ISBLANK(machi_frm_BeamDyn!C69), "", machi_frm_BeamDyn!C69)</f>
        <v>0</v>
      </c>
      <c r="D40" s="324">
        <f>IF( ISBLANK(machi_frm_BeamDyn!D69), "", machi_frm_BeamDyn!D69)</f>
        <v>-0.81193651516189802</v>
      </c>
      <c r="E40" s="325">
        <f>IF( ISBLANK(machi_frm_BeamDyn!E69), "", machi_frm_BeamDyn!E69)</f>
        <v>260.26177098823462</v>
      </c>
      <c r="F40" s="325">
        <f>IF( ISBLANK(machi_frm_BeamDyn!F69), "", machi_frm_BeamDyn!F69)</f>
        <v>0.35895361840178935</v>
      </c>
      <c r="G40" s="325">
        <f>IF( ISBLANK(machi_frm_BeamDyn!G69), "", machi_frm_BeamDyn!G69)</f>
        <v>2.8457097900842412E-2</v>
      </c>
      <c r="H40" s="325">
        <f>IF( ISBLANK(machi_frm_BeamDyn!H69), "", machi_frm_BeamDyn!H69)</f>
        <v>25.225254378462648</v>
      </c>
      <c r="I40" s="325">
        <f>IF( ISBLANK(machi_frm_BeamDyn!I69), "", machi_frm_BeamDyn!I69)</f>
        <v>215.4507025885155</v>
      </c>
      <c r="J40" s="325">
        <f>IF( ISBLANK(machi_frm_BeamDyn!J69), "", machi_frm_BeamDyn!J69)</f>
        <v>4.4073696561864191</v>
      </c>
      <c r="K40" s="325">
        <f>IF( ISBLANK(machi_frm_BeamDyn!K69), "", machi_frm_BeamDyn!K69)</f>
        <v>334605704.57970953</v>
      </c>
      <c r="L40" s="325">
        <f>IF( ISBLANK(machi_frm_BeamDyn!L69), "", machi_frm_BeamDyn!L69)</f>
        <v>0</v>
      </c>
      <c r="M40" s="325">
        <f>IF( ISBLANK(machi_frm_BeamDyn!M69), "", machi_frm_BeamDyn!M69)</f>
        <v>1475380.3131783954</v>
      </c>
      <c r="N40" s="325">
        <f>IF( ISBLANK(machi_frm_BeamDyn!N69), "", machi_frm_BeamDyn!N69)</f>
        <v>0</v>
      </c>
      <c r="O40" s="325">
        <f>IF( ISBLANK(machi_frm_BeamDyn!O69), "", machi_frm_BeamDyn!O69)</f>
        <v>15326408.494255003</v>
      </c>
      <c r="P40" s="325">
        <f>IF( ISBLANK(machi_frm_BeamDyn!P69), "", machi_frm_BeamDyn!P69)</f>
        <v>0</v>
      </c>
      <c r="Q40" s="325">
        <f>IF( ISBLANK(machi_frm_BeamDyn!Q69), "", machi_frm_BeamDyn!Q69)</f>
        <v>15853022130.547781</v>
      </c>
      <c r="R40" s="325">
        <f>IF( ISBLANK(machi_frm_BeamDyn!R69), "", machi_frm_BeamDyn!R69)</f>
        <v>0</v>
      </c>
      <c r="S40" s="325">
        <f>IF( ISBLANK(machi_frm_BeamDyn!S69), "", machi_frm_BeamDyn!S69)</f>
        <v>-360514568.55272001</v>
      </c>
      <c r="T40" s="325">
        <f>IF( ISBLANK(machi_frm_BeamDyn!T69), "", machi_frm_BeamDyn!T69)</f>
        <v>0</v>
      </c>
      <c r="U40" s="325">
        <f>IF( ISBLANK(machi_frm_BeamDyn!U69), "", machi_frm_BeamDyn!U69)</f>
        <v>1771527835.2327738</v>
      </c>
      <c r="V40" s="325">
        <f>IF( ISBLANK(machi_frm_BeamDyn!V69), "", machi_frm_BeamDyn!V69)</f>
        <v>67082221.463547952</v>
      </c>
      <c r="W40" s="325">
        <f>IF( ISBLANK(machi_frm_BeamDyn!W69), "", machi_frm_BeamDyn!W69)</f>
        <v>0</v>
      </c>
      <c r="X40" s="325">
        <f>IF( ISBLANK(machi_frm_BeamDyn!X69), "", machi_frm_BeamDyn!X69)</f>
        <v>8373507.4780501099</v>
      </c>
      <c r="Y40" s="325">
        <f>IF( ISBLANK(machi_frm_BeamDyn!Y69), "", machi_frm_BeamDyn!Y69)</f>
        <v>0</v>
      </c>
      <c r="Z40" s="325">
        <f>IF( ISBLANK(machi_frm_BeamDyn!Z69), "", machi_frm_BeamDyn!Z69)</f>
        <v>1917924683.7802935</v>
      </c>
      <c r="AA40" s="325">
        <f>IF( ISBLANK(machi_frm_BeamDyn!AA69), "", machi_frm_BeamDyn!AA69)</f>
        <v>0</v>
      </c>
      <c r="AB40" s="325">
        <f>IF( ISBLANK(machi_frm_BeamDyn!AB69), "", machi_frm_BeamDyn!AB69)</f>
        <v>-5732549.3892645966</v>
      </c>
      <c r="AC40" s="325">
        <f>IF( ISBLANK(machi_frm_BeamDyn!AC69), "", machi_frm_BeamDyn!AC69)</f>
        <v>95375582.964772269</v>
      </c>
      <c r="AD40" s="325">
        <f>IF( ISBLANK(machi_frm_BeamDyn!AD69), "", machi_frm_BeamDyn!AD69)</f>
        <v>0</v>
      </c>
      <c r="AE40" s="325">
        <f>IF( ISBLANK(machi_frm_BeamDyn!AE69), "", machi_frm_BeamDyn!AE69)</f>
        <v>4636840117.7028666</v>
      </c>
      <c r="AF40" s="326">
        <f>IF( ISBLANK(machi_frm_BeamDyn!AF69), "", machi_frm_BeamDyn!AF69)</f>
        <v>0</v>
      </c>
      <c r="AI40" s="2">
        <v>19</v>
      </c>
      <c r="AJ40">
        <v>76.05</v>
      </c>
      <c r="AK40">
        <v>0</v>
      </c>
      <c r="AL40">
        <v>-0.81200000000000006</v>
      </c>
      <c r="AM40" s="1">
        <v>260.26530000000002</v>
      </c>
      <c r="AN40" s="1">
        <v>0.35896349999999999</v>
      </c>
      <c r="AO40" s="1">
        <v>2.8456660000000002E-2</v>
      </c>
      <c r="AP40" s="1">
        <v>25.225989999999999</v>
      </c>
      <c r="AQ40" s="1">
        <v>215.4589</v>
      </c>
      <c r="AR40" s="1">
        <v>4.4074869999999997</v>
      </c>
      <c r="AS40" s="1">
        <v>334601600</v>
      </c>
      <c r="AT40" s="1">
        <v>0</v>
      </c>
      <c r="AU40" s="1">
        <v>1475391</v>
      </c>
      <c r="AV40" s="1">
        <v>0</v>
      </c>
      <c r="AW40" s="1">
        <v>15326140</v>
      </c>
      <c r="AX40" s="1">
        <v>0</v>
      </c>
      <c r="AY40" s="1">
        <v>15853200000</v>
      </c>
      <c r="AZ40" s="1">
        <v>0</v>
      </c>
      <c r="BA40" s="1">
        <v>-360509000</v>
      </c>
      <c r="BB40" s="1">
        <v>0</v>
      </c>
      <c r="BC40" s="1">
        <v>1771602000</v>
      </c>
      <c r="BD40" s="1">
        <v>67083350</v>
      </c>
      <c r="BE40" s="1">
        <v>0</v>
      </c>
      <c r="BF40" s="1">
        <v>8373535</v>
      </c>
      <c r="BG40" s="1">
        <v>0</v>
      </c>
      <c r="BH40" s="1">
        <v>1917980000</v>
      </c>
      <c r="BI40" s="1">
        <v>0</v>
      </c>
      <c r="BJ40" s="1">
        <v>-5731036</v>
      </c>
      <c r="BK40" s="1">
        <v>95377930</v>
      </c>
      <c r="BL40" s="1">
        <v>0</v>
      </c>
      <c r="BM40" s="1">
        <v>4637012000</v>
      </c>
      <c r="BN40" s="186">
        <v>0</v>
      </c>
      <c r="BQ40" s="138">
        <f t="shared" si="7"/>
        <v>0</v>
      </c>
      <c r="BR40" s="138">
        <f t="shared" si="7"/>
        <v>0</v>
      </c>
      <c r="BS40" s="138">
        <f t="shared" si="7"/>
        <v>6.3484838102034757E-5</v>
      </c>
      <c r="BT40" s="138">
        <f t="shared" si="3"/>
        <v>-1.3559286487320977E-3</v>
      </c>
      <c r="BU40" s="138">
        <f t="shared" si="4"/>
        <v>-9.8815982106370548E-6</v>
      </c>
      <c r="BV40" s="138">
        <f t="shared" si="4"/>
        <v>4.3790084241004945E-7</v>
      </c>
      <c r="BW40" s="138">
        <f t="shared" si="8"/>
        <v>-2.9161255409677097E-3</v>
      </c>
      <c r="BX40" s="138">
        <f t="shared" si="8"/>
        <v>-3.8046288570592729E-3</v>
      </c>
      <c r="BY40" s="138">
        <f t="shared" si="8"/>
        <v>-2.6623745817205878E-3</v>
      </c>
      <c r="BZ40" s="138">
        <f t="shared" si="8"/>
        <v>1.2267065398162702E-3</v>
      </c>
      <c r="CA40" s="138" t="e">
        <f t="shared" si="8"/>
        <v>#DIV/0!</v>
      </c>
      <c r="CB40" s="138">
        <f t="shared" si="8"/>
        <v>-7.2433826725344088E-4</v>
      </c>
      <c r="CC40" s="138" t="e">
        <f t="shared" si="8"/>
        <v>#DIV/0!</v>
      </c>
      <c r="CD40" s="138">
        <f t="shared" si="8"/>
        <v>1.7518713453132232E-3</v>
      </c>
      <c r="CE40" s="138" t="e">
        <f t="shared" si="8"/>
        <v>#DIV/0!</v>
      </c>
      <c r="CF40" s="138">
        <f t="shared" si="8"/>
        <v>-1.121978226597844E-3</v>
      </c>
      <c r="CG40" s="138" t="e">
        <f t="shared" si="8"/>
        <v>#DIV/0!</v>
      </c>
      <c r="CH40" s="138">
        <f t="shared" si="8"/>
        <v>1.5446362559631745E-3</v>
      </c>
      <c r="CI40" s="138" t="e">
        <f t="shared" si="8"/>
        <v>#DIV/0!</v>
      </c>
      <c r="CJ40" s="138">
        <f t="shared" si="8"/>
        <v>-4.1863108771732693E-3</v>
      </c>
      <c r="CK40" s="138">
        <f t="shared" si="8"/>
        <v>-1.6822899453404264E-3</v>
      </c>
      <c r="CL40" s="138" t="e">
        <f t="shared" si="8"/>
        <v>#DIV/0!</v>
      </c>
      <c r="CM40" s="138">
        <f t="shared" si="6"/>
        <v>-3.286777912801423E-4</v>
      </c>
      <c r="CN40" s="138" t="e">
        <f t="shared" si="6"/>
        <v>#DIV/0!</v>
      </c>
      <c r="CO40" s="138">
        <f t="shared" si="6"/>
        <v>-2.8840874100113318E-3</v>
      </c>
      <c r="CP40" s="138" t="e">
        <f t="shared" si="6"/>
        <v>#DIV/0!</v>
      </c>
      <c r="CQ40" s="138">
        <f t="shared" si="6"/>
        <v>2.6406905568149043E-2</v>
      </c>
      <c r="CR40" s="138">
        <f t="shared" si="6"/>
        <v>-2.4607739208964488E-3</v>
      </c>
      <c r="CS40" s="138" t="e">
        <f t="shared" si="6"/>
        <v>#DIV/0!</v>
      </c>
      <c r="CT40" s="138">
        <f t="shared" si="6"/>
        <v>-3.70674686917881E-3</v>
      </c>
      <c r="CU40" s="138" t="e">
        <f t="shared" si="6"/>
        <v>#DIV/0!</v>
      </c>
    </row>
    <row r="41" spans="1:99" x14ac:dyDescent="0.3">
      <c r="A41" s="323" t="str">
        <f>IF( ISBLANK(machi_frm_BeamDyn!A70), "", machi_frm_BeamDyn!A70)</f>
        <v/>
      </c>
      <c r="B41" s="324">
        <f>IF( ISBLANK(machi_frm_BeamDyn!B70), "", machi_frm_BeamDyn!B70)</f>
        <v>81.900000000000006</v>
      </c>
      <c r="C41" s="324">
        <f>IF( ISBLANK(machi_frm_BeamDyn!C70), "", machi_frm_BeamDyn!C70)</f>
        <v>0</v>
      </c>
      <c r="D41" s="324">
        <f>IF( ISBLANK(machi_frm_BeamDyn!D70), "", machi_frm_BeamDyn!D70)</f>
        <v>-1.1529107929771727</v>
      </c>
      <c r="E41" s="325">
        <f>IF( ISBLANK(machi_frm_BeamDyn!E70), "", machi_frm_BeamDyn!E70)</f>
        <v>223.93787382012334</v>
      </c>
      <c r="F41" s="325">
        <f>IF( ISBLANK(machi_frm_BeamDyn!F70), "", machi_frm_BeamDyn!F70)</f>
        <v>0.25896589755410737</v>
      </c>
      <c r="G41" s="325">
        <f>IF( ISBLANK(machi_frm_BeamDyn!G70), "", machi_frm_BeamDyn!G70)</f>
        <v>3.0045068076405931E-2</v>
      </c>
      <c r="H41" s="325">
        <f>IF( ISBLANK(machi_frm_BeamDyn!H70), "", machi_frm_BeamDyn!H70)</f>
        <v>17.707845334430566</v>
      </c>
      <c r="I41" s="325">
        <f>IF( ISBLANK(machi_frm_BeamDyn!I70), "", machi_frm_BeamDyn!I70)</f>
        <v>131.68637417618771</v>
      </c>
      <c r="J41" s="325">
        <f>IF( ISBLANK(machi_frm_BeamDyn!J70), "", machi_frm_BeamDyn!J70)</f>
        <v>1.6694330493248462</v>
      </c>
      <c r="K41" s="325">
        <f>IF( ISBLANK(machi_frm_BeamDyn!K70), "", machi_frm_BeamDyn!K70)</f>
        <v>376269755.92380232</v>
      </c>
      <c r="L41" s="325">
        <f>IF( ISBLANK(machi_frm_BeamDyn!L70), "", machi_frm_BeamDyn!L70)</f>
        <v>0</v>
      </c>
      <c r="M41" s="325">
        <f>IF( ISBLANK(machi_frm_BeamDyn!M70), "", machi_frm_BeamDyn!M70)</f>
        <v>-796355.49870260537</v>
      </c>
      <c r="N41" s="325">
        <f>IF( ISBLANK(machi_frm_BeamDyn!N70), "", machi_frm_BeamDyn!N70)</f>
        <v>0</v>
      </c>
      <c r="O41" s="325">
        <f>IF( ISBLANK(machi_frm_BeamDyn!O70), "", machi_frm_BeamDyn!O70)</f>
        <v>18110500.427342907</v>
      </c>
      <c r="P41" s="325">
        <f>IF( ISBLANK(machi_frm_BeamDyn!P70), "", machi_frm_BeamDyn!P70)</f>
        <v>0</v>
      </c>
      <c r="Q41" s="325">
        <f>IF( ISBLANK(machi_frm_BeamDyn!Q70), "", machi_frm_BeamDyn!Q70)</f>
        <v>14060906655.271845</v>
      </c>
      <c r="R41" s="325">
        <f>IF( ISBLANK(machi_frm_BeamDyn!R70), "", machi_frm_BeamDyn!R70)</f>
        <v>0</v>
      </c>
      <c r="S41" s="325">
        <f>IF( ISBLANK(machi_frm_BeamDyn!S70), "", machi_frm_BeamDyn!S70)</f>
        <v>-402966995.44198108</v>
      </c>
      <c r="T41" s="325">
        <f>IF( ISBLANK(machi_frm_BeamDyn!T70), "", machi_frm_BeamDyn!T70)</f>
        <v>0</v>
      </c>
      <c r="U41" s="325">
        <f>IF( ISBLANK(machi_frm_BeamDyn!U70), "", machi_frm_BeamDyn!U70)</f>
        <v>1016906700.2465363</v>
      </c>
      <c r="V41" s="325">
        <f>IF( ISBLANK(machi_frm_BeamDyn!V70), "", machi_frm_BeamDyn!V70)</f>
        <v>55542356.132633351</v>
      </c>
      <c r="W41" s="325">
        <f>IF( ISBLANK(machi_frm_BeamDyn!W70), "", machi_frm_BeamDyn!W70)</f>
        <v>0</v>
      </c>
      <c r="X41" s="325">
        <f>IF( ISBLANK(machi_frm_BeamDyn!X70), "", machi_frm_BeamDyn!X70)</f>
        <v>7969862.5009182673</v>
      </c>
      <c r="Y41" s="325">
        <f>IF( ISBLANK(machi_frm_BeamDyn!Y70), "", machi_frm_BeamDyn!Y70)</f>
        <v>0</v>
      </c>
      <c r="Z41" s="325">
        <f>IF( ISBLANK(machi_frm_BeamDyn!Z70), "", machi_frm_BeamDyn!Z70)</f>
        <v>1351799534.4339514</v>
      </c>
      <c r="AA41" s="325">
        <f>IF( ISBLANK(machi_frm_BeamDyn!AA70), "", machi_frm_BeamDyn!AA70)</f>
        <v>0</v>
      </c>
      <c r="AB41" s="325">
        <f>IF( ISBLANK(machi_frm_BeamDyn!AB70), "", machi_frm_BeamDyn!AB70)</f>
        <v>861860.96900566481</v>
      </c>
      <c r="AC41" s="325">
        <f>IF( ISBLANK(machi_frm_BeamDyn!AC70), "", machi_frm_BeamDyn!AC70)</f>
        <v>71454368.149978727</v>
      </c>
      <c r="AD41" s="325">
        <f>IF( ISBLANK(machi_frm_BeamDyn!AD70), "", machi_frm_BeamDyn!AD70)</f>
        <v>0</v>
      </c>
      <c r="AE41" s="325">
        <f>IF( ISBLANK(machi_frm_BeamDyn!AE70), "", machi_frm_BeamDyn!AE70)</f>
        <v>2889073961.7976818</v>
      </c>
      <c r="AF41" s="326">
        <f>IF( ISBLANK(machi_frm_BeamDyn!AF70), "", machi_frm_BeamDyn!AF70)</f>
        <v>0</v>
      </c>
      <c r="AI41" s="2"/>
      <c r="AJ41">
        <v>81.900000000000006</v>
      </c>
      <c r="AK41">
        <v>0</v>
      </c>
      <c r="AL41">
        <v>-1.153</v>
      </c>
      <c r="AM41" s="1">
        <v>223.9426</v>
      </c>
      <c r="AN41" s="1">
        <v>0.2589708</v>
      </c>
      <c r="AO41" s="1">
        <v>3.004455E-2</v>
      </c>
      <c r="AP41" s="1">
        <v>17.70853</v>
      </c>
      <c r="AQ41" s="1">
        <v>131.69130000000001</v>
      </c>
      <c r="AR41" s="1">
        <v>1.669448</v>
      </c>
      <c r="AS41" s="1">
        <v>376267700</v>
      </c>
      <c r="AT41" s="1">
        <v>0</v>
      </c>
      <c r="AU41" s="1">
        <v>-796258.4</v>
      </c>
      <c r="AV41" s="1">
        <v>0</v>
      </c>
      <c r="AW41" s="1">
        <v>18110340</v>
      </c>
      <c r="AX41" s="1">
        <v>0</v>
      </c>
      <c r="AY41" s="1">
        <v>14061230000</v>
      </c>
      <c r="AZ41" s="1">
        <v>0</v>
      </c>
      <c r="BA41" s="1">
        <v>-402968900</v>
      </c>
      <c r="BB41" s="1">
        <v>0</v>
      </c>
      <c r="BC41" s="1">
        <v>1016948000</v>
      </c>
      <c r="BD41" s="1">
        <v>55543470</v>
      </c>
      <c r="BE41" s="1">
        <v>0</v>
      </c>
      <c r="BF41" s="1">
        <v>7969981</v>
      </c>
      <c r="BG41" s="1">
        <v>0</v>
      </c>
      <c r="BH41" s="1">
        <v>1351854000</v>
      </c>
      <c r="BI41" s="1">
        <v>0</v>
      </c>
      <c r="BJ41" s="1">
        <v>863107.1</v>
      </c>
      <c r="BK41" s="1">
        <v>71456370</v>
      </c>
      <c r="BL41" s="1">
        <v>0</v>
      </c>
      <c r="BM41" s="1">
        <v>2889181000</v>
      </c>
      <c r="BN41" s="186">
        <v>0</v>
      </c>
      <c r="BQ41" s="138">
        <f t="shared" si="7"/>
        <v>0</v>
      </c>
      <c r="BR41" s="138">
        <f t="shared" si="7"/>
        <v>0</v>
      </c>
      <c r="BS41" s="138">
        <f t="shared" si="7"/>
        <v>8.9207022827331173E-5</v>
      </c>
      <c r="BT41" s="138">
        <f t="shared" si="3"/>
        <v>-2.1104425315485215E-3</v>
      </c>
      <c r="BU41" s="138">
        <f t="shared" si="4"/>
        <v>-4.9024458926294479E-6</v>
      </c>
      <c r="BV41" s="138">
        <f t="shared" si="4"/>
        <v>5.1807640593162785E-7</v>
      </c>
      <c r="BW41" s="138">
        <f t="shared" si="8"/>
        <v>-3.8663038063233802E-3</v>
      </c>
      <c r="BX41" s="138">
        <f t="shared" si="8"/>
        <v>-3.7404322170866431E-3</v>
      </c>
      <c r="BY41" s="138">
        <f t="shared" si="8"/>
        <v>-8.9554602203188196E-4</v>
      </c>
      <c r="BZ41" s="138">
        <f t="shared" si="8"/>
        <v>5.4639922648587393E-4</v>
      </c>
      <c r="CA41" s="138" t="e">
        <f t="shared" si="8"/>
        <v>#DIV/0!</v>
      </c>
      <c r="CB41" s="138">
        <f t="shared" si="8"/>
        <v>1.2194370898360139E-2</v>
      </c>
      <c r="CC41" s="138" t="e">
        <f t="shared" si="8"/>
        <v>#DIV/0!</v>
      </c>
      <c r="CD41" s="138">
        <f t="shared" si="8"/>
        <v>8.8583286071158395E-4</v>
      </c>
      <c r="CE41" s="138" t="e">
        <f t="shared" si="8"/>
        <v>#DIV/0!</v>
      </c>
      <c r="CF41" s="138">
        <f t="shared" si="8"/>
        <v>-2.2995479638348573E-3</v>
      </c>
      <c r="CG41" s="138" t="e">
        <f t="shared" si="8"/>
        <v>#DIV/0!</v>
      </c>
      <c r="CH41" s="138">
        <f t="shared" si="8"/>
        <v>-4.7263151546504109E-4</v>
      </c>
      <c r="CI41" s="138" t="e">
        <f t="shared" si="8"/>
        <v>#DIV/0!</v>
      </c>
      <c r="CJ41" s="138">
        <f t="shared" si="8"/>
        <v>-4.0611470265682331E-3</v>
      </c>
      <c r="CK41" s="138">
        <f t="shared" si="8"/>
        <v>-2.0053975141438056E-3</v>
      </c>
      <c r="CL41" s="138" t="e">
        <f t="shared" si="8"/>
        <v>#DIV/0!</v>
      </c>
      <c r="CM41" s="138">
        <f t="shared" si="6"/>
        <v>-1.4868176189216165E-3</v>
      </c>
      <c r="CN41" s="138" t="e">
        <f t="shared" si="6"/>
        <v>#DIV/0!</v>
      </c>
      <c r="CO41" s="138">
        <f t="shared" si="6"/>
        <v>-4.0289532781367021E-3</v>
      </c>
      <c r="CP41" s="138" t="e">
        <f t="shared" si="6"/>
        <v>#DIV/0!</v>
      </c>
      <c r="CQ41" s="138">
        <f t="shared" si="6"/>
        <v>-0.14437733096334932</v>
      </c>
      <c r="CR41" s="138">
        <f t="shared" si="6"/>
        <v>-2.8014997421124217E-3</v>
      </c>
      <c r="CS41" s="138" t="e">
        <f t="shared" si="6"/>
        <v>#DIV/0!</v>
      </c>
      <c r="CT41" s="138">
        <f t="shared" si="6"/>
        <v>-3.7047939301203879E-3</v>
      </c>
      <c r="CU41" s="138" t="e">
        <f t="shared" si="6"/>
        <v>#DIV/0!</v>
      </c>
    </row>
    <row r="42" spans="1:99" x14ac:dyDescent="0.3">
      <c r="A42" s="323">
        <f>IF( ISBLANK(machi_frm_BeamDyn!A71), "", machi_frm_BeamDyn!A71)</f>
        <v>20</v>
      </c>
      <c r="B42" s="324">
        <f>IF( ISBLANK(machi_frm_BeamDyn!B71), "", machi_frm_BeamDyn!B71)</f>
        <v>81.900000000000006</v>
      </c>
      <c r="C42" s="324">
        <f>IF( ISBLANK(machi_frm_BeamDyn!C71), "", machi_frm_BeamDyn!C71)</f>
        <v>0</v>
      </c>
      <c r="D42" s="324">
        <f>IF( ISBLANK(machi_frm_BeamDyn!D71), "", machi_frm_BeamDyn!D71)</f>
        <v>-1.1529107929771727</v>
      </c>
      <c r="E42" s="325">
        <f>IF( ISBLANK(machi_frm_BeamDyn!E71), "", machi_frm_BeamDyn!E71)</f>
        <v>223.93787382012334</v>
      </c>
      <c r="F42" s="325">
        <f>IF( ISBLANK(machi_frm_BeamDyn!F71), "", machi_frm_BeamDyn!F71)</f>
        <v>0.25896589755410737</v>
      </c>
      <c r="G42" s="325">
        <f>IF( ISBLANK(machi_frm_BeamDyn!G71), "", machi_frm_BeamDyn!G71)</f>
        <v>3.0045068076405931E-2</v>
      </c>
      <c r="H42" s="325">
        <f>IF( ISBLANK(machi_frm_BeamDyn!H71), "", machi_frm_BeamDyn!H71)</f>
        <v>17.707845334430566</v>
      </c>
      <c r="I42" s="325">
        <f>IF( ISBLANK(machi_frm_BeamDyn!I71), "", machi_frm_BeamDyn!I71)</f>
        <v>131.68637417618771</v>
      </c>
      <c r="J42" s="325">
        <f>IF( ISBLANK(machi_frm_BeamDyn!J71), "", machi_frm_BeamDyn!J71)</f>
        <v>1.6694330493248462</v>
      </c>
      <c r="K42" s="325">
        <f>IF( ISBLANK(machi_frm_BeamDyn!K71), "", machi_frm_BeamDyn!K71)</f>
        <v>376269755.92380232</v>
      </c>
      <c r="L42" s="325">
        <f>IF( ISBLANK(machi_frm_BeamDyn!L71), "", machi_frm_BeamDyn!L71)</f>
        <v>0</v>
      </c>
      <c r="M42" s="325">
        <f>IF( ISBLANK(machi_frm_BeamDyn!M71), "", machi_frm_BeamDyn!M71)</f>
        <v>-796355.49870260537</v>
      </c>
      <c r="N42" s="325">
        <f>IF( ISBLANK(machi_frm_BeamDyn!N71), "", machi_frm_BeamDyn!N71)</f>
        <v>0</v>
      </c>
      <c r="O42" s="325">
        <f>IF( ISBLANK(machi_frm_BeamDyn!O71), "", machi_frm_BeamDyn!O71)</f>
        <v>18110500.427342907</v>
      </c>
      <c r="P42" s="325">
        <f>IF( ISBLANK(machi_frm_BeamDyn!P71), "", machi_frm_BeamDyn!P71)</f>
        <v>0</v>
      </c>
      <c r="Q42" s="325">
        <f>IF( ISBLANK(machi_frm_BeamDyn!Q71), "", machi_frm_BeamDyn!Q71)</f>
        <v>14060906655.271845</v>
      </c>
      <c r="R42" s="325">
        <f>IF( ISBLANK(machi_frm_BeamDyn!R71), "", machi_frm_BeamDyn!R71)</f>
        <v>0</v>
      </c>
      <c r="S42" s="325">
        <f>IF( ISBLANK(machi_frm_BeamDyn!S71), "", machi_frm_BeamDyn!S71)</f>
        <v>-402966995.44198108</v>
      </c>
      <c r="T42" s="325">
        <f>IF( ISBLANK(machi_frm_BeamDyn!T71), "", machi_frm_BeamDyn!T71)</f>
        <v>0</v>
      </c>
      <c r="U42" s="325">
        <f>IF( ISBLANK(machi_frm_BeamDyn!U71), "", machi_frm_BeamDyn!U71)</f>
        <v>1016906700.2465363</v>
      </c>
      <c r="V42" s="325">
        <f>IF( ISBLANK(machi_frm_BeamDyn!V71), "", machi_frm_BeamDyn!V71)</f>
        <v>55542356.132633351</v>
      </c>
      <c r="W42" s="325">
        <f>IF( ISBLANK(machi_frm_BeamDyn!W71), "", machi_frm_BeamDyn!W71)</f>
        <v>0</v>
      </c>
      <c r="X42" s="325">
        <f>IF( ISBLANK(machi_frm_BeamDyn!X71), "", machi_frm_BeamDyn!X71)</f>
        <v>7969862.5009182673</v>
      </c>
      <c r="Y42" s="325">
        <f>IF( ISBLANK(machi_frm_BeamDyn!Y71), "", machi_frm_BeamDyn!Y71)</f>
        <v>0</v>
      </c>
      <c r="Z42" s="325">
        <f>IF( ISBLANK(machi_frm_BeamDyn!Z71), "", machi_frm_BeamDyn!Z71)</f>
        <v>1351799534.4339514</v>
      </c>
      <c r="AA42" s="325">
        <f>IF( ISBLANK(machi_frm_BeamDyn!AA71), "", machi_frm_BeamDyn!AA71)</f>
        <v>0</v>
      </c>
      <c r="AB42" s="325">
        <f>IF( ISBLANK(machi_frm_BeamDyn!AB71), "", machi_frm_BeamDyn!AB71)</f>
        <v>861860.96900566481</v>
      </c>
      <c r="AC42" s="325">
        <f>IF( ISBLANK(machi_frm_BeamDyn!AC71), "", machi_frm_BeamDyn!AC71)</f>
        <v>71454368.149978727</v>
      </c>
      <c r="AD42" s="325">
        <f>IF( ISBLANK(machi_frm_BeamDyn!AD71), "", machi_frm_BeamDyn!AD71)</f>
        <v>0</v>
      </c>
      <c r="AE42" s="325">
        <f>IF( ISBLANK(machi_frm_BeamDyn!AE71), "", machi_frm_BeamDyn!AE71)</f>
        <v>2889073961.7976818</v>
      </c>
      <c r="AF42" s="326">
        <f>IF( ISBLANK(machi_frm_BeamDyn!AF71), "", machi_frm_BeamDyn!AF71)</f>
        <v>0</v>
      </c>
      <c r="AI42" s="2">
        <v>20</v>
      </c>
      <c r="AJ42">
        <v>81.900000000000006</v>
      </c>
      <c r="AK42">
        <v>0</v>
      </c>
      <c r="AL42">
        <v>-1.153</v>
      </c>
      <c r="AM42" s="1">
        <v>223.9426</v>
      </c>
      <c r="AN42" s="1">
        <v>0.2589708</v>
      </c>
      <c r="AO42" s="1">
        <v>3.004455E-2</v>
      </c>
      <c r="AP42" s="1">
        <v>17.70853</v>
      </c>
      <c r="AQ42" s="1">
        <v>131.69130000000001</v>
      </c>
      <c r="AR42" s="1">
        <v>1.669448</v>
      </c>
      <c r="AS42" s="1">
        <v>376267700</v>
      </c>
      <c r="AT42" s="1">
        <v>0</v>
      </c>
      <c r="AU42" s="1">
        <v>-796258.4</v>
      </c>
      <c r="AV42" s="1">
        <v>0</v>
      </c>
      <c r="AW42" s="1">
        <v>18110340</v>
      </c>
      <c r="AX42" s="1">
        <v>0</v>
      </c>
      <c r="AY42" s="1">
        <v>14061230000</v>
      </c>
      <c r="AZ42" s="1">
        <v>0</v>
      </c>
      <c r="BA42" s="1">
        <v>-402968900</v>
      </c>
      <c r="BB42" s="1">
        <v>0</v>
      </c>
      <c r="BC42" s="1">
        <v>1016948000</v>
      </c>
      <c r="BD42" s="1">
        <v>55543470</v>
      </c>
      <c r="BE42" s="1">
        <v>0</v>
      </c>
      <c r="BF42" s="1">
        <v>7969981</v>
      </c>
      <c r="BG42" s="1">
        <v>0</v>
      </c>
      <c r="BH42" s="1">
        <v>1351854000</v>
      </c>
      <c r="BI42" s="1">
        <v>0</v>
      </c>
      <c r="BJ42" s="1">
        <v>863107.1</v>
      </c>
      <c r="BK42" s="1">
        <v>71456370</v>
      </c>
      <c r="BL42" s="1">
        <v>0</v>
      </c>
      <c r="BM42" s="1">
        <v>2889181000</v>
      </c>
      <c r="BN42" s="186">
        <v>0</v>
      </c>
      <c r="BQ42" s="138">
        <f t="shared" si="7"/>
        <v>0</v>
      </c>
      <c r="BR42" s="138">
        <f t="shared" si="7"/>
        <v>0</v>
      </c>
      <c r="BS42" s="138">
        <f t="shared" si="7"/>
        <v>8.9207022827331173E-5</v>
      </c>
      <c r="BT42" s="138">
        <f t="shared" si="3"/>
        <v>-2.1104425315485215E-3</v>
      </c>
      <c r="BU42" s="138">
        <f t="shared" si="4"/>
        <v>-4.9024458926294479E-6</v>
      </c>
      <c r="BV42" s="138">
        <f t="shared" si="4"/>
        <v>5.1807640593162785E-7</v>
      </c>
      <c r="BW42" s="138">
        <f t="shared" si="8"/>
        <v>-3.8663038063233802E-3</v>
      </c>
      <c r="BX42" s="138">
        <f t="shared" si="8"/>
        <v>-3.7404322170866431E-3</v>
      </c>
      <c r="BY42" s="138">
        <f t="shared" si="8"/>
        <v>-8.9554602203188196E-4</v>
      </c>
      <c r="BZ42" s="138">
        <f t="shared" si="8"/>
        <v>5.4639922648587393E-4</v>
      </c>
      <c r="CA42" s="138" t="e">
        <f t="shared" si="8"/>
        <v>#DIV/0!</v>
      </c>
      <c r="CB42" s="138">
        <f t="shared" si="8"/>
        <v>1.2194370898360139E-2</v>
      </c>
      <c r="CC42" s="138" t="e">
        <f t="shared" si="8"/>
        <v>#DIV/0!</v>
      </c>
      <c r="CD42" s="138">
        <f t="shared" si="8"/>
        <v>8.8583286071158395E-4</v>
      </c>
      <c r="CE42" s="138" t="e">
        <f t="shared" si="8"/>
        <v>#DIV/0!</v>
      </c>
      <c r="CF42" s="138">
        <f t="shared" si="8"/>
        <v>-2.2995479638348573E-3</v>
      </c>
      <c r="CG42" s="138" t="e">
        <f t="shared" si="8"/>
        <v>#DIV/0!</v>
      </c>
      <c r="CH42" s="138">
        <f t="shared" si="8"/>
        <v>-4.7263151546504109E-4</v>
      </c>
      <c r="CI42" s="138" t="e">
        <f t="shared" si="8"/>
        <v>#DIV/0!</v>
      </c>
      <c r="CJ42" s="138">
        <f t="shared" si="8"/>
        <v>-4.0611470265682331E-3</v>
      </c>
      <c r="CK42" s="138">
        <f t="shared" si="8"/>
        <v>-2.0053975141438056E-3</v>
      </c>
      <c r="CL42" s="138" t="e">
        <f t="shared" si="8"/>
        <v>#DIV/0!</v>
      </c>
      <c r="CM42" s="138">
        <f t="shared" si="6"/>
        <v>-1.4868176189216165E-3</v>
      </c>
      <c r="CN42" s="138" t="e">
        <f t="shared" si="6"/>
        <v>#DIV/0!</v>
      </c>
      <c r="CO42" s="138">
        <f t="shared" si="6"/>
        <v>-4.0289532781367021E-3</v>
      </c>
      <c r="CP42" s="138" t="e">
        <f t="shared" si="6"/>
        <v>#DIV/0!</v>
      </c>
      <c r="CQ42" s="138">
        <f t="shared" si="6"/>
        <v>-0.14437733096334932</v>
      </c>
      <c r="CR42" s="138">
        <f t="shared" si="6"/>
        <v>-2.8014997421124217E-3</v>
      </c>
      <c r="CS42" s="138" t="e">
        <f t="shared" si="6"/>
        <v>#DIV/0!</v>
      </c>
      <c r="CT42" s="138">
        <f t="shared" si="6"/>
        <v>-3.7047939301203879E-3</v>
      </c>
      <c r="CU42" s="138" t="e">
        <f t="shared" si="6"/>
        <v>#DIV/0!</v>
      </c>
    </row>
    <row r="43" spans="1:99" x14ac:dyDescent="0.3">
      <c r="A43" s="323" t="str">
        <f>IF( ISBLANK(machi_frm_BeamDyn!A72), "", machi_frm_BeamDyn!A72)</f>
        <v/>
      </c>
      <c r="B43" s="324">
        <f>IF( ISBLANK(machi_frm_BeamDyn!B72), "", machi_frm_BeamDyn!B72)</f>
        <v>87.75</v>
      </c>
      <c r="C43" s="324">
        <f>IF( ISBLANK(machi_frm_BeamDyn!C72), "", machi_frm_BeamDyn!C72)</f>
        <v>0</v>
      </c>
      <c r="D43" s="324">
        <f>IF( ISBLANK(machi_frm_BeamDyn!D72), "", machi_frm_BeamDyn!D72)</f>
        <v>-1.5325699163454911</v>
      </c>
      <c r="E43" s="325">
        <f>IF( ISBLANK(machi_frm_BeamDyn!E72), "", machi_frm_BeamDyn!E72)</f>
        <v>179.57837759617428</v>
      </c>
      <c r="F43" s="325">
        <f>IF( ISBLANK(machi_frm_BeamDyn!F72), "", machi_frm_BeamDyn!F72)</f>
        <v>0.21263065816077084</v>
      </c>
      <c r="G43" s="325">
        <f>IF( ISBLANK(machi_frm_BeamDyn!G72), "", machi_frm_BeamDyn!G72)</f>
        <v>3.200301971792812E-2</v>
      </c>
      <c r="H43" s="325">
        <f>IF( ISBLANK(machi_frm_BeamDyn!H72), "", machi_frm_BeamDyn!H72)</f>
        <v>11.227170571477545</v>
      </c>
      <c r="I43" s="325">
        <f>IF( ISBLANK(machi_frm_BeamDyn!I72), "", machi_frm_BeamDyn!I72)</f>
        <v>84.689367621091066</v>
      </c>
      <c r="J43" s="325">
        <f>IF( ISBLANK(machi_frm_BeamDyn!J72), "", machi_frm_BeamDyn!J72)</f>
        <v>0.21011936443917287</v>
      </c>
      <c r="K43" s="325">
        <f>IF( ISBLANK(machi_frm_BeamDyn!K72), "", machi_frm_BeamDyn!K72)</f>
        <v>395840760.40021098</v>
      </c>
      <c r="L43" s="325">
        <f>IF( ISBLANK(machi_frm_BeamDyn!L72), "", machi_frm_BeamDyn!L72)</f>
        <v>0</v>
      </c>
      <c r="M43" s="325">
        <f>IF( ISBLANK(machi_frm_BeamDyn!M72), "", machi_frm_BeamDyn!M72)</f>
        <v>-5414837.2892187443</v>
      </c>
      <c r="N43" s="325">
        <f>IF( ISBLANK(machi_frm_BeamDyn!N72), "", machi_frm_BeamDyn!N72)</f>
        <v>0</v>
      </c>
      <c r="O43" s="325">
        <f>IF( ISBLANK(machi_frm_BeamDyn!O72), "", machi_frm_BeamDyn!O72)</f>
        <v>19675679.931030836</v>
      </c>
      <c r="P43" s="325">
        <f>IF( ISBLANK(machi_frm_BeamDyn!P72), "", machi_frm_BeamDyn!P72)</f>
        <v>0</v>
      </c>
      <c r="Q43" s="325">
        <f>IF( ISBLANK(machi_frm_BeamDyn!Q72), "", machi_frm_BeamDyn!Q72)</f>
        <v>11002605934.923698</v>
      </c>
      <c r="R43" s="325">
        <f>IF( ISBLANK(machi_frm_BeamDyn!R72), "", machi_frm_BeamDyn!R72)</f>
        <v>0</v>
      </c>
      <c r="S43" s="325">
        <f>IF( ISBLANK(machi_frm_BeamDyn!S72), "", machi_frm_BeamDyn!S72)</f>
        <v>-372958037.27990484</v>
      </c>
      <c r="T43" s="325">
        <f>IF( ISBLANK(machi_frm_BeamDyn!T72), "", machi_frm_BeamDyn!T72)</f>
        <v>0</v>
      </c>
      <c r="U43" s="325">
        <f>IF( ISBLANK(machi_frm_BeamDyn!U72), "", machi_frm_BeamDyn!U72)</f>
        <v>633416391.70765865</v>
      </c>
      <c r="V43" s="325">
        <f>IF( ISBLANK(machi_frm_BeamDyn!V72), "", machi_frm_BeamDyn!V72)</f>
        <v>45063445.910308033</v>
      </c>
      <c r="W43" s="325">
        <f>IF( ISBLANK(machi_frm_BeamDyn!W72), "", machi_frm_BeamDyn!W72)</f>
        <v>0</v>
      </c>
      <c r="X43" s="325">
        <f>IF( ISBLANK(machi_frm_BeamDyn!X72), "", machi_frm_BeamDyn!X72)</f>
        <v>6636699.1388709815</v>
      </c>
      <c r="Y43" s="325">
        <f>IF( ISBLANK(machi_frm_BeamDyn!Y72), "", machi_frm_BeamDyn!Y72)</f>
        <v>0</v>
      </c>
      <c r="Z43" s="325">
        <f>IF( ISBLANK(machi_frm_BeamDyn!Z72), "", machi_frm_BeamDyn!Z72)</f>
        <v>837872067.62702012</v>
      </c>
      <c r="AA43" s="325">
        <f>IF( ISBLANK(machi_frm_BeamDyn!AA72), "", machi_frm_BeamDyn!AA72)</f>
        <v>0</v>
      </c>
      <c r="AB43" s="325">
        <f>IF( ISBLANK(machi_frm_BeamDyn!AB72), "", machi_frm_BeamDyn!AB72)</f>
        <v>6805278.8113451833</v>
      </c>
      <c r="AC43" s="325">
        <f>IF( ISBLANK(machi_frm_BeamDyn!AC72), "", machi_frm_BeamDyn!AC72)</f>
        <v>52517669.122021131</v>
      </c>
      <c r="AD43" s="325">
        <f>IF( ISBLANK(machi_frm_BeamDyn!AD72), "", machi_frm_BeamDyn!AD72)</f>
        <v>0</v>
      </c>
      <c r="AE43" s="325">
        <f>IF( ISBLANK(machi_frm_BeamDyn!AE72), "", machi_frm_BeamDyn!AE72)</f>
        <v>1877376728.3147337</v>
      </c>
      <c r="AF43" s="326">
        <f>IF( ISBLANK(machi_frm_BeamDyn!AF72), "", machi_frm_BeamDyn!AF72)</f>
        <v>0</v>
      </c>
      <c r="AI43" s="2"/>
      <c r="AJ43">
        <v>87.75</v>
      </c>
      <c r="AK43">
        <v>0</v>
      </c>
      <c r="AL43">
        <v>-1.5329999999999999</v>
      </c>
      <c r="AM43" s="1">
        <v>179.58410000000001</v>
      </c>
      <c r="AN43" s="1">
        <v>0.2126343</v>
      </c>
      <c r="AO43" s="1">
        <v>3.2002839999999998E-2</v>
      </c>
      <c r="AP43" s="1">
        <v>11.227690000000001</v>
      </c>
      <c r="AQ43" s="1">
        <v>84.693129999999996</v>
      </c>
      <c r="AR43" s="1">
        <v>0.2100725</v>
      </c>
      <c r="AS43" s="1">
        <v>395843100</v>
      </c>
      <c r="AT43" s="1">
        <v>0</v>
      </c>
      <c r="AU43" s="1">
        <v>-5414995</v>
      </c>
      <c r="AV43" s="1">
        <v>0</v>
      </c>
      <c r="AW43" s="1">
        <v>19675880</v>
      </c>
      <c r="AX43" s="1">
        <v>0</v>
      </c>
      <c r="AY43" s="1">
        <v>11003020000</v>
      </c>
      <c r="AZ43" s="1">
        <v>0</v>
      </c>
      <c r="BA43" s="1">
        <v>-372971000</v>
      </c>
      <c r="BB43" s="1">
        <v>0</v>
      </c>
      <c r="BC43" s="1">
        <v>633447700</v>
      </c>
      <c r="BD43" s="1">
        <v>45064410</v>
      </c>
      <c r="BE43" s="1">
        <v>0</v>
      </c>
      <c r="BF43" s="1">
        <v>6636792</v>
      </c>
      <c r="BG43" s="1">
        <v>0</v>
      </c>
      <c r="BH43" s="1">
        <v>837914100</v>
      </c>
      <c r="BI43" s="1">
        <v>0</v>
      </c>
      <c r="BJ43" s="1">
        <v>6806117</v>
      </c>
      <c r="BK43" s="1">
        <v>52519300</v>
      </c>
      <c r="BL43" s="1">
        <v>0</v>
      </c>
      <c r="BM43" s="1">
        <v>1877465000</v>
      </c>
      <c r="BN43" s="186">
        <v>0</v>
      </c>
      <c r="BQ43" s="138">
        <f t="shared" si="7"/>
        <v>0</v>
      </c>
      <c r="BR43" s="138">
        <f t="shared" si="7"/>
        <v>0</v>
      </c>
      <c r="BS43" s="138">
        <f t="shared" si="7"/>
        <v>4.3008365450880603E-4</v>
      </c>
      <c r="BT43" s="138">
        <f t="shared" si="3"/>
        <v>-3.1864757657993443E-3</v>
      </c>
      <c r="BU43" s="138">
        <f t="shared" si="4"/>
        <v>-3.6418392291570623E-6</v>
      </c>
      <c r="BV43" s="138">
        <f t="shared" si="4"/>
        <v>1.7971792812265797E-7</v>
      </c>
      <c r="BW43" s="138">
        <f t="shared" si="8"/>
        <v>-4.6263169223184483E-3</v>
      </c>
      <c r="BX43" s="138">
        <f t="shared" si="8"/>
        <v>-4.4423661150921464E-3</v>
      </c>
      <c r="BY43" s="138">
        <f t="shared" si="8"/>
        <v>2.2308697793796097E-2</v>
      </c>
      <c r="BZ43" s="138">
        <f t="shared" si="8"/>
        <v>-5.9104220561717494E-4</v>
      </c>
      <c r="CA43" s="138" t="e">
        <f t="shared" si="8"/>
        <v>#DIV/0!</v>
      </c>
      <c r="CB43" s="138">
        <f t="shared" si="8"/>
        <v>-2.9124824908561679E-3</v>
      </c>
      <c r="CC43" s="138" t="e">
        <f t="shared" si="8"/>
        <v>#DIV/0!</v>
      </c>
      <c r="CD43" s="138">
        <f t="shared" si="8"/>
        <v>-1.0168234872546674E-3</v>
      </c>
      <c r="CE43" s="138" t="e">
        <f t="shared" si="8"/>
        <v>#DIV/0!</v>
      </c>
      <c r="CF43" s="138">
        <f t="shared" si="8"/>
        <v>-3.7631947983514957E-3</v>
      </c>
      <c r="CG43" s="138" t="e">
        <f t="shared" si="8"/>
        <v>#DIV/0!</v>
      </c>
      <c r="CH43" s="138">
        <f t="shared" si="8"/>
        <v>-3.4755302946228054E-3</v>
      </c>
      <c r="CI43" s="138" t="e">
        <f t="shared" si="8"/>
        <v>#DIV/0!</v>
      </c>
      <c r="CJ43" s="138">
        <f t="shared" si="8"/>
        <v>-4.9425220647815928E-3</v>
      </c>
      <c r="CK43" s="138">
        <f t="shared" si="8"/>
        <v>-2.1393594012809043E-3</v>
      </c>
      <c r="CL43" s="138" t="e">
        <f t="shared" si="8"/>
        <v>#DIV/0!</v>
      </c>
      <c r="CM43" s="138">
        <f t="shared" si="6"/>
        <v>-1.3991869719358102E-3</v>
      </c>
      <c r="CN43" s="138" t="e">
        <f t="shared" si="6"/>
        <v>#DIV/0!</v>
      </c>
      <c r="CO43" s="138">
        <f t="shared" si="6"/>
        <v>-5.0163105000714725E-3</v>
      </c>
      <c r="CP43" s="138" t="e">
        <f t="shared" si="6"/>
        <v>#DIV/0!</v>
      </c>
      <c r="CQ43" s="138">
        <f t="shared" si="6"/>
        <v>-1.2315225477562456E-2</v>
      </c>
      <c r="CR43" s="138">
        <f t="shared" si="6"/>
        <v>-3.1052926807264803E-3</v>
      </c>
      <c r="CS43" s="138" t="e">
        <f t="shared" si="6"/>
        <v>#DIV/0!</v>
      </c>
      <c r="CT43" s="138">
        <f t="shared" si="6"/>
        <v>-4.7016421220239168E-3</v>
      </c>
      <c r="CU43" s="138" t="e">
        <f t="shared" si="6"/>
        <v>#DIV/0!</v>
      </c>
    </row>
    <row r="44" spans="1:99" x14ac:dyDescent="0.3">
      <c r="A44" s="323">
        <f>IF( ISBLANK(machi_frm_BeamDyn!A73), "", machi_frm_BeamDyn!A73)</f>
        <v>21</v>
      </c>
      <c r="B44" s="324">
        <f>IF( ISBLANK(machi_frm_BeamDyn!B73), "", machi_frm_BeamDyn!B73)</f>
        <v>87.75</v>
      </c>
      <c r="C44" s="324">
        <f>IF( ISBLANK(machi_frm_BeamDyn!C73), "", machi_frm_BeamDyn!C73)</f>
        <v>0</v>
      </c>
      <c r="D44" s="324">
        <f>IF( ISBLANK(machi_frm_BeamDyn!D73), "", machi_frm_BeamDyn!D73)</f>
        <v>-1.5325699163454911</v>
      </c>
      <c r="E44" s="325">
        <f>IF( ISBLANK(machi_frm_BeamDyn!E73), "", machi_frm_BeamDyn!E73)</f>
        <v>179.57837759617428</v>
      </c>
      <c r="F44" s="325">
        <f>IF( ISBLANK(machi_frm_BeamDyn!F73), "", machi_frm_BeamDyn!F73)</f>
        <v>0.21263065816077084</v>
      </c>
      <c r="G44" s="325">
        <f>IF( ISBLANK(machi_frm_BeamDyn!G73), "", machi_frm_BeamDyn!G73)</f>
        <v>3.200301971792812E-2</v>
      </c>
      <c r="H44" s="325">
        <f>IF( ISBLANK(machi_frm_BeamDyn!H73), "", machi_frm_BeamDyn!H73)</f>
        <v>11.227170571477545</v>
      </c>
      <c r="I44" s="325">
        <f>IF( ISBLANK(machi_frm_BeamDyn!I73), "", machi_frm_BeamDyn!I73)</f>
        <v>84.689367621091066</v>
      </c>
      <c r="J44" s="325">
        <f>IF( ISBLANK(machi_frm_BeamDyn!J73), "", machi_frm_BeamDyn!J73)</f>
        <v>0.21011936443917287</v>
      </c>
      <c r="K44" s="325">
        <f>IF( ISBLANK(machi_frm_BeamDyn!K73), "", machi_frm_BeamDyn!K73)</f>
        <v>395840760.40021098</v>
      </c>
      <c r="L44" s="325">
        <f>IF( ISBLANK(machi_frm_BeamDyn!L73), "", machi_frm_BeamDyn!L73)</f>
        <v>0</v>
      </c>
      <c r="M44" s="325">
        <f>IF( ISBLANK(machi_frm_BeamDyn!M73), "", machi_frm_BeamDyn!M73)</f>
        <v>-5414837.2892187443</v>
      </c>
      <c r="N44" s="325">
        <f>IF( ISBLANK(machi_frm_BeamDyn!N73), "", machi_frm_BeamDyn!N73)</f>
        <v>0</v>
      </c>
      <c r="O44" s="325">
        <f>IF( ISBLANK(machi_frm_BeamDyn!O73), "", machi_frm_BeamDyn!O73)</f>
        <v>19675679.931030836</v>
      </c>
      <c r="P44" s="325">
        <f>IF( ISBLANK(machi_frm_BeamDyn!P73), "", machi_frm_BeamDyn!P73)</f>
        <v>0</v>
      </c>
      <c r="Q44" s="325">
        <f>IF( ISBLANK(machi_frm_BeamDyn!Q73), "", machi_frm_BeamDyn!Q73)</f>
        <v>11002605934.923698</v>
      </c>
      <c r="R44" s="325">
        <f>IF( ISBLANK(machi_frm_BeamDyn!R73), "", machi_frm_BeamDyn!R73)</f>
        <v>0</v>
      </c>
      <c r="S44" s="325">
        <f>IF( ISBLANK(machi_frm_BeamDyn!S73), "", machi_frm_BeamDyn!S73)</f>
        <v>-372958037.27990484</v>
      </c>
      <c r="T44" s="325">
        <f>IF( ISBLANK(machi_frm_BeamDyn!T73), "", machi_frm_BeamDyn!T73)</f>
        <v>0</v>
      </c>
      <c r="U44" s="325">
        <f>IF( ISBLANK(machi_frm_BeamDyn!U73), "", machi_frm_BeamDyn!U73)</f>
        <v>633416391.70765865</v>
      </c>
      <c r="V44" s="325">
        <f>IF( ISBLANK(machi_frm_BeamDyn!V73), "", machi_frm_BeamDyn!V73)</f>
        <v>45063445.910308033</v>
      </c>
      <c r="W44" s="325">
        <f>IF( ISBLANK(machi_frm_BeamDyn!W73), "", machi_frm_BeamDyn!W73)</f>
        <v>0</v>
      </c>
      <c r="X44" s="325">
        <f>IF( ISBLANK(machi_frm_BeamDyn!X73), "", machi_frm_BeamDyn!X73)</f>
        <v>6636699.1388709815</v>
      </c>
      <c r="Y44" s="325">
        <f>IF( ISBLANK(machi_frm_BeamDyn!Y73), "", machi_frm_BeamDyn!Y73)</f>
        <v>0</v>
      </c>
      <c r="Z44" s="325">
        <f>IF( ISBLANK(machi_frm_BeamDyn!Z73), "", machi_frm_BeamDyn!Z73)</f>
        <v>837872067.62702012</v>
      </c>
      <c r="AA44" s="325">
        <f>IF( ISBLANK(machi_frm_BeamDyn!AA73), "", machi_frm_BeamDyn!AA73)</f>
        <v>0</v>
      </c>
      <c r="AB44" s="325">
        <f>IF( ISBLANK(machi_frm_BeamDyn!AB73), "", machi_frm_BeamDyn!AB73)</f>
        <v>6805278.8113451833</v>
      </c>
      <c r="AC44" s="325">
        <f>IF( ISBLANK(machi_frm_BeamDyn!AC73), "", machi_frm_BeamDyn!AC73)</f>
        <v>52517669.122021131</v>
      </c>
      <c r="AD44" s="325">
        <f>IF( ISBLANK(machi_frm_BeamDyn!AD73), "", machi_frm_BeamDyn!AD73)</f>
        <v>0</v>
      </c>
      <c r="AE44" s="325">
        <f>IF( ISBLANK(machi_frm_BeamDyn!AE73), "", machi_frm_BeamDyn!AE73)</f>
        <v>1877376728.3147337</v>
      </c>
      <c r="AF44" s="326">
        <f>IF( ISBLANK(machi_frm_BeamDyn!AF73), "", machi_frm_BeamDyn!AF73)</f>
        <v>0</v>
      </c>
      <c r="AI44" s="2">
        <v>21</v>
      </c>
      <c r="AJ44">
        <v>87.75</v>
      </c>
      <c r="AK44">
        <v>0</v>
      </c>
      <c r="AL44">
        <v>-1.5329999999999999</v>
      </c>
      <c r="AM44" s="1">
        <v>179.58410000000001</v>
      </c>
      <c r="AN44" s="1">
        <v>0.2126343</v>
      </c>
      <c r="AO44" s="1">
        <v>3.2002839999999998E-2</v>
      </c>
      <c r="AP44" s="1">
        <v>11.227690000000001</v>
      </c>
      <c r="AQ44" s="1">
        <v>84.693129999999996</v>
      </c>
      <c r="AR44" s="1">
        <v>0.2100725</v>
      </c>
      <c r="AS44" s="1">
        <v>395843100</v>
      </c>
      <c r="AT44" s="1">
        <v>0</v>
      </c>
      <c r="AU44" s="1">
        <v>-5414995</v>
      </c>
      <c r="AV44" s="1">
        <v>0</v>
      </c>
      <c r="AW44" s="1">
        <v>19675880</v>
      </c>
      <c r="AX44" s="1">
        <v>0</v>
      </c>
      <c r="AY44" s="1">
        <v>11003020000</v>
      </c>
      <c r="AZ44" s="1">
        <v>0</v>
      </c>
      <c r="BA44" s="1">
        <v>-372971000</v>
      </c>
      <c r="BB44" s="1">
        <v>0</v>
      </c>
      <c r="BC44" s="1">
        <v>633447700</v>
      </c>
      <c r="BD44" s="1">
        <v>45064410</v>
      </c>
      <c r="BE44" s="1">
        <v>0</v>
      </c>
      <c r="BF44" s="1">
        <v>6636792</v>
      </c>
      <c r="BG44" s="1">
        <v>0</v>
      </c>
      <c r="BH44" s="1">
        <v>837914100</v>
      </c>
      <c r="BI44" s="1">
        <v>0</v>
      </c>
      <c r="BJ44" s="1">
        <v>6806117</v>
      </c>
      <c r="BK44" s="1">
        <v>52519300</v>
      </c>
      <c r="BL44" s="1">
        <v>0</v>
      </c>
      <c r="BM44" s="1">
        <v>1877465000</v>
      </c>
      <c r="BN44" s="186">
        <v>0</v>
      </c>
    </row>
    <row r="45" spans="1:99" x14ac:dyDescent="0.3">
      <c r="A45" s="323" t="str">
        <f>IF( ISBLANK(machi_frm_BeamDyn!A74), "", machi_frm_BeamDyn!A74)</f>
        <v/>
      </c>
      <c r="B45" s="324">
        <f>IF( ISBLANK(machi_frm_BeamDyn!B74), "", machi_frm_BeamDyn!B74)</f>
        <v>93.6</v>
      </c>
      <c r="C45" s="324">
        <f>IF( ISBLANK(machi_frm_BeamDyn!C74), "", machi_frm_BeamDyn!C74)</f>
        <v>0</v>
      </c>
      <c r="D45" s="324">
        <f>IF( ISBLANK(machi_frm_BeamDyn!D74), "", machi_frm_BeamDyn!D74)</f>
        <v>-1.9555828825104531</v>
      </c>
      <c r="E45" s="325">
        <f>IF( ISBLANK(machi_frm_BeamDyn!E74), "", machi_frm_BeamDyn!E74)</f>
        <v>129.30258798229016</v>
      </c>
      <c r="F45" s="325">
        <f>IF( ISBLANK(machi_frm_BeamDyn!F74), "", machi_frm_BeamDyn!F74)</f>
        <v>0.1807439914313721</v>
      </c>
      <c r="G45" s="325">
        <f>IF( ISBLANK(machi_frm_BeamDyn!G74), "", machi_frm_BeamDyn!G74)</f>
        <v>3.0441801186916941E-2</v>
      </c>
      <c r="H45" s="325">
        <f>IF( ISBLANK(machi_frm_BeamDyn!H74), "", machi_frm_BeamDyn!H74)</f>
        <v>6.6648579519660336</v>
      </c>
      <c r="I45" s="325">
        <f>IF( ISBLANK(machi_frm_BeamDyn!I74), "", machi_frm_BeamDyn!I74)</f>
        <v>51.471745017915929</v>
      </c>
      <c r="J45" s="325">
        <f>IF( ISBLANK(machi_frm_BeamDyn!J74), "", machi_frm_BeamDyn!J74)</f>
        <v>-0.46460699209847622</v>
      </c>
      <c r="K45" s="325">
        <f>IF( ISBLANK(machi_frm_BeamDyn!K74), "", machi_frm_BeamDyn!K74)</f>
        <v>374956646.98424774</v>
      </c>
      <c r="L45" s="325">
        <f>IF( ISBLANK(machi_frm_BeamDyn!L74), "", machi_frm_BeamDyn!L74)</f>
        <v>0</v>
      </c>
      <c r="M45" s="325">
        <f>IF( ISBLANK(machi_frm_BeamDyn!M74), "", machi_frm_BeamDyn!M74)</f>
        <v>-9221832.410531627</v>
      </c>
      <c r="N45" s="325">
        <f>IF( ISBLANK(machi_frm_BeamDyn!N74), "", machi_frm_BeamDyn!N74)</f>
        <v>0</v>
      </c>
      <c r="O45" s="325">
        <f>IF( ISBLANK(machi_frm_BeamDyn!O74), "", machi_frm_BeamDyn!O74)</f>
        <v>18019816.669525173</v>
      </c>
      <c r="P45" s="325">
        <f>IF( ISBLANK(machi_frm_BeamDyn!P74), "", machi_frm_BeamDyn!P74)</f>
        <v>0</v>
      </c>
      <c r="Q45" s="325">
        <f>IF( ISBLANK(machi_frm_BeamDyn!Q74), "", machi_frm_BeamDyn!Q74)</f>
        <v>7309923857.9097662</v>
      </c>
      <c r="R45" s="325">
        <f>IF( ISBLANK(machi_frm_BeamDyn!R74), "", machi_frm_BeamDyn!R74)</f>
        <v>0</v>
      </c>
      <c r="S45" s="325">
        <f>IF( ISBLANK(machi_frm_BeamDyn!S74), "", machi_frm_BeamDyn!S74)</f>
        <v>-249253584.36393389</v>
      </c>
      <c r="T45" s="325">
        <f>IF( ISBLANK(machi_frm_BeamDyn!T74), "", machi_frm_BeamDyn!T74)</f>
        <v>0</v>
      </c>
      <c r="U45" s="325">
        <f>IF( ISBLANK(machi_frm_BeamDyn!U74), "", machi_frm_BeamDyn!U74)</f>
        <v>362744554.01552564</v>
      </c>
      <c r="V45" s="325">
        <f>IF( ISBLANK(machi_frm_BeamDyn!V74), "", machi_frm_BeamDyn!V74)</f>
        <v>36746392.126052029</v>
      </c>
      <c r="W45" s="325">
        <f>IF( ISBLANK(machi_frm_BeamDyn!W74), "", machi_frm_BeamDyn!W74)</f>
        <v>0</v>
      </c>
      <c r="X45" s="325">
        <f>IF( ISBLANK(machi_frm_BeamDyn!X74), "", machi_frm_BeamDyn!X74)</f>
        <v>5521845.8308696812</v>
      </c>
      <c r="Y45" s="325">
        <f>IF( ISBLANK(machi_frm_BeamDyn!Y74), "", machi_frm_BeamDyn!Y74)</f>
        <v>0</v>
      </c>
      <c r="Z45" s="325">
        <f>IF( ISBLANK(machi_frm_BeamDyn!Z74), "", machi_frm_BeamDyn!Z74)</f>
        <v>466486737.25796705</v>
      </c>
      <c r="AA45" s="325">
        <f>IF( ISBLANK(machi_frm_BeamDyn!AA74), "", machi_frm_BeamDyn!AA74)</f>
        <v>0</v>
      </c>
      <c r="AB45" s="325">
        <f>IF( ISBLANK(machi_frm_BeamDyn!AB74), "", machi_frm_BeamDyn!AB74)</f>
        <v>14808659.558667583</v>
      </c>
      <c r="AC45" s="325">
        <f>IF( ISBLANK(machi_frm_BeamDyn!AC74), "", machi_frm_BeamDyn!AC74)</f>
        <v>38104697.749739416</v>
      </c>
      <c r="AD45" s="325">
        <f>IF( ISBLANK(machi_frm_BeamDyn!AD74), "", machi_frm_BeamDyn!AD74)</f>
        <v>0</v>
      </c>
      <c r="AE45" s="325">
        <f>IF( ISBLANK(machi_frm_BeamDyn!AE74), "", machi_frm_BeamDyn!AE74)</f>
        <v>1099371461.5432436</v>
      </c>
      <c r="AF45" s="326">
        <f>IF( ISBLANK(machi_frm_BeamDyn!AF74), "", machi_frm_BeamDyn!AF74)</f>
        <v>0</v>
      </c>
      <c r="AI45" s="2"/>
      <c r="AJ45">
        <v>93.6</v>
      </c>
      <c r="AK45">
        <v>0</v>
      </c>
      <c r="AL45">
        <v>-1.956</v>
      </c>
      <c r="AM45" s="1">
        <v>129.30799999999999</v>
      </c>
      <c r="AN45" s="1">
        <v>0.18074229999999999</v>
      </c>
      <c r="AO45" s="1">
        <v>3.0442130000000001E-2</v>
      </c>
      <c r="AP45" s="1">
        <v>6.6652279999999999</v>
      </c>
      <c r="AQ45" s="1">
        <v>51.474150000000002</v>
      </c>
      <c r="AR45" s="1">
        <v>-0.46466109999999999</v>
      </c>
      <c r="AS45" s="1">
        <v>374973000</v>
      </c>
      <c r="AT45" s="1">
        <v>0</v>
      </c>
      <c r="AU45" s="1">
        <v>-9222476</v>
      </c>
      <c r="AV45" s="1">
        <v>0</v>
      </c>
      <c r="AW45" s="1">
        <v>18020690</v>
      </c>
      <c r="AX45" s="1">
        <v>0</v>
      </c>
      <c r="AY45" s="1">
        <v>7310261000</v>
      </c>
      <c r="AZ45" s="1">
        <v>0</v>
      </c>
      <c r="BA45" s="1">
        <v>-249266500</v>
      </c>
      <c r="BB45" s="1">
        <v>0</v>
      </c>
      <c r="BC45" s="1">
        <v>362755900</v>
      </c>
      <c r="BD45" s="1">
        <v>36747530</v>
      </c>
      <c r="BE45" s="1">
        <v>0</v>
      </c>
      <c r="BF45" s="1">
        <v>5522140</v>
      </c>
      <c r="BG45" s="1">
        <v>0</v>
      </c>
      <c r="BH45" s="1">
        <v>466513700</v>
      </c>
      <c r="BI45" s="1">
        <v>0</v>
      </c>
      <c r="BJ45" s="1">
        <v>14809730</v>
      </c>
      <c r="BK45" s="1">
        <v>38106480</v>
      </c>
      <c r="BL45" s="1">
        <v>0</v>
      </c>
      <c r="BM45" s="1">
        <v>1099422000</v>
      </c>
      <c r="BN45" s="186">
        <v>0</v>
      </c>
      <c r="BQ45" s="363" t="s">
        <v>730</v>
      </c>
      <c r="BR45" s="138">
        <f>MAX(BR4:BR43)</f>
        <v>0</v>
      </c>
      <c r="BS45" s="138">
        <f t="shared" ref="BS45:CU45" si="9">MAX(BS4:BS43)</f>
        <v>4.3008365450880603E-4</v>
      </c>
      <c r="BT45" s="138">
        <f t="shared" si="9"/>
        <v>3.6945174884225774E-6</v>
      </c>
      <c r="BU45" s="138">
        <f t="shared" si="9"/>
        <v>4.4263321594684157E-6</v>
      </c>
      <c r="BV45" s="138">
        <f t="shared" si="9"/>
        <v>9.3469354785213898E-7</v>
      </c>
      <c r="BW45" s="138">
        <f t="shared" si="9"/>
        <v>3.4004755551744401E-5</v>
      </c>
      <c r="BX45" s="138">
        <f t="shared" si="9"/>
        <v>-2.6626123177965182E-5</v>
      </c>
      <c r="BY45" s="138">
        <f t="shared" si="9"/>
        <v>5.7482908497531585E-2</v>
      </c>
      <c r="BZ45" s="138">
        <f t="shared" si="9"/>
        <v>1.2267065398162702E-3</v>
      </c>
      <c r="CA45" s="138" t="e">
        <f t="shared" si="9"/>
        <v>#DIV/0!</v>
      </c>
      <c r="CB45" s="138">
        <f t="shared" si="9"/>
        <v>0.12806601856608865</v>
      </c>
      <c r="CC45" s="138" t="e">
        <f t="shared" si="9"/>
        <v>#DIV/0!</v>
      </c>
      <c r="CD45" s="138">
        <f t="shared" si="9"/>
        <v>1.8262934593946778E-3</v>
      </c>
      <c r="CE45" s="138" t="e">
        <f t="shared" si="9"/>
        <v>#DIV/0!</v>
      </c>
      <c r="CF45" s="138">
        <f t="shared" si="9"/>
        <v>1.6381991931625187E-4</v>
      </c>
      <c r="CG45" s="138" t="e">
        <f t="shared" si="9"/>
        <v>#DIV/0!</v>
      </c>
      <c r="CH45" s="138">
        <f t="shared" si="9"/>
        <v>2.1550812668734631E-3</v>
      </c>
      <c r="CI45" s="138" t="e">
        <f t="shared" si="9"/>
        <v>#DIV/0!</v>
      </c>
      <c r="CJ45" s="138">
        <f t="shared" si="9"/>
        <v>1.9176911100554862E-3</v>
      </c>
      <c r="CK45" s="138">
        <f t="shared" si="9"/>
        <v>-6.5526636625861219E-6</v>
      </c>
      <c r="CL45" s="138" t="e">
        <f t="shared" si="9"/>
        <v>#DIV/0!</v>
      </c>
      <c r="CM45" s="138">
        <f t="shared" si="9"/>
        <v>1.7934432850739814E-3</v>
      </c>
      <c r="CN45" s="138" t="e">
        <f t="shared" si="9"/>
        <v>#DIV/0!</v>
      </c>
      <c r="CO45" s="138">
        <f t="shared" si="9"/>
        <v>-2.8603045427950874E-5</v>
      </c>
      <c r="CP45" s="138" t="e">
        <f t="shared" si="9"/>
        <v>#DIV/0!</v>
      </c>
      <c r="CQ45" s="138">
        <f t="shared" si="9"/>
        <v>5.4987625465418841E-2</v>
      </c>
      <c r="CR45" s="138">
        <f t="shared" si="9"/>
        <v>3.4838969603903363E-6</v>
      </c>
      <c r="CS45" s="138" t="e">
        <f t="shared" si="9"/>
        <v>#DIV/0!</v>
      </c>
      <c r="CT45" s="138">
        <f t="shared" si="9"/>
        <v>-3.2492818612667765E-5</v>
      </c>
      <c r="CU45" s="138" t="e">
        <f t="shared" si="9"/>
        <v>#DIV/0!</v>
      </c>
    </row>
    <row r="46" spans="1:99" x14ac:dyDescent="0.3">
      <c r="A46" s="323">
        <f>IF( ISBLANK(machi_frm_BeamDyn!A75), "", machi_frm_BeamDyn!A75)</f>
        <v>22</v>
      </c>
      <c r="B46" s="324">
        <f>IF( ISBLANK(machi_frm_BeamDyn!B75), "", machi_frm_BeamDyn!B75)</f>
        <v>93.6</v>
      </c>
      <c r="C46" s="324">
        <f>IF( ISBLANK(machi_frm_BeamDyn!C75), "", machi_frm_BeamDyn!C75)</f>
        <v>0</v>
      </c>
      <c r="D46" s="324">
        <f>IF( ISBLANK(machi_frm_BeamDyn!D75), "", machi_frm_BeamDyn!D75)</f>
        <v>-1.9555828825104531</v>
      </c>
      <c r="E46" s="325">
        <f>IF( ISBLANK(machi_frm_BeamDyn!E75), "", machi_frm_BeamDyn!E75)</f>
        <v>129.30258798229016</v>
      </c>
      <c r="F46" s="325">
        <f>IF( ISBLANK(machi_frm_BeamDyn!F75), "", machi_frm_BeamDyn!F75)</f>
        <v>0.1807439914313721</v>
      </c>
      <c r="G46" s="325">
        <f>IF( ISBLANK(machi_frm_BeamDyn!G75), "", machi_frm_BeamDyn!G75)</f>
        <v>3.0441801186916941E-2</v>
      </c>
      <c r="H46" s="325">
        <f>IF( ISBLANK(machi_frm_BeamDyn!H75), "", machi_frm_BeamDyn!H75)</f>
        <v>6.6648579519660336</v>
      </c>
      <c r="I46" s="325">
        <f>IF( ISBLANK(machi_frm_BeamDyn!I75), "", machi_frm_BeamDyn!I75)</f>
        <v>51.471745017915929</v>
      </c>
      <c r="J46" s="325">
        <f>IF( ISBLANK(machi_frm_BeamDyn!J75), "", machi_frm_BeamDyn!J75)</f>
        <v>-0.46460699209847622</v>
      </c>
      <c r="K46" s="325">
        <f>IF( ISBLANK(machi_frm_BeamDyn!K75), "", machi_frm_BeamDyn!K75)</f>
        <v>374956646.98424774</v>
      </c>
      <c r="L46" s="325">
        <f>IF( ISBLANK(machi_frm_BeamDyn!L75), "", machi_frm_BeamDyn!L75)</f>
        <v>0</v>
      </c>
      <c r="M46" s="325">
        <f>IF( ISBLANK(machi_frm_BeamDyn!M75), "", machi_frm_BeamDyn!M75)</f>
        <v>-9221832.410531627</v>
      </c>
      <c r="N46" s="325">
        <f>IF( ISBLANK(machi_frm_BeamDyn!N75), "", machi_frm_BeamDyn!N75)</f>
        <v>0</v>
      </c>
      <c r="O46" s="325">
        <f>IF( ISBLANK(machi_frm_BeamDyn!O75), "", machi_frm_BeamDyn!O75)</f>
        <v>18019816.669525173</v>
      </c>
      <c r="P46" s="325">
        <f>IF( ISBLANK(machi_frm_BeamDyn!P75), "", machi_frm_BeamDyn!P75)</f>
        <v>0</v>
      </c>
      <c r="Q46" s="325">
        <f>IF( ISBLANK(machi_frm_BeamDyn!Q75), "", machi_frm_BeamDyn!Q75)</f>
        <v>7309923857.9097662</v>
      </c>
      <c r="R46" s="325">
        <f>IF( ISBLANK(machi_frm_BeamDyn!R75), "", machi_frm_BeamDyn!R75)</f>
        <v>0</v>
      </c>
      <c r="S46" s="325">
        <f>IF( ISBLANK(machi_frm_BeamDyn!S75), "", machi_frm_BeamDyn!S75)</f>
        <v>-249253584.36393389</v>
      </c>
      <c r="T46" s="325">
        <f>IF( ISBLANK(machi_frm_BeamDyn!T75), "", machi_frm_BeamDyn!T75)</f>
        <v>0</v>
      </c>
      <c r="U46" s="325">
        <f>IF( ISBLANK(machi_frm_BeamDyn!U75), "", machi_frm_BeamDyn!U75)</f>
        <v>362744554.01552564</v>
      </c>
      <c r="V46" s="325">
        <f>IF( ISBLANK(machi_frm_BeamDyn!V75), "", machi_frm_BeamDyn!V75)</f>
        <v>36746392.126052029</v>
      </c>
      <c r="W46" s="325">
        <f>IF( ISBLANK(machi_frm_BeamDyn!W75), "", machi_frm_BeamDyn!W75)</f>
        <v>0</v>
      </c>
      <c r="X46" s="325">
        <f>IF( ISBLANK(machi_frm_BeamDyn!X75), "", machi_frm_BeamDyn!X75)</f>
        <v>5521845.8308696812</v>
      </c>
      <c r="Y46" s="325">
        <f>IF( ISBLANK(machi_frm_BeamDyn!Y75), "", machi_frm_BeamDyn!Y75)</f>
        <v>0</v>
      </c>
      <c r="Z46" s="325">
        <f>IF( ISBLANK(machi_frm_BeamDyn!Z75), "", machi_frm_BeamDyn!Z75)</f>
        <v>466486737.25796705</v>
      </c>
      <c r="AA46" s="325">
        <f>IF( ISBLANK(machi_frm_BeamDyn!AA75), "", machi_frm_BeamDyn!AA75)</f>
        <v>0</v>
      </c>
      <c r="AB46" s="325">
        <f>IF( ISBLANK(machi_frm_BeamDyn!AB75), "", machi_frm_BeamDyn!AB75)</f>
        <v>14808659.558667583</v>
      </c>
      <c r="AC46" s="325">
        <f>IF( ISBLANK(machi_frm_BeamDyn!AC75), "", machi_frm_BeamDyn!AC75)</f>
        <v>38104697.749739416</v>
      </c>
      <c r="AD46" s="325">
        <f>IF( ISBLANK(machi_frm_BeamDyn!AD75), "", machi_frm_BeamDyn!AD75)</f>
        <v>0</v>
      </c>
      <c r="AE46" s="325">
        <f>IF( ISBLANK(machi_frm_BeamDyn!AE75), "", machi_frm_BeamDyn!AE75)</f>
        <v>1099371461.5432436</v>
      </c>
      <c r="AF46" s="326">
        <f>IF( ISBLANK(machi_frm_BeamDyn!AF75), "", machi_frm_BeamDyn!AF75)</f>
        <v>0</v>
      </c>
      <c r="AI46" s="2">
        <v>22</v>
      </c>
      <c r="AJ46">
        <v>93.6</v>
      </c>
      <c r="AK46">
        <v>0</v>
      </c>
      <c r="AL46">
        <v>-1.956</v>
      </c>
      <c r="AM46" s="1">
        <v>129.30799999999999</v>
      </c>
      <c r="AN46" s="1">
        <v>0.18074229999999999</v>
      </c>
      <c r="AO46" s="1">
        <v>3.0442130000000001E-2</v>
      </c>
      <c r="AP46" s="1">
        <v>6.6652279999999999</v>
      </c>
      <c r="AQ46" s="1">
        <v>51.474150000000002</v>
      </c>
      <c r="AR46" s="1">
        <v>-0.46466109999999999</v>
      </c>
      <c r="AS46" s="1">
        <v>374973000</v>
      </c>
      <c r="AT46" s="1">
        <v>0</v>
      </c>
      <c r="AU46" s="1">
        <v>-9222476</v>
      </c>
      <c r="AV46" s="1">
        <v>0</v>
      </c>
      <c r="AW46" s="1">
        <v>18020690</v>
      </c>
      <c r="AX46" s="1">
        <v>0</v>
      </c>
      <c r="AY46" s="1">
        <v>7310261000</v>
      </c>
      <c r="AZ46" s="1">
        <v>0</v>
      </c>
      <c r="BA46" s="1">
        <v>-249266500</v>
      </c>
      <c r="BB46" s="1">
        <v>0</v>
      </c>
      <c r="BC46" s="1">
        <v>362755900</v>
      </c>
      <c r="BD46" s="1">
        <v>36747530</v>
      </c>
      <c r="BE46" s="1">
        <v>0</v>
      </c>
      <c r="BF46" s="1">
        <v>5522140</v>
      </c>
      <c r="BG46" s="1">
        <v>0</v>
      </c>
      <c r="BH46" s="1">
        <v>466513700</v>
      </c>
      <c r="BI46" s="1">
        <v>0</v>
      </c>
      <c r="BJ46" s="1">
        <v>14809730</v>
      </c>
      <c r="BK46" s="1">
        <v>38106480</v>
      </c>
      <c r="BL46" s="1">
        <v>0</v>
      </c>
      <c r="BM46" s="1">
        <v>1099422000</v>
      </c>
      <c r="BN46" s="186">
        <v>0</v>
      </c>
    </row>
    <row r="47" spans="1:99" x14ac:dyDescent="0.3">
      <c r="A47" s="323" t="str">
        <f>IF( ISBLANK(machi_frm_BeamDyn!A76), "", machi_frm_BeamDyn!A76)</f>
        <v/>
      </c>
      <c r="B47" s="324">
        <f>IF( ISBLANK(machi_frm_BeamDyn!B76), "", machi_frm_BeamDyn!B76)</f>
        <v>99.45</v>
      </c>
      <c r="C47" s="324">
        <f>IF( ISBLANK(machi_frm_BeamDyn!C76), "", machi_frm_BeamDyn!C76)</f>
        <v>0</v>
      </c>
      <c r="D47" s="324">
        <f>IF( ISBLANK(machi_frm_BeamDyn!D76), "", machi_frm_BeamDyn!D76)</f>
        <v>-2.409126960468122</v>
      </c>
      <c r="E47" s="325">
        <f>IF( ISBLANK(machi_frm_BeamDyn!E76), "", machi_frm_BeamDyn!E76)</f>
        <v>84.451919372746445</v>
      </c>
      <c r="F47" s="325">
        <f>IF( ISBLANK(machi_frm_BeamDyn!F76), "", machi_frm_BeamDyn!F76)</f>
        <v>0.19525811321625552</v>
      </c>
      <c r="G47" s="325">
        <f>IF( ISBLANK(machi_frm_BeamDyn!G76), "", machi_frm_BeamDyn!G76)</f>
        <v>2.6021947865807527E-2</v>
      </c>
      <c r="H47" s="325">
        <f>IF( ISBLANK(machi_frm_BeamDyn!H76), "", machi_frm_BeamDyn!H76)</f>
        <v>3.6089557604274871</v>
      </c>
      <c r="I47" s="325">
        <f>IF( ISBLANK(machi_frm_BeamDyn!I76), "", machi_frm_BeamDyn!I76)</f>
        <v>31.513122147849792</v>
      </c>
      <c r="J47" s="325">
        <f>IF( ISBLANK(machi_frm_BeamDyn!J76), "", machi_frm_BeamDyn!J76)</f>
        <v>-0.434714380050017</v>
      </c>
      <c r="K47" s="325">
        <f>IF( ISBLANK(machi_frm_BeamDyn!K76), "", machi_frm_BeamDyn!K76)</f>
        <v>239431902.16365299</v>
      </c>
      <c r="L47" s="325">
        <f>IF( ISBLANK(machi_frm_BeamDyn!L76), "", machi_frm_BeamDyn!L76)</f>
        <v>0</v>
      </c>
      <c r="M47" s="325">
        <f>IF( ISBLANK(machi_frm_BeamDyn!M76), "", machi_frm_BeamDyn!M76)</f>
        <v>-7052006.25142173</v>
      </c>
      <c r="N47" s="325">
        <f>IF( ISBLANK(machi_frm_BeamDyn!N76), "", machi_frm_BeamDyn!N76)</f>
        <v>0</v>
      </c>
      <c r="O47" s="325">
        <f>IF( ISBLANK(machi_frm_BeamDyn!O76), "", machi_frm_BeamDyn!O76)</f>
        <v>10856306.267624896</v>
      </c>
      <c r="P47" s="325">
        <f>IF( ISBLANK(machi_frm_BeamDyn!P76), "", machi_frm_BeamDyn!P76)</f>
        <v>0</v>
      </c>
      <c r="Q47" s="325">
        <f>IF( ISBLANK(machi_frm_BeamDyn!Q76), "", machi_frm_BeamDyn!Q76)</f>
        <v>4521052815.3288507</v>
      </c>
      <c r="R47" s="325">
        <f>IF( ISBLANK(machi_frm_BeamDyn!R76), "", machi_frm_BeamDyn!R76)</f>
        <v>0</v>
      </c>
      <c r="S47" s="325">
        <f>IF( ISBLANK(machi_frm_BeamDyn!S76), "", machi_frm_BeamDyn!S76)</f>
        <v>-138561930.30291501</v>
      </c>
      <c r="T47" s="325">
        <f>IF( ISBLANK(machi_frm_BeamDyn!T76), "", machi_frm_BeamDyn!T76)</f>
        <v>0</v>
      </c>
      <c r="U47" s="325">
        <f>IF( ISBLANK(machi_frm_BeamDyn!U76), "", machi_frm_BeamDyn!U76)</f>
        <v>271524362.27098417</v>
      </c>
      <c r="V47" s="325">
        <f>IF( ISBLANK(machi_frm_BeamDyn!V76), "", machi_frm_BeamDyn!V76)</f>
        <v>27501507.314535342</v>
      </c>
      <c r="W47" s="325">
        <f>IF( ISBLANK(machi_frm_BeamDyn!W76), "", machi_frm_BeamDyn!W76)</f>
        <v>0</v>
      </c>
      <c r="X47" s="325">
        <f>IF( ISBLANK(machi_frm_BeamDyn!X76), "", machi_frm_BeamDyn!X76)</f>
        <v>2921653.3744751462</v>
      </c>
      <c r="Y47" s="325">
        <f>IF( ISBLANK(machi_frm_BeamDyn!Y76), "", machi_frm_BeamDyn!Y76)</f>
        <v>0</v>
      </c>
      <c r="Z47" s="325">
        <f>IF( ISBLANK(machi_frm_BeamDyn!Z76), "", machi_frm_BeamDyn!Z76)</f>
        <v>243315735.02707091</v>
      </c>
      <c r="AA47" s="325">
        <f>IF( ISBLANK(machi_frm_BeamDyn!AA76), "", machi_frm_BeamDyn!AA76)</f>
        <v>0</v>
      </c>
      <c r="AB47" s="325">
        <f>IF( ISBLANK(machi_frm_BeamDyn!AB76), "", machi_frm_BeamDyn!AB76)</f>
        <v>11852051.352187444</v>
      </c>
      <c r="AC47" s="325">
        <f>IF( ISBLANK(machi_frm_BeamDyn!AC76), "", machi_frm_BeamDyn!AC76)</f>
        <v>23328886.773969598</v>
      </c>
      <c r="AD47" s="325">
        <f>IF( ISBLANK(machi_frm_BeamDyn!AD76), "", machi_frm_BeamDyn!AD76)</f>
        <v>0</v>
      </c>
      <c r="AE47" s="325">
        <f>IF( ISBLANK(machi_frm_BeamDyn!AE76), "", machi_frm_BeamDyn!AE76)</f>
        <v>683271991.39435256</v>
      </c>
      <c r="AF47" s="326">
        <f>IF( ISBLANK(machi_frm_BeamDyn!AF76), "", machi_frm_BeamDyn!AF76)</f>
        <v>0</v>
      </c>
      <c r="AI47" s="2"/>
      <c r="AJ47">
        <v>99.45</v>
      </c>
      <c r="AK47">
        <v>0</v>
      </c>
      <c r="AL47">
        <v>-2.4089999999999998</v>
      </c>
      <c r="AM47" s="1">
        <v>84.455740000000006</v>
      </c>
      <c r="AN47" s="1">
        <v>0.19525719999999999</v>
      </c>
      <c r="AO47" s="1">
        <v>2.6022380000000001E-2</v>
      </c>
      <c r="AP47" s="1">
        <v>3.609191</v>
      </c>
      <c r="AQ47" s="1">
        <v>31.514690000000002</v>
      </c>
      <c r="AR47" s="1">
        <v>-0.43473640000000002</v>
      </c>
      <c r="AS47" s="1">
        <v>239444100</v>
      </c>
      <c r="AT47" s="1">
        <v>0</v>
      </c>
      <c r="AU47" s="1">
        <v>-7052402</v>
      </c>
      <c r="AV47" s="1">
        <v>0</v>
      </c>
      <c r="AW47" s="1">
        <v>10856920</v>
      </c>
      <c r="AX47" s="1">
        <v>0</v>
      </c>
      <c r="AY47" s="1">
        <v>4521290000</v>
      </c>
      <c r="AZ47" s="1">
        <v>0</v>
      </c>
      <c r="BA47" s="1">
        <v>-138570300</v>
      </c>
      <c r="BB47" s="1">
        <v>0</v>
      </c>
      <c r="BC47" s="1">
        <v>271535100</v>
      </c>
      <c r="BD47" s="1">
        <v>27502490</v>
      </c>
      <c r="BE47" s="1">
        <v>0</v>
      </c>
      <c r="BF47" s="1">
        <v>2921821</v>
      </c>
      <c r="BG47" s="1">
        <v>0</v>
      </c>
      <c r="BH47" s="1">
        <v>243332400</v>
      </c>
      <c r="BI47" s="1">
        <v>0</v>
      </c>
      <c r="BJ47" s="1">
        <v>11852680</v>
      </c>
      <c r="BK47" s="1">
        <v>23330160</v>
      </c>
      <c r="BL47" s="1">
        <v>0</v>
      </c>
      <c r="BM47" s="1">
        <v>683305800</v>
      </c>
      <c r="BN47" s="186">
        <v>0</v>
      </c>
    </row>
    <row r="48" spans="1:99" x14ac:dyDescent="0.3">
      <c r="A48" s="323">
        <f>IF( ISBLANK(machi_frm_BeamDyn!A77), "", machi_frm_BeamDyn!A77)</f>
        <v>23</v>
      </c>
      <c r="B48" s="324">
        <f>IF( ISBLANK(machi_frm_BeamDyn!B77), "", machi_frm_BeamDyn!B77)</f>
        <v>99.45</v>
      </c>
      <c r="C48" s="324">
        <f>IF( ISBLANK(machi_frm_BeamDyn!C77), "", machi_frm_BeamDyn!C77)</f>
        <v>0</v>
      </c>
      <c r="D48" s="324">
        <f>IF( ISBLANK(machi_frm_BeamDyn!D77), "", machi_frm_BeamDyn!D77)</f>
        <v>-2.409126960468122</v>
      </c>
      <c r="E48" s="325">
        <f>IF( ISBLANK(machi_frm_BeamDyn!E77), "", machi_frm_BeamDyn!E77)</f>
        <v>84.451919372746445</v>
      </c>
      <c r="F48" s="325">
        <f>IF( ISBLANK(machi_frm_BeamDyn!F77), "", machi_frm_BeamDyn!F77)</f>
        <v>0.19525811321625552</v>
      </c>
      <c r="G48" s="325">
        <f>IF( ISBLANK(machi_frm_BeamDyn!G77), "", machi_frm_BeamDyn!G77)</f>
        <v>2.6021947865807527E-2</v>
      </c>
      <c r="H48" s="325">
        <f>IF( ISBLANK(machi_frm_BeamDyn!H77), "", machi_frm_BeamDyn!H77)</f>
        <v>3.6089557604274871</v>
      </c>
      <c r="I48" s="325">
        <f>IF( ISBLANK(machi_frm_BeamDyn!I77), "", machi_frm_BeamDyn!I77)</f>
        <v>31.513122147849792</v>
      </c>
      <c r="J48" s="325">
        <f>IF( ISBLANK(machi_frm_BeamDyn!J77), "", machi_frm_BeamDyn!J77)</f>
        <v>-0.434714380050017</v>
      </c>
      <c r="K48" s="325">
        <f>IF( ISBLANK(machi_frm_BeamDyn!K77), "", machi_frm_BeamDyn!K77)</f>
        <v>239431902.16365299</v>
      </c>
      <c r="L48" s="325">
        <f>IF( ISBLANK(machi_frm_BeamDyn!L77), "", machi_frm_BeamDyn!L77)</f>
        <v>0</v>
      </c>
      <c r="M48" s="325">
        <f>IF( ISBLANK(machi_frm_BeamDyn!M77), "", machi_frm_BeamDyn!M77)</f>
        <v>-7052006.25142173</v>
      </c>
      <c r="N48" s="325">
        <f>IF( ISBLANK(machi_frm_BeamDyn!N77), "", machi_frm_BeamDyn!N77)</f>
        <v>0</v>
      </c>
      <c r="O48" s="325">
        <f>IF( ISBLANK(machi_frm_BeamDyn!O77), "", machi_frm_BeamDyn!O77)</f>
        <v>10856306.267624896</v>
      </c>
      <c r="P48" s="325">
        <f>IF( ISBLANK(machi_frm_BeamDyn!P77), "", machi_frm_BeamDyn!P77)</f>
        <v>0</v>
      </c>
      <c r="Q48" s="325">
        <f>IF( ISBLANK(machi_frm_BeamDyn!Q77), "", machi_frm_BeamDyn!Q77)</f>
        <v>4521052815.3288507</v>
      </c>
      <c r="R48" s="325">
        <f>IF( ISBLANK(machi_frm_BeamDyn!R77), "", machi_frm_BeamDyn!R77)</f>
        <v>0</v>
      </c>
      <c r="S48" s="325">
        <f>IF( ISBLANK(machi_frm_BeamDyn!S77), "", machi_frm_BeamDyn!S77)</f>
        <v>-138561930.30291501</v>
      </c>
      <c r="T48" s="325">
        <f>IF( ISBLANK(machi_frm_BeamDyn!T77), "", machi_frm_BeamDyn!T77)</f>
        <v>0</v>
      </c>
      <c r="U48" s="325">
        <f>IF( ISBLANK(machi_frm_BeamDyn!U77), "", machi_frm_BeamDyn!U77)</f>
        <v>271524362.27098417</v>
      </c>
      <c r="V48" s="325">
        <f>IF( ISBLANK(machi_frm_BeamDyn!V77), "", machi_frm_BeamDyn!V77)</f>
        <v>27501507.314535342</v>
      </c>
      <c r="W48" s="325">
        <f>IF( ISBLANK(machi_frm_BeamDyn!W77), "", machi_frm_BeamDyn!W77)</f>
        <v>0</v>
      </c>
      <c r="X48" s="325">
        <f>IF( ISBLANK(machi_frm_BeamDyn!X77), "", machi_frm_BeamDyn!X77)</f>
        <v>2921653.3744751462</v>
      </c>
      <c r="Y48" s="325">
        <f>IF( ISBLANK(machi_frm_BeamDyn!Y77), "", machi_frm_BeamDyn!Y77)</f>
        <v>0</v>
      </c>
      <c r="Z48" s="325">
        <f>IF( ISBLANK(machi_frm_BeamDyn!Z77), "", machi_frm_BeamDyn!Z77)</f>
        <v>243315735.02707091</v>
      </c>
      <c r="AA48" s="325">
        <f>IF( ISBLANK(machi_frm_BeamDyn!AA77), "", machi_frm_BeamDyn!AA77)</f>
        <v>0</v>
      </c>
      <c r="AB48" s="325">
        <f>IF( ISBLANK(machi_frm_BeamDyn!AB77), "", machi_frm_BeamDyn!AB77)</f>
        <v>11852051.352187444</v>
      </c>
      <c r="AC48" s="325">
        <f>IF( ISBLANK(machi_frm_BeamDyn!AC77), "", machi_frm_BeamDyn!AC77)</f>
        <v>23328886.773969598</v>
      </c>
      <c r="AD48" s="325">
        <f>IF( ISBLANK(machi_frm_BeamDyn!AD77), "", machi_frm_BeamDyn!AD77)</f>
        <v>0</v>
      </c>
      <c r="AE48" s="325">
        <f>IF( ISBLANK(machi_frm_BeamDyn!AE77), "", machi_frm_BeamDyn!AE77)</f>
        <v>683271991.39435256</v>
      </c>
      <c r="AF48" s="326">
        <f>IF( ISBLANK(machi_frm_BeamDyn!AF77), "", machi_frm_BeamDyn!AF77)</f>
        <v>0</v>
      </c>
      <c r="AI48" s="2">
        <v>23</v>
      </c>
      <c r="AJ48">
        <v>99.45</v>
      </c>
      <c r="AK48">
        <v>0</v>
      </c>
      <c r="AL48">
        <v>-2.4089999999999998</v>
      </c>
      <c r="AM48" s="1">
        <v>84.455740000000006</v>
      </c>
      <c r="AN48" s="1">
        <v>0.19525719999999999</v>
      </c>
      <c r="AO48" s="1">
        <v>2.6022380000000001E-2</v>
      </c>
      <c r="AP48" s="1">
        <v>3.609191</v>
      </c>
      <c r="AQ48" s="1">
        <v>31.514690000000002</v>
      </c>
      <c r="AR48" s="1">
        <v>-0.43473640000000002</v>
      </c>
      <c r="AS48" s="1">
        <v>239444100</v>
      </c>
      <c r="AT48" s="1">
        <v>0</v>
      </c>
      <c r="AU48" s="1">
        <v>-7052402</v>
      </c>
      <c r="AV48" s="1">
        <v>0</v>
      </c>
      <c r="AW48" s="1">
        <v>10856920</v>
      </c>
      <c r="AX48" s="1">
        <v>0</v>
      </c>
      <c r="AY48" s="1">
        <v>4521290000</v>
      </c>
      <c r="AZ48" s="1">
        <v>0</v>
      </c>
      <c r="BA48" s="1">
        <v>-138570300</v>
      </c>
      <c r="BB48" s="1">
        <v>0</v>
      </c>
      <c r="BC48" s="1">
        <v>271535100</v>
      </c>
      <c r="BD48" s="1">
        <v>27502490</v>
      </c>
      <c r="BE48" s="1">
        <v>0</v>
      </c>
      <c r="BF48" s="1">
        <v>2921821</v>
      </c>
      <c r="BG48" s="1">
        <v>0</v>
      </c>
      <c r="BH48" s="1">
        <v>243332400</v>
      </c>
      <c r="BI48" s="1">
        <v>0</v>
      </c>
      <c r="BJ48" s="1">
        <v>11852680</v>
      </c>
      <c r="BK48" s="1">
        <v>23330160</v>
      </c>
      <c r="BL48" s="1">
        <v>0</v>
      </c>
      <c r="BM48" s="1">
        <v>683305800</v>
      </c>
      <c r="BN48" s="186">
        <v>0</v>
      </c>
      <c r="BU48" s="138" t="e">
        <f>MAX(BT4:BT43,BW4:CU43)</f>
        <v>#DIV/0!</v>
      </c>
    </row>
    <row r="49" spans="1:66" x14ac:dyDescent="0.3">
      <c r="A49" s="323" t="str">
        <f>IF( ISBLANK(machi_frm_BeamDyn!A78), "", machi_frm_BeamDyn!A78)</f>
        <v/>
      </c>
      <c r="B49" s="324">
        <f>IF( ISBLANK(machi_frm_BeamDyn!B78), "", machi_frm_BeamDyn!B78)</f>
        <v>105.3</v>
      </c>
      <c r="C49" s="324">
        <f>IF( ISBLANK(machi_frm_BeamDyn!C78), "", machi_frm_BeamDyn!C78)</f>
        <v>0</v>
      </c>
      <c r="D49" s="324">
        <f>IF( ISBLANK(machi_frm_BeamDyn!D78), "", machi_frm_BeamDyn!D78)</f>
        <v>-2.8994535607553344</v>
      </c>
      <c r="E49" s="325">
        <f>IF( ISBLANK(machi_frm_BeamDyn!E78), "", machi_frm_BeamDyn!E78)</f>
        <v>54.701978030476361</v>
      </c>
      <c r="F49" s="325">
        <f>IF( ISBLANK(machi_frm_BeamDyn!F78), "", machi_frm_BeamDyn!F78)</f>
        <v>0.20265285821202056</v>
      </c>
      <c r="G49" s="325">
        <f>IF( ISBLANK(machi_frm_BeamDyn!G78), "", machi_frm_BeamDyn!G78)</f>
        <v>2.2620840895485363E-2</v>
      </c>
      <c r="H49" s="325">
        <f>IF( ISBLANK(machi_frm_BeamDyn!H78), "", machi_frm_BeamDyn!H78)</f>
        <v>1.7797049372621923</v>
      </c>
      <c r="I49" s="325">
        <f>IF( ISBLANK(machi_frm_BeamDyn!I78), "", machi_frm_BeamDyn!I78)</f>
        <v>19.322389954446997</v>
      </c>
      <c r="J49" s="325">
        <f>IF( ISBLANK(machi_frm_BeamDyn!J78), "", machi_frm_BeamDyn!J78)</f>
        <v>-0.2729637272524682</v>
      </c>
      <c r="K49" s="325">
        <f>IF( ISBLANK(machi_frm_BeamDyn!K78), "", machi_frm_BeamDyn!K78)</f>
        <v>144175597.14865682</v>
      </c>
      <c r="L49" s="325">
        <f>IF( ISBLANK(machi_frm_BeamDyn!L78), "", machi_frm_BeamDyn!L78)</f>
        <v>0</v>
      </c>
      <c r="M49" s="325">
        <f>IF( ISBLANK(machi_frm_BeamDyn!M78), "", machi_frm_BeamDyn!M78)</f>
        <v>-4040369.7925619893</v>
      </c>
      <c r="N49" s="325">
        <f>IF( ISBLANK(machi_frm_BeamDyn!N78), "", machi_frm_BeamDyn!N78)</f>
        <v>0</v>
      </c>
      <c r="O49" s="325">
        <f>IF( ISBLANK(machi_frm_BeamDyn!O78), "", machi_frm_BeamDyn!O78)</f>
        <v>6079526.3886872353</v>
      </c>
      <c r="P49" s="325">
        <f>IF( ISBLANK(machi_frm_BeamDyn!P78), "", machi_frm_BeamDyn!P78)</f>
        <v>0</v>
      </c>
      <c r="Q49" s="325">
        <f>IF( ISBLANK(machi_frm_BeamDyn!Q78), "", machi_frm_BeamDyn!Q78)</f>
        <v>2675415485.3228235</v>
      </c>
      <c r="R49" s="325">
        <f>IF( ISBLANK(machi_frm_BeamDyn!R78), "", machi_frm_BeamDyn!R78)</f>
        <v>0</v>
      </c>
      <c r="S49" s="325">
        <f>IF( ISBLANK(machi_frm_BeamDyn!S78), "", machi_frm_BeamDyn!S78)</f>
        <v>-73019348.974312261</v>
      </c>
      <c r="T49" s="325">
        <f>IF( ISBLANK(machi_frm_BeamDyn!T78), "", machi_frm_BeamDyn!T78)</f>
        <v>0</v>
      </c>
      <c r="U49" s="325">
        <f>IF( ISBLANK(machi_frm_BeamDyn!U78), "", machi_frm_BeamDyn!U78)</f>
        <v>187576614.27346647</v>
      </c>
      <c r="V49" s="325">
        <f>IF( ISBLANK(machi_frm_BeamDyn!V78), "", machi_frm_BeamDyn!V78)</f>
        <v>19872901.276773755</v>
      </c>
      <c r="W49" s="325">
        <f>IF( ISBLANK(machi_frm_BeamDyn!W78), "", machi_frm_BeamDyn!W78)</f>
        <v>0</v>
      </c>
      <c r="X49" s="325">
        <f>IF( ISBLANK(machi_frm_BeamDyn!X78), "", machi_frm_BeamDyn!X78)</f>
        <v>1610855.857541546</v>
      </c>
      <c r="Y49" s="325">
        <f>IF( ISBLANK(machi_frm_BeamDyn!Y78), "", machi_frm_BeamDyn!Y78)</f>
        <v>0</v>
      </c>
      <c r="Z49" s="325">
        <f>IF( ISBLANK(machi_frm_BeamDyn!Z78), "", machi_frm_BeamDyn!Z78)</f>
        <v>113351788.12656814</v>
      </c>
      <c r="AA49" s="325">
        <f>IF( ISBLANK(machi_frm_BeamDyn!AA78), "", machi_frm_BeamDyn!AA78)</f>
        <v>0</v>
      </c>
      <c r="AB49" s="325">
        <f>IF( ISBLANK(machi_frm_BeamDyn!AB78), "", machi_frm_BeamDyn!AB78)</f>
        <v>7099236.5198576022</v>
      </c>
      <c r="AC49" s="325">
        <f>IF( ISBLANK(machi_frm_BeamDyn!AC78), "", machi_frm_BeamDyn!AC78)</f>
        <v>13416975.897278804</v>
      </c>
      <c r="AD49" s="325">
        <f>IF( ISBLANK(machi_frm_BeamDyn!AD78), "", machi_frm_BeamDyn!AD78)</f>
        <v>0</v>
      </c>
      <c r="AE49" s="325">
        <f>IF( ISBLANK(machi_frm_BeamDyn!AE78), "", machi_frm_BeamDyn!AE78)</f>
        <v>420162650.15039241</v>
      </c>
      <c r="AF49" s="326">
        <f>IF( ISBLANK(machi_frm_BeamDyn!AF78), "", machi_frm_BeamDyn!AF78)</f>
        <v>0</v>
      </c>
      <c r="AI49" s="2"/>
      <c r="AJ49">
        <v>105.3</v>
      </c>
      <c r="AK49">
        <v>0</v>
      </c>
      <c r="AL49">
        <v>-2.899</v>
      </c>
      <c r="AM49" s="1">
        <v>54.704729999999998</v>
      </c>
      <c r="AN49" s="1">
        <v>0.2026483</v>
      </c>
      <c r="AO49" s="1">
        <v>2.2621430000000001E-2</v>
      </c>
      <c r="AP49" s="1">
        <v>1.779844</v>
      </c>
      <c r="AQ49" s="1">
        <v>19.323350000000001</v>
      </c>
      <c r="AR49" s="1">
        <v>-0.27297480000000002</v>
      </c>
      <c r="AS49" s="1">
        <v>144183400</v>
      </c>
      <c r="AT49" s="1">
        <v>0</v>
      </c>
      <c r="AU49" s="1">
        <v>-4040552</v>
      </c>
      <c r="AV49" s="1">
        <v>0</v>
      </c>
      <c r="AW49" s="1">
        <v>6079885</v>
      </c>
      <c r="AX49" s="1">
        <v>0</v>
      </c>
      <c r="AY49" s="1">
        <v>2675616000</v>
      </c>
      <c r="AZ49" s="1">
        <v>0</v>
      </c>
      <c r="BA49" s="1">
        <v>-73025640</v>
      </c>
      <c r="BB49" s="1">
        <v>0</v>
      </c>
      <c r="BC49" s="1">
        <v>187583300</v>
      </c>
      <c r="BD49" s="1">
        <v>19874340</v>
      </c>
      <c r="BE49" s="1">
        <v>0</v>
      </c>
      <c r="BF49" s="1">
        <v>1610921</v>
      </c>
      <c r="BG49" s="1">
        <v>0</v>
      </c>
      <c r="BH49" s="1">
        <v>113362200</v>
      </c>
      <c r="BI49" s="1">
        <v>0</v>
      </c>
      <c r="BJ49" s="1">
        <v>7099663</v>
      </c>
      <c r="BK49" s="1">
        <v>13417870</v>
      </c>
      <c r="BL49" s="1">
        <v>0</v>
      </c>
      <c r="BM49" s="1">
        <v>420188300</v>
      </c>
      <c r="BN49" s="186">
        <v>0</v>
      </c>
    </row>
    <row r="50" spans="1:66" x14ac:dyDescent="0.3">
      <c r="A50" s="323">
        <f>IF( ISBLANK(machi_frm_BeamDyn!A79), "", machi_frm_BeamDyn!A79)</f>
        <v>24</v>
      </c>
      <c r="B50" s="324">
        <f>IF( ISBLANK(machi_frm_BeamDyn!B79), "", machi_frm_BeamDyn!B79)</f>
        <v>105.3</v>
      </c>
      <c r="C50" s="324">
        <f>IF( ISBLANK(machi_frm_BeamDyn!C79), "", machi_frm_BeamDyn!C79)</f>
        <v>0</v>
      </c>
      <c r="D50" s="324">
        <f>IF( ISBLANK(machi_frm_BeamDyn!D79), "", machi_frm_BeamDyn!D79)</f>
        <v>-2.8994535607553344</v>
      </c>
      <c r="E50" s="325">
        <f>IF( ISBLANK(machi_frm_BeamDyn!E79), "", machi_frm_BeamDyn!E79)</f>
        <v>54.701978030476361</v>
      </c>
      <c r="F50" s="325">
        <f>IF( ISBLANK(machi_frm_BeamDyn!F79), "", machi_frm_BeamDyn!F79)</f>
        <v>0.20265285821202056</v>
      </c>
      <c r="G50" s="325">
        <f>IF( ISBLANK(machi_frm_BeamDyn!G79), "", machi_frm_BeamDyn!G79)</f>
        <v>2.2620840895485363E-2</v>
      </c>
      <c r="H50" s="325">
        <f>IF( ISBLANK(machi_frm_BeamDyn!H79), "", machi_frm_BeamDyn!H79)</f>
        <v>1.7797049372621923</v>
      </c>
      <c r="I50" s="325">
        <f>IF( ISBLANK(machi_frm_BeamDyn!I79), "", machi_frm_BeamDyn!I79)</f>
        <v>19.322389954446997</v>
      </c>
      <c r="J50" s="325">
        <f>IF( ISBLANK(machi_frm_BeamDyn!J79), "", machi_frm_BeamDyn!J79)</f>
        <v>-0.2729637272524682</v>
      </c>
      <c r="K50" s="325">
        <f>IF( ISBLANK(machi_frm_BeamDyn!K79), "", machi_frm_BeamDyn!K79)</f>
        <v>144175597.14865682</v>
      </c>
      <c r="L50" s="325">
        <f>IF( ISBLANK(machi_frm_BeamDyn!L79), "", machi_frm_BeamDyn!L79)</f>
        <v>0</v>
      </c>
      <c r="M50" s="325">
        <f>IF( ISBLANK(machi_frm_BeamDyn!M79), "", machi_frm_BeamDyn!M79)</f>
        <v>-4040369.7925619893</v>
      </c>
      <c r="N50" s="325">
        <f>IF( ISBLANK(machi_frm_BeamDyn!N79), "", machi_frm_BeamDyn!N79)</f>
        <v>0</v>
      </c>
      <c r="O50" s="325">
        <f>IF( ISBLANK(machi_frm_BeamDyn!O79), "", machi_frm_BeamDyn!O79)</f>
        <v>6079526.3886872353</v>
      </c>
      <c r="P50" s="325">
        <f>IF( ISBLANK(machi_frm_BeamDyn!P79), "", machi_frm_BeamDyn!P79)</f>
        <v>0</v>
      </c>
      <c r="Q50" s="325">
        <f>IF( ISBLANK(machi_frm_BeamDyn!Q79), "", machi_frm_BeamDyn!Q79)</f>
        <v>2675415485.3228235</v>
      </c>
      <c r="R50" s="325">
        <f>IF( ISBLANK(machi_frm_BeamDyn!R79), "", machi_frm_BeamDyn!R79)</f>
        <v>0</v>
      </c>
      <c r="S50" s="325">
        <f>IF( ISBLANK(machi_frm_BeamDyn!S79), "", machi_frm_BeamDyn!S79)</f>
        <v>-73019348.974312261</v>
      </c>
      <c r="T50" s="325">
        <f>IF( ISBLANK(machi_frm_BeamDyn!T79), "", machi_frm_BeamDyn!T79)</f>
        <v>0</v>
      </c>
      <c r="U50" s="325">
        <f>IF( ISBLANK(machi_frm_BeamDyn!U79), "", machi_frm_BeamDyn!U79)</f>
        <v>187576614.27346647</v>
      </c>
      <c r="V50" s="325">
        <f>IF( ISBLANK(machi_frm_BeamDyn!V79), "", machi_frm_BeamDyn!V79)</f>
        <v>19872901.276773755</v>
      </c>
      <c r="W50" s="325">
        <f>IF( ISBLANK(machi_frm_BeamDyn!W79), "", machi_frm_BeamDyn!W79)</f>
        <v>0</v>
      </c>
      <c r="X50" s="325">
        <f>IF( ISBLANK(machi_frm_BeamDyn!X79), "", machi_frm_BeamDyn!X79)</f>
        <v>1610855.857541546</v>
      </c>
      <c r="Y50" s="325">
        <f>IF( ISBLANK(machi_frm_BeamDyn!Y79), "", machi_frm_BeamDyn!Y79)</f>
        <v>0</v>
      </c>
      <c r="Z50" s="325">
        <f>IF( ISBLANK(machi_frm_BeamDyn!Z79), "", machi_frm_BeamDyn!Z79)</f>
        <v>113351788.12656814</v>
      </c>
      <c r="AA50" s="325">
        <f>IF( ISBLANK(machi_frm_BeamDyn!AA79), "", machi_frm_BeamDyn!AA79)</f>
        <v>0</v>
      </c>
      <c r="AB50" s="325">
        <f>IF( ISBLANK(machi_frm_BeamDyn!AB79), "", machi_frm_BeamDyn!AB79)</f>
        <v>7099236.5198576022</v>
      </c>
      <c r="AC50" s="325">
        <f>IF( ISBLANK(machi_frm_BeamDyn!AC79), "", machi_frm_BeamDyn!AC79)</f>
        <v>13416975.897278804</v>
      </c>
      <c r="AD50" s="325">
        <f>IF( ISBLANK(machi_frm_BeamDyn!AD79), "", machi_frm_BeamDyn!AD79)</f>
        <v>0</v>
      </c>
      <c r="AE50" s="325">
        <f>IF( ISBLANK(machi_frm_BeamDyn!AE79), "", machi_frm_BeamDyn!AE79)</f>
        <v>420162650.15039241</v>
      </c>
      <c r="AF50" s="326">
        <f>IF( ISBLANK(machi_frm_BeamDyn!AF79), "", machi_frm_BeamDyn!AF79)</f>
        <v>0</v>
      </c>
      <c r="AI50" s="2">
        <v>24</v>
      </c>
      <c r="AJ50">
        <v>105.3</v>
      </c>
      <c r="AK50">
        <v>0</v>
      </c>
      <c r="AL50">
        <v>-2.899</v>
      </c>
      <c r="AM50" s="1">
        <v>54.704729999999998</v>
      </c>
      <c r="AN50" s="1">
        <v>0.2026483</v>
      </c>
      <c r="AO50" s="1">
        <v>2.2621430000000001E-2</v>
      </c>
      <c r="AP50" s="1">
        <v>1.779844</v>
      </c>
      <c r="AQ50" s="1">
        <v>19.323350000000001</v>
      </c>
      <c r="AR50" s="1">
        <v>-0.27297480000000002</v>
      </c>
      <c r="AS50" s="1">
        <v>144183400</v>
      </c>
      <c r="AT50" s="1">
        <v>0</v>
      </c>
      <c r="AU50" s="1">
        <v>-4040552</v>
      </c>
      <c r="AV50" s="1">
        <v>0</v>
      </c>
      <c r="AW50" s="1">
        <v>6079885</v>
      </c>
      <c r="AX50" s="1">
        <v>0</v>
      </c>
      <c r="AY50" s="1">
        <v>2675616000</v>
      </c>
      <c r="AZ50" s="1">
        <v>0</v>
      </c>
      <c r="BA50" s="1">
        <v>-73025640</v>
      </c>
      <c r="BB50" s="1">
        <v>0</v>
      </c>
      <c r="BC50" s="1">
        <v>187583300</v>
      </c>
      <c r="BD50" s="1">
        <v>19874340</v>
      </c>
      <c r="BE50" s="1">
        <v>0</v>
      </c>
      <c r="BF50" s="1">
        <v>1610921</v>
      </c>
      <c r="BG50" s="1">
        <v>0</v>
      </c>
      <c r="BH50" s="1">
        <v>113362200</v>
      </c>
      <c r="BI50" s="1">
        <v>0</v>
      </c>
      <c r="BJ50" s="1">
        <v>7099663</v>
      </c>
      <c r="BK50" s="1">
        <v>13417870</v>
      </c>
      <c r="BL50" s="1">
        <v>0</v>
      </c>
      <c r="BM50" s="1">
        <v>420188300</v>
      </c>
      <c r="BN50" s="186">
        <v>0</v>
      </c>
    </row>
    <row r="51" spans="1:66" x14ac:dyDescent="0.3">
      <c r="A51" s="323" t="str">
        <f>IF( ISBLANK(machi_frm_BeamDyn!A80), "", machi_frm_BeamDyn!A80)</f>
        <v/>
      </c>
      <c r="B51" s="324">
        <f>IF( ISBLANK(machi_frm_BeamDyn!B80), "", machi_frm_BeamDyn!B80)</f>
        <v>111.15</v>
      </c>
      <c r="C51" s="324">
        <f>IF( ISBLANK(machi_frm_BeamDyn!C80), "", machi_frm_BeamDyn!C80)</f>
        <v>0</v>
      </c>
      <c r="D51" s="324">
        <f>IF( ISBLANK(machi_frm_BeamDyn!D80), "", machi_frm_BeamDyn!D80)</f>
        <v>-3.4323509477007206</v>
      </c>
      <c r="E51" s="325">
        <f>IF( ISBLANK(machi_frm_BeamDyn!E80), "", machi_frm_BeamDyn!E80)</f>
        <v>34.445761422686331</v>
      </c>
      <c r="F51" s="325">
        <f>IF( ISBLANK(machi_frm_BeamDyn!F80), "", machi_frm_BeamDyn!F80)</f>
        <v>0.23638003165913588</v>
      </c>
      <c r="G51" s="325">
        <f>IF( ISBLANK(machi_frm_BeamDyn!G80), "", machi_frm_BeamDyn!G80)</f>
        <v>1.9177648901785388E-2</v>
      </c>
      <c r="H51" s="325">
        <f>IF( ISBLANK(machi_frm_BeamDyn!H80), "", machi_frm_BeamDyn!H80)</f>
        <v>0.75296593547969959</v>
      </c>
      <c r="I51" s="325">
        <f>IF( ISBLANK(machi_frm_BeamDyn!I80), "", machi_frm_BeamDyn!I80)</f>
        <v>12.265386632494145</v>
      </c>
      <c r="J51" s="325">
        <f>IF( ISBLANK(machi_frm_BeamDyn!J80), "", machi_frm_BeamDyn!J80)</f>
        <v>-0.11252755244486104</v>
      </c>
      <c r="K51" s="325">
        <f>IF( ISBLANK(machi_frm_BeamDyn!K80), "", machi_frm_BeamDyn!K80)</f>
        <v>86871307.177709728</v>
      </c>
      <c r="L51" s="325">
        <f>IF( ISBLANK(machi_frm_BeamDyn!L80), "", machi_frm_BeamDyn!L80)</f>
        <v>0</v>
      </c>
      <c r="M51" s="325">
        <f>IF( ISBLANK(machi_frm_BeamDyn!M80), "", machi_frm_BeamDyn!M80)</f>
        <v>-2136313.1946960869</v>
      </c>
      <c r="N51" s="325">
        <f>IF( ISBLANK(machi_frm_BeamDyn!N80), "", machi_frm_BeamDyn!N80)</f>
        <v>0</v>
      </c>
      <c r="O51" s="325">
        <f>IF( ISBLANK(machi_frm_BeamDyn!O80), "", machi_frm_BeamDyn!O80)</f>
        <v>3433969.3612791905</v>
      </c>
      <c r="P51" s="325">
        <f>IF( ISBLANK(machi_frm_BeamDyn!P80), "", machi_frm_BeamDyn!P80)</f>
        <v>0</v>
      </c>
      <c r="Q51" s="325">
        <f>IF( ISBLANK(machi_frm_BeamDyn!Q80), "", machi_frm_BeamDyn!Q80)</f>
        <v>1202884446.6360655</v>
      </c>
      <c r="R51" s="325">
        <f>IF( ISBLANK(machi_frm_BeamDyn!R80), "", machi_frm_BeamDyn!R80)</f>
        <v>0</v>
      </c>
      <c r="S51" s="325">
        <f>IF( ISBLANK(machi_frm_BeamDyn!S80), "", machi_frm_BeamDyn!S80)</f>
        <v>-27558057.712076634</v>
      </c>
      <c r="T51" s="325">
        <f>IF( ISBLANK(machi_frm_BeamDyn!T80), "", machi_frm_BeamDyn!T80)</f>
        <v>0</v>
      </c>
      <c r="U51" s="325">
        <f>IF( ISBLANK(machi_frm_BeamDyn!U80), "", machi_frm_BeamDyn!U80)</f>
        <v>138261221.29231906</v>
      </c>
      <c r="V51" s="325">
        <f>IF( ISBLANK(machi_frm_BeamDyn!V80), "", machi_frm_BeamDyn!V80)</f>
        <v>9236039.8183620702</v>
      </c>
      <c r="W51" s="325">
        <f>IF( ISBLANK(machi_frm_BeamDyn!W80), "", machi_frm_BeamDyn!W80)</f>
        <v>0</v>
      </c>
      <c r="X51" s="325">
        <f>IF( ISBLANK(machi_frm_BeamDyn!X80), "", machi_frm_BeamDyn!X80)</f>
        <v>1159535.3198103984</v>
      </c>
      <c r="Y51" s="325">
        <f>IF( ISBLANK(machi_frm_BeamDyn!Y80), "", machi_frm_BeamDyn!Y80)</f>
        <v>0</v>
      </c>
      <c r="Z51" s="325">
        <f>IF( ISBLANK(machi_frm_BeamDyn!Z80), "", machi_frm_BeamDyn!Z80)</f>
        <v>36359551.950773545</v>
      </c>
      <c r="AA51" s="325">
        <f>IF( ISBLANK(machi_frm_BeamDyn!AA80), "", machi_frm_BeamDyn!AA80)</f>
        <v>0</v>
      </c>
      <c r="AB51" s="325">
        <f>IF( ISBLANK(machi_frm_BeamDyn!AB80), "", machi_frm_BeamDyn!AB80)</f>
        <v>2577988.0123822428</v>
      </c>
      <c r="AC51" s="325">
        <f>IF( ISBLANK(machi_frm_BeamDyn!AC80), "", machi_frm_BeamDyn!AC80)</f>
        <v>6804152.2631963771</v>
      </c>
      <c r="AD51" s="325">
        <f>IF( ISBLANK(machi_frm_BeamDyn!AD80), "", machi_frm_BeamDyn!AD80)</f>
        <v>0</v>
      </c>
      <c r="AE51" s="325">
        <f>IF( ISBLANK(machi_frm_BeamDyn!AE80), "", machi_frm_BeamDyn!AE80)</f>
        <v>231510200.37365818</v>
      </c>
      <c r="AF51" s="326">
        <f>IF( ISBLANK(machi_frm_BeamDyn!AF80), "", machi_frm_BeamDyn!AF80)</f>
        <v>0</v>
      </c>
      <c r="AI51" s="2"/>
      <c r="AJ51">
        <v>111.15</v>
      </c>
      <c r="AK51">
        <v>0</v>
      </c>
      <c r="AL51">
        <v>-3.4319999999999999</v>
      </c>
      <c r="AM51" s="1">
        <v>34.449930000000002</v>
      </c>
      <c r="AN51" s="1">
        <v>0.2364097</v>
      </c>
      <c r="AO51" s="1">
        <v>1.91798E-2</v>
      </c>
      <c r="AP51" s="1">
        <v>0.75307270000000004</v>
      </c>
      <c r="AQ51" s="1">
        <v>12.26713</v>
      </c>
      <c r="AR51" s="1">
        <v>-0.11252959999999999</v>
      </c>
      <c r="AS51" s="1">
        <v>86881500</v>
      </c>
      <c r="AT51" s="1">
        <v>0</v>
      </c>
      <c r="AU51" s="1">
        <v>-2136511</v>
      </c>
      <c r="AV51" s="1">
        <v>0</v>
      </c>
      <c r="AW51" s="1">
        <v>3434443</v>
      </c>
      <c r="AX51" s="1">
        <v>0</v>
      </c>
      <c r="AY51" s="1">
        <v>1203040000</v>
      </c>
      <c r="AZ51" s="1">
        <v>0</v>
      </c>
      <c r="BA51" s="1">
        <v>-27562070</v>
      </c>
      <c r="BB51" s="1">
        <v>0</v>
      </c>
      <c r="BC51" s="1">
        <v>138280900</v>
      </c>
      <c r="BD51" s="1">
        <v>9237226</v>
      </c>
      <c r="BE51" s="1">
        <v>0</v>
      </c>
      <c r="BF51" s="1">
        <v>1159691</v>
      </c>
      <c r="BG51" s="1">
        <v>0</v>
      </c>
      <c r="BH51" s="1">
        <v>36364730</v>
      </c>
      <c r="BI51" s="1">
        <v>0</v>
      </c>
      <c r="BJ51" s="1">
        <v>2578118</v>
      </c>
      <c r="BK51" s="1">
        <v>6805118</v>
      </c>
      <c r="BL51" s="1">
        <v>0</v>
      </c>
      <c r="BM51" s="1">
        <v>231543200</v>
      </c>
      <c r="BN51" s="186">
        <v>0</v>
      </c>
    </row>
    <row r="52" spans="1:66" x14ac:dyDescent="0.3">
      <c r="A52" s="323">
        <f>IF( ISBLANK(machi_frm_BeamDyn!A81), "", machi_frm_BeamDyn!A81)</f>
        <v>25</v>
      </c>
      <c r="B52" s="324">
        <f>IF( ISBLANK(machi_frm_BeamDyn!B81), "", machi_frm_BeamDyn!B81)</f>
        <v>111.15</v>
      </c>
      <c r="C52" s="324">
        <f>IF( ISBLANK(machi_frm_BeamDyn!C81), "", machi_frm_BeamDyn!C81)</f>
        <v>0</v>
      </c>
      <c r="D52" s="324">
        <f>IF( ISBLANK(machi_frm_BeamDyn!D81), "", machi_frm_BeamDyn!D81)</f>
        <v>-3.4323509477007206</v>
      </c>
      <c r="E52" s="325">
        <f>IF( ISBLANK(machi_frm_BeamDyn!E81), "", machi_frm_BeamDyn!E81)</f>
        <v>34.445761422686331</v>
      </c>
      <c r="F52" s="325">
        <f>IF( ISBLANK(machi_frm_BeamDyn!F81), "", machi_frm_BeamDyn!F81)</f>
        <v>0.23638003165913588</v>
      </c>
      <c r="G52" s="325">
        <f>IF( ISBLANK(machi_frm_BeamDyn!G81), "", machi_frm_BeamDyn!G81)</f>
        <v>1.9177648901785388E-2</v>
      </c>
      <c r="H52" s="325">
        <f>IF( ISBLANK(machi_frm_BeamDyn!H81), "", machi_frm_BeamDyn!H81)</f>
        <v>0.75296593547969959</v>
      </c>
      <c r="I52" s="325">
        <f>IF( ISBLANK(machi_frm_BeamDyn!I81), "", machi_frm_BeamDyn!I81)</f>
        <v>12.265386632494145</v>
      </c>
      <c r="J52" s="325">
        <f>IF( ISBLANK(machi_frm_BeamDyn!J81), "", machi_frm_BeamDyn!J81)</f>
        <v>-0.11252755244486104</v>
      </c>
      <c r="K52" s="325">
        <f>IF( ISBLANK(machi_frm_BeamDyn!K81), "", machi_frm_BeamDyn!K81)</f>
        <v>86871307.177709728</v>
      </c>
      <c r="L52" s="325">
        <f>IF( ISBLANK(machi_frm_BeamDyn!L81), "", machi_frm_BeamDyn!L81)</f>
        <v>0</v>
      </c>
      <c r="M52" s="325">
        <f>IF( ISBLANK(machi_frm_BeamDyn!M81), "", machi_frm_BeamDyn!M81)</f>
        <v>-2136313.1946960869</v>
      </c>
      <c r="N52" s="325">
        <f>IF( ISBLANK(machi_frm_BeamDyn!N81), "", machi_frm_BeamDyn!N81)</f>
        <v>0</v>
      </c>
      <c r="O52" s="325">
        <f>IF( ISBLANK(machi_frm_BeamDyn!O81), "", machi_frm_BeamDyn!O81)</f>
        <v>3433969.3612791905</v>
      </c>
      <c r="P52" s="325">
        <f>IF( ISBLANK(machi_frm_BeamDyn!P81), "", machi_frm_BeamDyn!P81)</f>
        <v>0</v>
      </c>
      <c r="Q52" s="325">
        <f>IF( ISBLANK(machi_frm_BeamDyn!Q81), "", machi_frm_BeamDyn!Q81)</f>
        <v>1202884446.6360655</v>
      </c>
      <c r="R52" s="325">
        <f>IF( ISBLANK(machi_frm_BeamDyn!R81), "", machi_frm_BeamDyn!R81)</f>
        <v>0</v>
      </c>
      <c r="S52" s="325">
        <f>IF( ISBLANK(machi_frm_BeamDyn!S81), "", machi_frm_BeamDyn!S81)</f>
        <v>-27558057.712076634</v>
      </c>
      <c r="T52" s="325">
        <f>IF( ISBLANK(machi_frm_BeamDyn!T81), "", machi_frm_BeamDyn!T81)</f>
        <v>0</v>
      </c>
      <c r="U52" s="325">
        <f>IF( ISBLANK(machi_frm_BeamDyn!U81), "", machi_frm_BeamDyn!U81)</f>
        <v>138261221.29231906</v>
      </c>
      <c r="V52" s="325">
        <f>IF( ISBLANK(machi_frm_BeamDyn!V81), "", machi_frm_BeamDyn!V81)</f>
        <v>9236039.8183620702</v>
      </c>
      <c r="W52" s="325">
        <f>IF( ISBLANK(machi_frm_BeamDyn!W81), "", machi_frm_BeamDyn!W81)</f>
        <v>0</v>
      </c>
      <c r="X52" s="325">
        <f>IF( ISBLANK(machi_frm_BeamDyn!X81), "", machi_frm_BeamDyn!X81)</f>
        <v>1159535.3198103984</v>
      </c>
      <c r="Y52" s="325">
        <f>IF( ISBLANK(machi_frm_BeamDyn!Y81), "", machi_frm_BeamDyn!Y81)</f>
        <v>0</v>
      </c>
      <c r="Z52" s="325">
        <f>IF( ISBLANK(machi_frm_BeamDyn!Z81), "", machi_frm_BeamDyn!Z81)</f>
        <v>36359551.950773545</v>
      </c>
      <c r="AA52" s="325">
        <f>IF( ISBLANK(machi_frm_BeamDyn!AA81), "", machi_frm_BeamDyn!AA81)</f>
        <v>0</v>
      </c>
      <c r="AB52" s="325">
        <f>IF( ISBLANK(machi_frm_BeamDyn!AB81), "", machi_frm_BeamDyn!AB81)</f>
        <v>2577988.0123822428</v>
      </c>
      <c r="AC52" s="325">
        <f>IF( ISBLANK(machi_frm_BeamDyn!AC81), "", machi_frm_BeamDyn!AC81)</f>
        <v>6804152.2631963771</v>
      </c>
      <c r="AD52" s="325">
        <f>IF( ISBLANK(machi_frm_BeamDyn!AD81), "", machi_frm_BeamDyn!AD81)</f>
        <v>0</v>
      </c>
      <c r="AE52" s="325">
        <f>IF( ISBLANK(machi_frm_BeamDyn!AE81), "", machi_frm_BeamDyn!AE81)</f>
        <v>231510200.37365818</v>
      </c>
      <c r="AF52" s="326">
        <f>IF( ISBLANK(machi_frm_BeamDyn!AF81), "", machi_frm_BeamDyn!AF81)</f>
        <v>0</v>
      </c>
      <c r="AI52" s="2">
        <v>25</v>
      </c>
      <c r="AJ52">
        <v>111.15</v>
      </c>
      <c r="AK52">
        <v>0</v>
      </c>
      <c r="AL52">
        <v>-3.4319999999999999</v>
      </c>
      <c r="AM52" s="1">
        <v>34.449930000000002</v>
      </c>
      <c r="AN52" s="1">
        <v>0.2364097</v>
      </c>
      <c r="AO52" s="1">
        <v>1.91798E-2</v>
      </c>
      <c r="AP52" s="1">
        <v>0.75307270000000004</v>
      </c>
      <c r="AQ52" s="1">
        <v>12.26713</v>
      </c>
      <c r="AR52" s="1">
        <v>-0.11252959999999999</v>
      </c>
      <c r="AS52" s="1">
        <v>86881500</v>
      </c>
      <c r="AT52" s="1">
        <v>0</v>
      </c>
      <c r="AU52" s="1">
        <v>-2136511</v>
      </c>
      <c r="AV52" s="1">
        <v>0</v>
      </c>
      <c r="AW52" s="1">
        <v>3434443</v>
      </c>
      <c r="AX52" s="1">
        <v>0</v>
      </c>
      <c r="AY52" s="1">
        <v>1203040000</v>
      </c>
      <c r="AZ52" s="1">
        <v>0</v>
      </c>
      <c r="BA52" s="1">
        <v>-27562070</v>
      </c>
      <c r="BB52" s="1">
        <v>0</v>
      </c>
      <c r="BC52" s="1">
        <v>138280900</v>
      </c>
      <c r="BD52" s="1">
        <v>9237226</v>
      </c>
      <c r="BE52" s="1">
        <v>0</v>
      </c>
      <c r="BF52" s="1">
        <v>1159691</v>
      </c>
      <c r="BG52" s="1">
        <v>0</v>
      </c>
      <c r="BH52" s="1">
        <v>36364730</v>
      </c>
      <c r="BI52" s="1">
        <v>0</v>
      </c>
      <c r="BJ52" s="1">
        <v>2578118</v>
      </c>
      <c r="BK52" s="1">
        <v>6805118</v>
      </c>
      <c r="BL52" s="1">
        <v>0</v>
      </c>
      <c r="BM52" s="1">
        <v>231543200</v>
      </c>
      <c r="BN52" s="186">
        <v>0</v>
      </c>
    </row>
    <row r="53" spans="1:66" ht="15" thickBot="1" x14ac:dyDescent="0.35">
      <c r="A53" s="323" t="str">
        <f>IF( ISBLANK(machi_frm_BeamDyn!A82), "", machi_frm_BeamDyn!A82)</f>
        <v/>
      </c>
      <c r="B53" s="324">
        <f>IF( ISBLANK(machi_frm_BeamDyn!B82), "", machi_frm_BeamDyn!B82)</f>
        <v>117</v>
      </c>
      <c r="C53" s="324">
        <f>IF( ISBLANK(machi_frm_BeamDyn!C82), "", machi_frm_BeamDyn!C82)</f>
        <v>0</v>
      </c>
      <c r="D53" s="324">
        <f>IF( ISBLANK(machi_frm_BeamDyn!D82), "", machi_frm_BeamDyn!D82)</f>
        <v>-3.9999119057840766</v>
      </c>
      <c r="E53" s="325">
        <f>IF( ISBLANK(machi_frm_BeamDyn!E82), "", machi_frm_BeamDyn!E82)</f>
        <v>5.3949706913357218</v>
      </c>
      <c r="F53" s="325">
        <f>IF( ISBLANK(machi_frm_BeamDyn!F82), "", machi_frm_BeamDyn!F82)</f>
        <v>2.9592383124119298E-2</v>
      </c>
      <c r="G53" s="325">
        <f>IF( ISBLANK(machi_frm_BeamDyn!G82), "", machi_frm_BeamDyn!G82)</f>
        <v>6.2108086629715448E-3</v>
      </c>
      <c r="H53" s="325">
        <f>IF( ISBLANK(machi_frm_BeamDyn!H82), "", machi_frm_BeamDyn!H82)</f>
        <v>7.1227891265419037E-3</v>
      </c>
      <c r="I53" s="325">
        <f>IF( ISBLANK(machi_frm_BeamDyn!I82), "", machi_frm_BeamDyn!I82)</f>
        <v>9.3792298228149051E-2</v>
      </c>
      <c r="J53" s="325">
        <f>IF( ISBLANK(machi_frm_BeamDyn!J82), "", machi_frm_BeamDyn!J82)</f>
        <v>3.9831537693387473E-4</v>
      </c>
      <c r="K53" s="325">
        <f>IF( ISBLANK(machi_frm_BeamDyn!K82), "", machi_frm_BeamDyn!K82)</f>
        <v>15882312.255348498</v>
      </c>
      <c r="L53" s="325">
        <f>IF( ISBLANK(machi_frm_BeamDyn!L82), "", machi_frm_BeamDyn!L82)</f>
        <v>0</v>
      </c>
      <c r="M53" s="325">
        <f>IF( ISBLANK(machi_frm_BeamDyn!M82), "", machi_frm_BeamDyn!M82)</f>
        <v>-91853.547973970126</v>
      </c>
      <c r="N53" s="325">
        <f>IF( ISBLANK(machi_frm_BeamDyn!N82), "", machi_frm_BeamDyn!N82)</f>
        <v>0</v>
      </c>
      <c r="O53" s="325">
        <f>IF( ISBLANK(machi_frm_BeamDyn!O82), "", machi_frm_BeamDyn!O82)</f>
        <v>119654.22844720981</v>
      </c>
      <c r="P53" s="325">
        <f>IF( ISBLANK(machi_frm_BeamDyn!P82), "", machi_frm_BeamDyn!P82)</f>
        <v>0</v>
      </c>
      <c r="Q53" s="325">
        <f>IF( ISBLANK(machi_frm_BeamDyn!Q82), "", machi_frm_BeamDyn!Q82)</f>
        <v>118283403.9322428</v>
      </c>
      <c r="R53" s="325">
        <f>IF( ISBLANK(machi_frm_BeamDyn!R82), "", machi_frm_BeamDyn!R82)</f>
        <v>0</v>
      </c>
      <c r="S53" s="325">
        <f>IF( ISBLANK(machi_frm_BeamDyn!S82), "", machi_frm_BeamDyn!S82)</f>
        <v>-770411.07607226842</v>
      </c>
      <c r="T53" s="325">
        <f>IF( ISBLANK(machi_frm_BeamDyn!T82), "", machi_frm_BeamDyn!T82)</f>
        <v>0</v>
      </c>
      <c r="U53" s="325">
        <f>IF( ISBLANK(machi_frm_BeamDyn!U82), "", machi_frm_BeamDyn!U82)</f>
        <v>1185832.4833539187</v>
      </c>
      <c r="V53" s="325">
        <f>IF( ISBLANK(machi_frm_BeamDyn!V82), "", machi_frm_BeamDyn!V82)</f>
        <v>928425.53689637291</v>
      </c>
      <c r="W53" s="325">
        <f>IF( ISBLANK(machi_frm_BeamDyn!W82), "", machi_frm_BeamDyn!W82)</f>
        <v>0</v>
      </c>
      <c r="X53" s="325">
        <f>IF( ISBLANK(machi_frm_BeamDyn!X82), "", machi_frm_BeamDyn!X82)</f>
        <v>103783.35961407358</v>
      </c>
      <c r="Y53" s="325">
        <f>IF( ISBLANK(machi_frm_BeamDyn!Y82), "", machi_frm_BeamDyn!Y82)</f>
        <v>0</v>
      </c>
      <c r="Z53" s="325">
        <f>IF( ISBLANK(machi_frm_BeamDyn!Z82), "", machi_frm_BeamDyn!Z82)</f>
        <v>185655.21502103563</v>
      </c>
      <c r="AA53" s="325">
        <f>IF( ISBLANK(machi_frm_BeamDyn!AA82), "", machi_frm_BeamDyn!AA82)</f>
        <v>0</v>
      </c>
      <c r="AB53" s="325">
        <f>IF( ISBLANK(machi_frm_BeamDyn!AB82), "", machi_frm_BeamDyn!AB82)</f>
        <v>-474.56866213403191</v>
      </c>
      <c r="AC53" s="325">
        <f>IF( ISBLANK(machi_frm_BeamDyn!AC82), "", machi_frm_BeamDyn!AC82)</f>
        <v>71452.336313737367</v>
      </c>
      <c r="AD53" s="325">
        <f>IF( ISBLANK(machi_frm_BeamDyn!AD82), "", machi_frm_BeamDyn!AD82)</f>
        <v>0</v>
      </c>
      <c r="AE53" s="325">
        <f>IF( ISBLANK(machi_frm_BeamDyn!AE82), "", machi_frm_BeamDyn!AE82)</f>
        <v>1385424.4678537762</v>
      </c>
      <c r="AF53" s="326">
        <f>IF( ISBLANK(machi_frm_BeamDyn!AF82), "", machi_frm_BeamDyn!AF82)</f>
        <v>0</v>
      </c>
      <c r="AI53" s="26"/>
      <c r="AJ53" s="27">
        <v>117</v>
      </c>
      <c r="AK53" s="27">
        <v>0</v>
      </c>
      <c r="AL53" s="27">
        <v>-4</v>
      </c>
      <c r="AM53" s="78">
        <v>5.394971</v>
      </c>
      <c r="AN53" s="78">
        <v>2.959237E-2</v>
      </c>
      <c r="AO53" s="78">
        <v>6.2108620000000002E-3</v>
      </c>
      <c r="AP53" s="78">
        <v>7.1227909999999998E-3</v>
      </c>
      <c r="AQ53" s="78">
        <v>9.3792299999999995E-2</v>
      </c>
      <c r="AR53" s="78">
        <v>3.984724E-4</v>
      </c>
      <c r="AS53" s="78">
        <v>15882310</v>
      </c>
      <c r="AT53" s="78">
        <v>0</v>
      </c>
      <c r="AU53" s="78">
        <v>-91826.46</v>
      </c>
      <c r="AV53" s="78">
        <v>0</v>
      </c>
      <c r="AW53" s="78">
        <v>119654</v>
      </c>
      <c r="AX53" s="78">
        <v>0</v>
      </c>
      <c r="AY53" s="78">
        <v>118283400</v>
      </c>
      <c r="AZ53" s="78">
        <v>0</v>
      </c>
      <c r="BA53" s="78">
        <v>-770413.2</v>
      </c>
      <c r="BB53" s="78">
        <v>0</v>
      </c>
      <c r="BC53" s="78">
        <v>1185831</v>
      </c>
      <c r="BD53" s="78">
        <v>928425.2</v>
      </c>
      <c r="BE53" s="78">
        <v>0</v>
      </c>
      <c r="BF53" s="78">
        <v>103783.6</v>
      </c>
      <c r="BG53" s="78">
        <v>0</v>
      </c>
      <c r="BH53" s="78">
        <v>185655.2</v>
      </c>
      <c r="BI53" s="78">
        <v>0</v>
      </c>
      <c r="BJ53" s="78">
        <v>-476.74220000000003</v>
      </c>
      <c r="BK53" s="78">
        <v>71452.34</v>
      </c>
      <c r="BL53" s="78">
        <v>0</v>
      </c>
      <c r="BM53" s="78">
        <v>1385424</v>
      </c>
      <c r="BN53" s="188">
        <v>0</v>
      </c>
    </row>
    <row r="58" spans="1:66" x14ac:dyDescent="0.3">
      <c r="E58" s="1"/>
    </row>
  </sheetData>
  <mergeCells count="3">
    <mergeCell ref="BP1:CU1"/>
    <mergeCell ref="BP2:BR2"/>
    <mergeCell ref="BS2:BV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97BD2-83F9-42E8-AB96-CB6DA4295FC7}">
  <dimension ref="A1:CU53"/>
  <sheetViews>
    <sheetView topLeftCell="BO1" zoomScale="70" zoomScaleNormal="70" workbookViewId="0">
      <selection activeCell="S4" sqref="S4"/>
    </sheetView>
  </sheetViews>
  <sheetFormatPr defaultRowHeight="14.4" x14ac:dyDescent="0.3"/>
  <cols>
    <col min="1" max="1" width="6.88671875" bestFit="1" customWidth="1"/>
    <col min="2" max="2" width="11.6640625" bestFit="1" customWidth="1"/>
    <col min="3" max="3" width="13.5546875" bestFit="1" customWidth="1"/>
    <col min="4" max="4" width="6.6640625" bestFit="1" customWidth="1"/>
    <col min="5" max="5" width="12.33203125" bestFit="1" customWidth="1"/>
    <col min="6" max="7" width="12.6640625" bestFit="1" customWidth="1"/>
    <col min="8" max="9" width="12.33203125" bestFit="1" customWidth="1"/>
    <col min="10" max="11" width="13" bestFit="1" customWidth="1"/>
    <col min="12" max="12" width="12.33203125" bestFit="1" customWidth="1"/>
    <col min="13" max="13" width="15" bestFit="1" customWidth="1"/>
    <col min="14" max="14" width="12.33203125" bestFit="1" customWidth="1"/>
    <col min="15" max="15" width="17.44140625" bestFit="1" customWidth="1"/>
    <col min="16" max="18" width="12.33203125" bestFit="1" customWidth="1"/>
    <col min="19" max="19" width="17.77734375" bestFit="1" customWidth="1"/>
    <col min="20" max="20" width="12.33203125" bestFit="1" customWidth="1"/>
    <col min="21" max="21" width="16.6640625" customWidth="1"/>
    <col min="22" max="23" width="12.33203125" bestFit="1" customWidth="1"/>
    <col min="24" max="24" width="18" bestFit="1" customWidth="1"/>
    <col min="25" max="27" width="12.33203125" bestFit="1" customWidth="1"/>
    <col min="28" max="28" width="15.77734375" bestFit="1" customWidth="1"/>
    <col min="29" max="30" width="12.33203125" bestFit="1" customWidth="1"/>
    <col min="31" max="31" width="12.44140625" bestFit="1" customWidth="1"/>
    <col min="32" max="32" width="12.33203125" bestFit="1" customWidth="1"/>
    <col min="33" max="33" width="7.6640625" bestFit="1" customWidth="1"/>
    <col min="34" max="34" width="9.33203125" bestFit="1" customWidth="1"/>
    <col min="35" max="36" width="11.6640625" bestFit="1" customWidth="1"/>
    <col min="37" max="37" width="16.88671875" bestFit="1" customWidth="1"/>
    <col min="38" max="38" width="15.33203125" bestFit="1" customWidth="1"/>
    <col min="39" max="39" width="13" bestFit="1" customWidth="1"/>
    <col min="40" max="40" width="11" bestFit="1" customWidth="1"/>
    <col min="41" max="41" width="10.44140625" bestFit="1" customWidth="1"/>
    <col min="42" max="42" width="13.44140625" bestFit="1" customWidth="1"/>
    <col min="43" max="43" width="14.88671875" bestFit="1" customWidth="1"/>
    <col min="44" max="44" width="11.44140625" bestFit="1" customWidth="1"/>
    <col min="45" max="45" width="14.33203125" bestFit="1" customWidth="1"/>
    <col min="46" max="46" width="13" bestFit="1" customWidth="1"/>
    <col min="47" max="47" width="15.33203125" bestFit="1" customWidth="1"/>
    <col min="48" max="48" width="12.44140625" bestFit="1" customWidth="1"/>
    <col min="49" max="49" width="16.109375" bestFit="1" customWidth="1"/>
    <col min="50" max="50" width="11.44140625" bestFit="1" customWidth="1"/>
    <col min="51" max="51" width="19.6640625" bestFit="1" customWidth="1"/>
    <col min="52" max="52" width="15.109375" customWidth="1"/>
    <col min="53" max="62" width="17.44140625" customWidth="1"/>
    <col min="63" max="64" width="14.33203125" bestFit="1" customWidth="1"/>
    <col min="65" max="65" width="14" bestFit="1" customWidth="1"/>
    <col min="66" max="66" width="9.33203125" bestFit="1" customWidth="1"/>
    <col min="67" max="67" width="15.109375" bestFit="1" customWidth="1"/>
    <col min="68" max="68" width="9.33203125" bestFit="1" customWidth="1"/>
    <col min="69" max="69" width="15.109375" bestFit="1" customWidth="1"/>
    <col min="70" max="70" width="10" bestFit="1" customWidth="1"/>
    <col min="71" max="71" width="14" bestFit="1" customWidth="1"/>
    <col min="72" max="72" width="10.88671875" bestFit="1" customWidth="1"/>
    <col min="73" max="76" width="14" bestFit="1" customWidth="1"/>
    <col min="77" max="77" width="12.88671875" bestFit="1" customWidth="1"/>
    <col min="78" max="78" width="19.109375" bestFit="1" customWidth="1"/>
    <col min="79" max="79" width="10.5546875" bestFit="1" customWidth="1"/>
    <col min="80" max="80" width="19.5546875" bestFit="1" customWidth="1"/>
    <col min="81" max="81" width="14" bestFit="1" customWidth="1"/>
    <col min="82" max="82" width="19.109375" bestFit="1" customWidth="1"/>
    <col min="83" max="83" width="14" bestFit="1" customWidth="1"/>
    <col min="84" max="84" width="20.33203125" bestFit="1" customWidth="1"/>
    <col min="85" max="85" width="14" bestFit="1" customWidth="1"/>
    <col min="86" max="86" width="20.109375" bestFit="1" customWidth="1"/>
    <col min="87" max="87" width="10.5546875" bestFit="1" customWidth="1"/>
    <col min="88" max="88" width="21.44140625" bestFit="1" customWidth="1"/>
    <col min="89" max="89" width="17.88671875" bestFit="1" customWidth="1"/>
    <col min="90" max="90" width="10.5546875" bestFit="1" customWidth="1"/>
    <col min="91" max="91" width="20.33203125" bestFit="1" customWidth="1"/>
    <col min="92" max="92" width="10.5546875" bestFit="1" customWidth="1"/>
    <col min="93" max="93" width="20.6640625" bestFit="1" customWidth="1"/>
    <col min="94" max="94" width="10.5546875" bestFit="1" customWidth="1"/>
    <col min="95" max="95" width="21.44140625" bestFit="1" customWidth="1"/>
    <col min="96" max="96" width="18.5546875" bestFit="1" customWidth="1"/>
    <col min="97" max="97" width="10.5546875" bestFit="1" customWidth="1"/>
    <col min="98" max="98" width="20.5546875" bestFit="1" customWidth="1"/>
  </cols>
  <sheetData>
    <row r="1" spans="1:99" ht="21" x14ac:dyDescent="0.4">
      <c r="A1" s="306" t="s">
        <v>508</v>
      </c>
      <c r="B1" s="315" t="s">
        <v>532</v>
      </c>
      <c r="C1" s="315" t="s">
        <v>500</v>
      </c>
      <c r="D1" s="315"/>
      <c r="E1" s="315"/>
      <c r="F1" s="315"/>
      <c r="G1" s="315"/>
      <c r="H1" s="315"/>
      <c r="I1" s="315"/>
      <c r="J1" s="315"/>
      <c r="K1" s="315"/>
      <c r="L1" s="315"/>
      <c r="M1" s="315"/>
      <c r="N1" s="315"/>
      <c r="O1" s="315"/>
      <c r="P1" s="315"/>
      <c r="Q1" s="315"/>
      <c r="R1" s="315"/>
      <c r="S1" s="315"/>
      <c r="T1" s="315"/>
      <c r="U1" s="315"/>
      <c r="V1" s="315"/>
      <c r="W1" s="315"/>
      <c r="X1" s="315"/>
      <c r="Y1" s="315"/>
      <c r="Z1" s="315"/>
      <c r="AA1" s="315"/>
      <c r="AB1" s="315"/>
      <c r="AC1" s="315"/>
      <c r="AD1" s="315"/>
      <c r="AE1" s="315"/>
      <c r="AF1" s="315"/>
      <c r="AI1" s="307" t="s">
        <v>63</v>
      </c>
      <c r="AJ1" s="314" t="s">
        <v>533</v>
      </c>
      <c r="AK1" s="314" t="s">
        <v>500</v>
      </c>
      <c r="AL1" s="314"/>
      <c r="AM1" s="314"/>
      <c r="AN1" s="314"/>
      <c r="AO1" s="314"/>
      <c r="AP1" s="314"/>
      <c r="AQ1" s="314"/>
      <c r="AR1" s="314"/>
      <c r="AS1" s="314"/>
      <c r="AT1" s="314"/>
      <c r="AU1" s="314"/>
      <c r="AV1" s="314"/>
      <c r="AW1" s="314"/>
      <c r="AX1" s="314"/>
      <c r="AY1" s="314"/>
      <c r="AZ1" s="314"/>
      <c r="BA1" s="314"/>
      <c r="BB1" s="314"/>
      <c r="BC1" s="314"/>
      <c r="BD1" s="314"/>
      <c r="BE1" s="314"/>
      <c r="BF1" s="314"/>
      <c r="BG1" s="314"/>
      <c r="BH1" s="314"/>
      <c r="BI1" s="314"/>
      <c r="BJ1" s="314"/>
      <c r="BK1" s="314"/>
      <c r="BL1" s="314"/>
      <c r="BM1" s="314"/>
      <c r="BN1" s="314"/>
      <c r="BP1" s="447" t="s">
        <v>250</v>
      </c>
      <c r="BQ1" s="448"/>
      <c r="BR1" s="448"/>
      <c r="BS1" s="448"/>
      <c r="BT1" s="448"/>
      <c r="BU1" s="448"/>
      <c r="BV1" s="448"/>
      <c r="BW1" s="448"/>
      <c r="BX1" s="448"/>
      <c r="BY1" s="448"/>
      <c r="BZ1" s="448"/>
      <c r="CA1" s="448"/>
      <c r="CB1" s="448"/>
      <c r="CC1" s="448"/>
      <c r="CD1" s="448"/>
      <c r="CE1" s="448"/>
      <c r="CF1" s="448"/>
      <c r="CG1" s="448"/>
      <c r="CH1" s="448"/>
      <c r="CI1" s="448"/>
      <c r="CJ1" s="448"/>
      <c r="CK1" s="448"/>
      <c r="CL1" s="448"/>
      <c r="CM1" s="448"/>
      <c r="CN1" s="448"/>
      <c r="CO1" s="448"/>
      <c r="CP1" s="448"/>
      <c r="CQ1" s="448"/>
      <c r="CR1" s="448"/>
      <c r="CS1" s="448"/>
      <c r="CT1" s="448"/>
      <c r="CU1" s="449"/>
    </row>
    <row r="2" spans="1:99" ht="21" x14ac:dyDescent="0.4">
      <c r="A2">
        <v>2</v>
      </c>
      <c r="B2" t="s">
        <v>499</v>
      </c>
      <c r="AI2" s="2" t="s">
        <v>493</v>
      </c>
      <c r="AJ2" t="s">
        <v>493</v>
      </c>
      <c r="AK2" t="s">
        <v>493</v>
      </c>
      <c r="AL2" t="s">
        <v>493</v>
      </c>
      <c r="AM2">
        <v>2</v>
      </c>
      <c r="AN2" t="s">
        <v>494</v>
      </c>
      <c r="AO2" t="s">
        <v>495</v>
      </c>
      <c r="AP2" t="s">
        <v>496</v>
      </c>
      <c r="AQ2" t="s">
        <v>497</v>
      </c>
      <c r="AR2" t="s">
        <v>498</v>
      </c>
      <c r="AS2" t="s">
        <v>499</v>
      </c>
      <c r="BP2" s="450" t="s">
        <v>534</v>
      </c>
      <c r="BQ2" s="451"/>
      <c r="BR2" s="451"/>
      <c r="BS2" s="451" t="s">
        <v>535</v>
      </c>
      <c r="BT2" s="451"/>
      <c r="BU2" s="451"/>
      <c r="BV2" s="451"/>
      <c r="BW2" s="317"/>
      <c r="BX2" s="317"/>
      <c r="BY2" s="317"/>
      <c r="BZ2" s="317"/>
      <c r="CA2" s="317"/>
      <c r="CB2" s="317"/>
      <c r="CC2" s="317"/>
      <c r="CD2" s="317"/>
      <c r="CE2" s="317"/>
      <c r="CF2" s="317"/>
      <c r="CG2" s="317"/>
      <c r="CH2" s="317"/>
      <c r="CI2" s="317"/>
      <c r="CJ2" s="317"/>
      <c r="CK2" s="317"/>
      <c r="CL2" s="317"/>
      <c r="CM2" s="317"/>
      <c r="CN2" s="317"/>
      <c r="CO2" s="317"/>
      <c r="CP2" s="317"/>
      <c r="CQ2" s="317"/>
      <c r="CR2" s="317"/>
      <c r="CS2" s="317"/>
      <c r="CT2" s="317"/>
      <c r="CU2" s="318"/>
    </row>
    <row r="3" spans="1:99" x14ac:dyDescent="0.3">
      <c r="A3" s="153" t="str">
        <f>IF( ISBLANK(machi_frm_HAWC2!A32), "", machi_frm_HAWC2!A32)</f>
        <v>**num</v>
      </c>
      <c r="B3" s="153" t="str">
        <f>IF( ISBLANK(machi_frm_HAWC2!B32), "", machi_frm_HAWC2!B32)</f>
        <v>Y[span]</v>
      </c>
      <c r="C3" s="153" t="str">
        <f>IF( ISBLANK(machi_frm_HAWC2!C32), "", machi_frm_HAWC2!C32)</f>
        <v>X[swe]</v>
      </c>
      <c r="D3" s="153" t="str">
        <f>IF( ISBLANK(machi_frm_HAWC2!D32), "", machi_frm_HAWC2!D32)</f>
        <v>Z[Ben]</v>
      </c>
      <c r="E3" s="153" t="str">
        <f>IF( ISBLANK(machi_frm_HAWC2!E32), "", machi_frm_HAWC2!E32)</f>
        <v>rA</v>
      </c>
      <c r="F3" s="153" t="str">
        <f>IF( ISBLANK(machi_frm_HAWC2!F32), "", machi_frm_HAWC2!F32)</f>
        <v>xcm_edg</v>
      </c>
      <c r="G3" s="153" t="str">
        <f>IF( ISBLANK(machi_frm_HAWC2!G32), "", machi_frm_HAWC2!G32)</f>
        <v>zcm_flp</v>
      </c>
      <c r="H3" s="153" t="str">
        <f>IF( ISBLANK(machi_frm_HAWC2!H32), "", machi_frm_HAWC2!H32)</f>
        <v>rIxx_flp</v>
      </c>
      <c r="I3" s="153" t="str">
        <f>IF( ISBLANK(machi_frm_HAWC2!I32), "", machi_frm_HAWC2!I32)</f>
        <v>rIzz_edg</v>
      </c>
      <c r="J3" s="153" t="str">
        <f>IF( ISBLANK(machi_frm_HAWC2!J32), "", machi_frm_HAWC2!J32)</f>
        <v>rIxz_cp</v>
      </c>
      <c r="K3" s="153" t="str">
        <f>IF( ISBLANK(machi_frm_HAWC2!K32), "", machi_frm_HAWC2!K32)</f>
        <v>K11=GAx_edg</v>
      </c>
      <c r="L3" s="153" t="str">
        <f>IF( ISBLANK(machi_frm_HAWC2!L32), "", machi_frm_HAWC2!L32)</f>
        <v>K12</v>
      </c>
      <c r="M3" s="153" t="str">
        <f>IF( ISBLANK(machi_frm_HAWC2!M32), "", machi_frm_HAWC2!M32)</f>
        <v>K13=GAxz_cp</v>
      </c>
      <c r="N3" s="153" t="str">
        <f>IF( ISBLANK(machi_frm_HAWC2!N32), "", machi_frm_HAWC2!N32)</f>
        <v>K14</v>
      </c>
      <c r="O3" s="153" t="str">
        <f>IF( ISBLANK(machi_frm_HAWC2!O32), "", machi_frm_HAWC2!O32)</f>
        <v>K15=GAxX_edg/trs</v>
      </c>
      <c r="P3" s="153" t="str">
        <f>IF( ISBLANK(machi_frm_HAWC2!P32), "", machi_frm_HAWC2!P32)</f>
        <v>K16</v>
      </c>
      <c r="Q3" s="153" t="str">
        <f>IF( ISBLANK(machi_frm_HAWC2!Q32), "", machi_frm_HAWC2!Q32)</f>
        <v>K22=EA_ten</v>
      </c>
      <c r="R3" s="153" t="str">
        <f>IF( ISBLANK(machi_frm_HAWC2!R32), "", machi_frm_HAWC2!R32)</f>
        <v>K23</v>
      </c>
      <c r="S3" s="153" t="str">
        <f>IF( ISBLANK(machi_frm_HAWC2!S32), "", machi_frm_HAWC2!S32)</f>
        <v>K24=(-)EAx_ten/flp</v>
      </c>
      <c r="T3" s="153" t="str">
        <f>IF( ISBLANK(machi_frm_HAWC2!T32), "", machi_frm_HAWC2!T32)</f>
        <v>K25</v>
      </c>
      <c r="U3" s="153" t="str">
        <f>IF( ISBLANK(machi_frm_HAWC2!U32), "", machi_frm_HAWC2!U32)</f>
        <v>K26=EAz_ten/edg</v>
      </c>
      <c r="V3" s="153" t="str">
        <f>IF( ISBLANK(machi_frm_HAWC2!V32), "", machi_frm_HAWC2!V32)</f>
        <v>K33=GAz_flp</v>
      </c>
      <c r="W3" s="153" t="str">
        <f>IF( ISBLANK(machi_frm_HAWC2!W32), "", machi_frm_HAWC2!W32)</f>
        <v>K34</v>
      </c>
      <c r="X3" s="153" t="str">
        <f>IF( ISBLANK(machi_frm_HAWC2!X32), "", machi_frm_HAWC2!X32)</f>
        <v>K35=(-)GAzZ_flp/trs</v>
      </c>
      <c r="Y3" s="153" t="str">
        <f>IF( ISBLANK(machi_frm_HAWC2!Y32), "", machi_frm_HAWC2!Y32)</f>
        <v>K36</v>
      </c>
      <c r="Z3" s="153" t="str">
        <f>IF( ISBLANK(machi_frm_HAWC2!Z32), "", machi_frm_HAWC2!Z32)</f>
        <v>K44=EIxx_flp</v>
      </c>
      <c r="AA3" s="153" t="str">
        <f>IF( ISBLANK(machi_frm_HAWC2!AA32), "", machi_frm_HAWC2!AA32)</f>
        <v>K45</v>
      </c>
      <c r="AB3" s="153" t="str">
        <f>IF( ISBLANK(machi_frm_HAWC2!AB32), "", machi_frm_HAWC2!AB32)</f>
        <v>K46=(-)EIxz_cp</v>
      </c>
      <c r="AC3" s="153" t="str">
        <f>IF( ISBLANK(machi_frm_HAWC2!AC32), "", machi_frm_HAWC2!AC32)</f>
        <v>K55=GJ_trs</v>
      </c>
      <c r="AD3" s="153" t="str">
        <f>IF( ISBLANK(machi_frm_HAWC2!AD32), "", machi_frm_HAWC2!AD32)</f>
        <v>K56</v>
      </c>
      <c r="AE3" s="153" t="str">
        <f>IF( ISBLANK(machi_frm_HAWC2!AE32), "", machi_frm_HAWC2!AE32)</f>
        <v>K66=EIzz_edg</v>
      </c>
      <c r="AF3" s="153" t="str">
        <f>IF( ISBLANK(machi_frm_HAWC2!AF32), "", machi_frm_HAWC2!AF32)</f>
        <v>D</v>
      </c>
      <c r="AI3" s="2" t="s">
        <v>135</v>
      </c>
      <c r="AJ3" t="s">
        <v>220</v>
      </c>
      <c r="AK3" t="s">
        <v>221</v>
      </c>
      <c r="AL3" t="s">
        <v>465</v>
      </c>
      <c r="AM3" t="s">
        <v>466</v>
      </c>
      <c r="AN3" t="s">
        <v>467</v>
      </c>
      <c r="AO3" t="s">
        <v>468</v>
      </c>
      <c r="AP3" t="s">
        <v>469</v>
      </c>
      <c r="AQ3" t="s">
        <v>470</v>
      </c>
      <c r="AR3" t="s">
        <v>471</v>
      </c>
      <c r="AS3" t="s">
        <v>472</v>
      </c>
      <c r="AT3" t="s">
        <v>473</v>
      </c>
      <c r="AU3" t="s">
        <v>474</v>
      </c>
      <c r="AV3" t="s">
        <v>475</v>
      </c>
      <c r="AW3" t="s">
        <v>476</v>
      </c>
      <c r="AX3" t="s">
        <v>477</v>
      </c>
      <c r="AY3" t="s">
        <v>478</v>
      </c>
      <c r="AZ3" t="s">
        <v>479</v>
      </c>
      <c r="BA3" t="s">
        <v>480</v>
      </c>
      <c r="BB3" t="s">
        <v>481</v>
      </c>
      <c r="BC3" t="s">
        <v>482</v>
      </c>
      <c r="BD3" t="s">
        <v>483</v>
      </c>
      <c r="BE3" t="s">
        <v>484</v>
      </c>
      <c r="BF3" t="s">
        <v>485</v>
      </c>
      <c r="BG3" t="s">
        <v>486</v>
      </c>
      <c r="BH3" t="s">
        <v>487</v>
      </c>
      <c r="BI3" t="s">
        <v>488</v>
      </c>
      <c r="BJ3" t="s">
        <v>489</v>
      </c>
      <c r="BK3" t="s">
        <v>490</v>
      </c>
      <c r="BL3" t="s">
        <v>491</v>
      </c>
      <c r="BM3" t="s">
        <v>492</v>
      </c>
      <c r="BN3" s="3" t="s">
        <v>241</v>
      </c>
      <c r="BP3" s="154" t="s">
        <v>135</v>
      </c>
      <c r="BQ3" s="153" t="s">
        <v>220</v>
      </c>
      <c r="BR3" s="153" t="s">
        <v>221</v>
      </c>
      <c r="BS3" s="153" t="s">
        <v>251</v>
      </c>
      <c r="BT3" s="153" t="s">
        <v>255</v>
      </c>
      <c r="BU3" s="153" t="s">
        <v>138</v>
      </c>
      <c r="BV3" s="153" t="s">
        <v>152</v>
      </c>
      <c r="BW3" s="153" t="s">
        <v>256</v>
      </c>
      <c r="BX3" s="153" t="s">
        <v>257</v>
      </c>
      <c r="BY3" s="153" t="s">
        <v>258</v>
      </c>
      <c r="BZ3" s="153" t="s">
        <v>536</v>
      </c>
      <c r="CA3" s="153" t="s">
        <v>243</v>
      </c>
      <c r="CB3" s="153" t="s">
        <v>537</v>
      </c>
      <c r="CC3" s="153" t="s">
        <v>231</v>
      </c>
      <c r="CD3" s="153" t="s">
        <v>538</v>
      </c>
      <c r="CE3" s="153" t="s">
        <v>233</v>
      </c>
      <c r="CF3" s="153" t="s">
        <v>539</v>
      </c>
      <c r="CG3" s="153" t="s">
        <v>234</v>
      </c>
      <c r="CH3" s="153" t="s">
        <v>540</v>
      </c>
      <c r="CI3" s="153" t="s">
        <v>541</v>
      </c>
      <c r="CJ3" s="153" t="s">
        <v>542</v>
      </c>
      <c r="CK3" s="153" t="s">
        <v>543</v>
      </c>
      <c r="CL3" s="153" t="s">
        <v>237</v>
      </c>
      <c r="CM3" s="153" t="s">
        <v>544</v>
      </c>
      <c r="CN3" s="153" t="s">
        <v>238</v>
      </c>
      <c r="CO3" s="153" t="s">
        <v>545</v>
      </c>
      <c r="CP3" s="153" t="s">
        <v>546</v>
      </c>
      <c r="CQ3" s="153" t="s">
        <v>547</v>
      </c>
      <c r="CR3" s="153" t="s">
        <v>548</v>
      </c>
      <c r="CS3" s="153" t="s">
        <v>549</v>
      </c>
      <c r="CT3" s="153" t="s">
        <v>550</v>
      </c>
      <c r="CU3" s="155" t="s">
        <v>241</v>
      </c>
    </row>
    <row r="4" spans="1:99" x14ac:dyDescent="0.3">
      <c r="A4" s="2">
        <f>IF( ISBLANK(machi_frm_HAWC2!A33), "", machi_frm_HAWC2!A33)</f>
        <v>1</v>
      </c>
      <c r="B4" s="321">
        <f>IF( ISBLANK(machi_frm_HAWC2!B33), "", machi_frm_HAWC2!B33)</f>
        <v>0</v>
      </c>
      <c r="C4" s="321">
        <f>IF( ISBLANK(machi_frm_HAWC2!C33), "", machi_frm_HAWC2!C33)</f>
        <v>0</v>
      </c>
      <c r="D4" s="321">
        <f>IF( ISBLANK(machi_frm_HAWC2!D33), "", machi_frm_HAWC2!D33)</f>
        <v>0</v>
      </c>
      <c r="E4" s="130">
        <f>IF( ISBLANK(machi_frm_HAWC2!E33), "", machi_frm_HAWC2!E33)</f>
        <v>3126.5243837779999</v>
      </c>
      <c r="F4" s="130">
        <f>IF( ISBLANK(machi_frm_HAWC2!F33), "", machi_frm_HAWC2!F33)</f>
        <v>-2.2001879741710674E-2</v>
      </c>
      <c r="G4" s="130">
        <f>IF( ISBLANK(machi_frm_HAWC2!G33), "", machi_frm_HAWC2!G33)</f>
        <v>-6.2885859760777509E-3</v>
      </c>
      <c r="H4" s="130">
        <f>IF( ISBLANK(machi_frm_HAWC2!H33), "", machi_frm_HAWC2!H33)</f>
        <v>10160.580357938656</v>
      </c>
      <c r="I4" s="130">
        <f>IF( ISBLANK(machi_frm_HAWC2!I33), "", machi_frm_HAWC2!I33)</f>
        <v>10156.472968136201</v>
      </c>
      <c r="J4" s="130">
        <f>IF( ISBLANK(machi_frm_HAWC2!J33), "", machi_frm_HAWC2!J33)</f>
        <v>-2.1169362029753414</v>
      </c>
      <c r="K4" s="130">
        <f>IF( ISBLANK(machi_frm_HAWC2!K33), "", machi_frm_HAWC2!K33)</f>
        <v>6727058130.9526806</v>
      </c>
      <c r="L4" s="130">
        <f>IF( ISBLANK(machi_frm_HAWC2!L33), "", machi_frm_HAWC2!L33)</f>
        <v>0</v>
      </c>
      <c r="M4" s="130">
        <f>IF( ISBLANK(machi_frm_HAWC2!M33), "", machi_frm_HAWC2!M33)</f>
        <v>-2402884.3563876529</v>
      </c>
      <c r="N4" s="130">
        <f>IF( ISBLANK(machi_frm_HAWC2!N33), "", machi_frm_HAWC2!N33)</f>
        <v>0</v>
      </c>
      <c r="O4" s="130">
        <f>IF( ISBLANK(machi_frm_HAWC2!O33), "", machi_frm_HAWC2!O33)</f>
        <v>-1491241.2255365252</v>
      </c>
      <c r="P4" s="130">
        <f>IF( ISBLANK(machi_frm_HAWC2!P33), "", machi_frm_HAWC2!P33)</f>
        <v>0</v>
      </c>
      <c r="Q4" s="130">
        <f>IF( ISBLANK(machi_frm_HAWC2!Q33), "", machi_frm_HAWC2!Q33)</f>
        <v>46038157334.468002</v>
      </c>
      <c r="R4" s="130">
        <f>IF( ISBLANK(machi_frm_HAWC2!R33), "", machi_frm_HAWC2!R33)</f>
        <v>0</v>
      </c>
      <c r="S4" s="130">
        <f>IF( ISBLANK(machi_frm_HAWC2!S33), "", machi_frm_HAWC2!S33)</f>
        <v>305372157.5393272</v>
      </c>
      <c r="T4" s="130">
        <f>IF( ISBLANK(machi_frm_HAWC2!T33), "", machi_frm_HAWC2!T33)</f>
        <v>0</v>
      </c>
      <c r="U4" s="130">
        <f>IF( ISBLANK(machi_frm_HAWC2!U33), "", machi_frm_HAWC2!U33)</f>
        <v>-1012485309.5578082</v>
      </c>
      <c r="V4" s="130">
        <f>IF( ISBLANK(machi_frm_HAWC2!V33), "", machi_frm_HAWC2!V33)</f>
        <v>6738627242.2271194</v>
      </c>
      <c r="W4" s="130">
        <f>IF( ISBLANK(machi_frm_HAWC2!W33), "", machi_frm_HAWC2!W33)</f>
        <v>0</v>
      </c>
      <c r="X4" s="130">
        <f>IF( ISBLANK(machi_frm_HAWC2!X33), "", machi_frm_HAWC2!X33)</f>
        <v>148369106.19947168</v>
      </c>
      <c r="Y4" s="130">
        <f>IF( ISBLANK(machi_frm_HAWC2!Y33), "", machi_frm_HAWC2!Y33)</f>
        <v>0</v>
      </c>
      <c r="Z4" s="130">
        <f>IF( ISBLANK(machi_frm_HAWC2!Z33), "", machi_frm_HAWC2!Z33)</f>
        <v>149598182171.06451</v>
      </c>
      <c r="AA4" s="130">
        <f>IF( ISBLANK(machi_frm_HAWC2!AA33), "", machi_frm_HAWC2!AA33)</f>
        <v>0</v>
      </c>
      <c r="AB4" s="130">
        <f>IF( ISBLANK(machi_frm_HAWC2!AB33), "", machi_frm_HAWC2!AB33)</f>
        <v>45871626.723937854</v>
      </c>
      <c r="AC4" s="130">
        <f>IF( ISBLANK(machi_frm_HAWC2!AC33), "", machi_frm_HAWC2!AC33)</f>
        <v>87412309114.908005</v>
      </c>
      <c r="AD4" s="130">
        <f>IF( ISBLANK(machi_frm_HAWC2!AD33), "", machi_frm_HAWC2!AD33)</f>
        <v>0</v>
      </c>
      <c r="AE4" s="130">
        <f>IF( ISBLANK(machi_frm_HAWC2!AE33), "", machi_frm_HAWC2!AE33)</f>
        <v>149506381960.88202</v>
      </c>
      <c r="AF4" s="130">
        <f>IF( ISBLANK(machi_frm_HAWC2!AF33), "", machi_frm_HAWC2!AF33)</f>
        <v>0</v>
      </c>
      <c r="AI4" s="2">
        <v>1</v>
      </c>
      <c r="AJ4">
        <v>0</v>
      </c>
      <c r="AK4">
        <v>0</v>
      </c>
      <c r="AL4">
        <v>0</v>
      </c>
      <c r="AM4" s="1">
        <v>3127.402</v>
      </c>
      <c r="AN4" s="1">
        <v>-2.2749849999999999E-2</v>
      </c>
      <c r="AO4" s="1">
        <v>-6.4266710000000001E-3</v>
      </c>
      <c r="AP4" s="1">
        <v>10165.85</v>
      </c>
      <c r="AQ4" s="1">
        <v>10168.41</v>
      </c>
      <c r="AR4" s="1">
        <v>-0.47581390000000001</v>
      </c>
      <c r="AS4" s="1">
        <v>6728530000</v>
      </c>
      <c r="AT4" s="1">
        <v>0</v>
      </c>
      <c r="AU4" s="1">
        <v>-652462.5</v>
      </c>
      <c r="AV4" s="1">
        <v>0</v>
      </c>
      <c r="AW4" s="1">
        <v>-2356878</v>
      </c>
      <c r="AX4" s="1">
        <v>0</v>
      </c>
      <c r="AY4" s="1">
        <v>46051080000</v>
      </c>
      <c r="AZ4" s="1">
        <v>0</v>
      </c>
      <c r="BA4" s="1">
        <v>311830300</v>
      </c>
      <c r="BB4" s="1">
        <v>0</v>
      </c>
      <c r="BC4" s="1">
        <v>-1047216000</v>
      </c>
      <c r="BD4" s="1">
        <v>6740935000</v>
      </c>
      <c r="BE4" s="1">
        <v>0</v>
      </c>
      <c r="BF4" s="1">
        <v>153462400</v>
      </c>
      <c r="BG4" s="1">
        <v>0</v>
      </c>
      <c r="BH4" s="1">
        <v>149733600000</v>
      </c>
      <c r="BI4" s="1">
        <v>0</v>
      </c>
      <c r="BJ4" s="1">
        <v>6597268</v>
      </c>
      <c r="BK4" s="1">
        <v>87489180000</v>
      </c>
      <c r="BL4" s="1">
        <v>0</v>
      </c>
      <c r="BM4" s="1">
        <v>149624600000</v>
      </c>
      <c r="BN4" s="186">
        <v>0</v>
      </c>
      <c r="BQ4" s="138">
        <f t="shared" ref="BQ4:BR4" si="0">B4 - AJ4</f>
        <v>0</v>
      </c>
      <c r="BR4" s="138">
        <f t="shared" si="0"/>
        <v>0</v>
      </c>
      <c r="BS4" s="138">
        <f>D4 - AL4</f>
        <v>0</v>
      </c>
      <c r="BT4" s="138">
        <f xml:space="preserve"> (E4 - AM4)/AM4 * 100</f>
        <v>-2.8062149413479377E-2</v>
      </c>
      <c r="BU4" s="138">
        <f xml:space="preserve"> (F4 - AN4)</f>
        <v>7.4797025828932454E-4</v>
      </c>
      <c r="BV4" s="138">
        <f xml:space="preserve"> (G4 - AO4)</f>
        <v>1.3808502392224919E-4</v>
      </c>
      <c r="BW4" s="138">
        <f xml:space="preserve"> (H4 - AP4)/AP4 * 100</f>
        <v>-5.1836708798031761E-2</v>
      </c>
      <c r="BX4" s="138">
        <f t="shared" ref="BX4:CU14" si="1" xml:space="preserve"> (I4 - AQ4)/AQ4 * 100</f>
        <v>-0.11739329810461369</v>
      </c>
      <c r="BY4" s="138">
        <f t="shared" si="1"/>
        <v>344.90844066878697</v>
      </c>
      <c r="BZ4" s="138">
        <f t="shared" si="1"/>
        <v>-2.1875046218407471E-2</v>
      </c>
      <c r="CA4" s="138" t="e">
        <f t="shared" si="1"/>
        <v>#DIV/0!</v>
      </c>
      <c r="CB4" s="138">
        <f t="shared" si="1"/>
        <v>268.27930438724877</v>
      </c>
      <c r="CC4" s="138" t="e">
        <f t="shared" si="1"/>
        <v>#DIV/0!</v>
      </c>
      <c r="CD4" s="138">
        <f t="shared" si="1"/>
        <v>-36.728111275317382</v>
      </c>
      <c r="CE4" s="138" t="e">
        <f t="shared" si="1"/>
        <v>#DIV/0!</v>
      </c>
      <c r="CF4" s="138">
        <f t="shared" si="1"/>
        <v>-2.8061590590269938E-2</v>
      </c>
      <c r="CG4" s="138" t="e">
        <f t="shared" si="1"/>
        <v>#DIV/0!</v>
      </c>
      <c r="CH4" s="138">
        <f t="shared" si="1"/>
        <v>-2.0710439173719797</v>
      </c>
      <c r="CI4" s="138" t="e">
        <f t="shared" si="1"/>
        <v>#DIV/0!</v>
      </c>
      <c r="CJ4" s="138">
        <f t="shared" si="1"/>
        <v>-3.3164782090983937</v>
      </c>
      <c r="CK4" s="138">
        <f t="shared" si="1"/>
        <v>-3.4234980353327157E-2</v>
      </c>
      <c r="CL4" s="138" t="e">
        <f t="shared" si="1"/>
        <v>#DIV/0!</v>
      </c>
      <c r="CM4" s="138">
        <f t="shared" si="1"/>
        <v>-3.3189196836021839</v>
      </c>
      <c r="CN4" s="138" t="e">
        <f t="shared" si="1"/>
        <v>#DIV/0!</v>
      </c>
      <c r="CO4" s="138">
        <f t="shared" si="1"/>
        <v>-9.0439172594184505E-2</v>
      </c>
      <c r="CP4" s="138" t="e">
        <f t="shared" si="1"/>
        <v>#DIV/0!</v>
      </c>
      <c r="CQ4" s="138">
        <f t="shared" si="1"/>
        <v>595.31246455256712</v>
      </c>
      <c r="CR4" s="138">
        <f t="shared" si="1"/>
        <v>-8.786330503039945E-2</v>
      </c>
      <c r="CS4" s="138" t="e">
        <f t="shared" si="1"/>
        <v>#DIV/0!</v>
      </c>
      <c r="CT4" s="138">
        <f t="shared" si="1"/>
        <v>-7.9009761174286153E-2</v>
      </c>
      <c r="CU4" s="138" t="e">
        <f t="shared" si="1"/>
        <v>#DIV/0!</v>
      </c>
    </row>
    <row r="5" spans="1:99" x14ac:dyDescent="0.3">
      <c r="A5" s="2" t="str">
        <f>IF( ISBLANK(machi_frm_HAWC2!A34), "", machi_frm_HAWC2!A34)</f>
        <v/>
      </c>
      <c r="B5" s="321">
        <f>IF( ISBLANK(machi_frm_HAWC2!B34), "", machi_frm_HAWC2!B34)</f>
        <v>1.17</v>
      </c>
      <c r="C5" s="321">
        <f>IF( ISBLANK(machi_frm_HAWC2!C34), "", machi_frm_HAWC2!C34)</f>
        <v>0</v>
      </c>
      <c r="D5" s="321">
        <f>IF( ISBLANK(machi_frm_HAWC2!D34), "", machi_frm_HAWC2!D34)</f>
        <v>1.2607061125373725E-2</v>
      </c>
      <c r="E5" s="130">
        <f>IF( ISBLANK(machi_frm_HAWC2!E34), "", machi_frm_HAWC2!E34)</f>
        <v>2963.9344354323935</v>
      </c>
      <c r="F5" s="130">
        <f>IF( ISBLANK(machi_frm_HAWC2!F34), "", machi_frm_HAWC2!F34)</f>
        <v>1.242139802848883E-2</v>
      </c>
      <c r="G5" s="130">
        <f>IF( ISBLANK(machi_frm_HAWC2!G34), "", machi_frm_HAWC2!G34)</f>
        <v>3.4342557667034201E-3</v>
      </c>
      <c r="H5" s="130">
        <f>IF( ISBLANK(machi_frm_HAWC2!H34), "", machi_frm_HAWC2!H34)</f>
        <v>9669.9124805037591</v>
      </c>
      <c r="I5" s="130">
        <f>IF( ISBLANK(machi_frm_HAWC2!I34), "", machi_frm_HAWC2!I34)</f>
        <v>9660.6930039748822</v>
      </c>
      <c r="J5" s="130">
        <f>IF( ISBLANK(machi_frm_HAWC2!J34), "", machi_frm_HAWC2!J34)</f>
        <v>-0.44340859579164715</v>
      </c>
      <c r="K5" s="130">
        <f>IF( ISBLANK(machi_frm_HAWC2!K34), "", machi_frm_HAWC2!K34)</f>
        <v>6387108929.5447235</v>
      </c>
      <c r="L5" s="130">
        <f>IF( ISBLANK(machi_frm_HAWC2!L34), "", machi_frm_HAWC2!L34)</f>
        <v>0</v>
      </c>
      <c r="M5" s="130">
        <f>IF( ISBLANK(machi_frm_HAWC2!M34), "", machi_frm_HAWC2!M34)</f>
        <v>-1175495.3083377609</v>
      </c>
      <c r="N5" s="130">
        <f>IF( ISBLANK(machi_frm_HAWC2!N34), "", machi_frm_HAWC2!N34)</f>
        <v>0</v>
      </c>
      <c r="O5" s="130">
        <f>IF( ISBLANK(machi_frm_HAWC2!O34), "", machi_frm_HAWC2!O34)</f>
        <v>40518494.3274443</v>
      </c>
      <c r="P5" s="130">
        <f>IF( ISBLANK(machi_frm_HAWC2!P34), "", machi_frm_HAWC2!P34)</f>
        <v>0</v>
      </c>
      <c r="Q5" s="130">
        <f>IF( ISBLANK(machi_frm_HAWC2!Q34), "", machi_frm_HAWC2!Q34)</f>
        <v>43739478179.526176</v>
      </c>
      <c r="R5" s="130">
        <f>IF( ISBLANK(machi_frm_HAWC2!R34), "", machi_frm_HAWC2!R34)</f>
        <v>0</v>
      </c>
      <c r="S5" s="130">
        <f>IF( ISBLANK(machi_frm_HAWC2!S34), "", machi_frm_HAWC2!S34)</f>
        <v>-148542904.15843302</v>
      </c>
      <c r="T5" s="130">
        <f>IF( ISBLANK(machi_frm_HAWC2!T34), "", machi_frm_HAWC2!T34)</f>
        <v>0</v>
      </c>
      <c r="U5" s="130">
        <f>IF( ISBLANK(machi_frm_HAWC2!U34), "", machi_frm_HAWC2!U34)</f>
        <v>540477256.11812758</v>
      </c>
      <c r="V5" s="130">
        <f>IF( ISBLANK(machi_frm_HAWC2!V34), "", machi_frm_HAWC2!V34)</f>
        <v>6382522800.3141279</v>
      </c>
      <c r="W5" s="130">
        <f>IF( ISBLANK(machi_frm_HAWC2!W34), "", machi_frm_HAWC2!W34)</f>
        <v>0</v>
      </c>
      <c r="X5" s="130">
        <f>IF( ISBLANK(machi_frm_HAWC2!X34), "", machi_frm_HAWC2!X34)</f>
        <v>-82745914.752878934</v>
      </c>
      <c r="Y5" s="130">
        <f>IF( ISBLANK(machi_frm_HAWC2!Y34), "", machi_frm_HAWC2!Y34)</f>
        <v>0</v>
      </c>
      <c r="Z5" s="130">
        <f>IF( ISBLANK(machi_frm_HAWC2!Z34), "", machi_frm_HAWC2!Z34)</f>
        <v>143058304420.38641</v>
      </c>
      <c r="AA5" s="130">
        <f>IF( ISBLANK(machi_frm_HAWC2!AA34), "", machi_frm_HAWC2!AA34)</f>
        <v>0</v>
      </c>
      <c r="AB5" s="130">
        <f>IF( ISBLANK(machi_frm_HAWC2!AB34), "", machi_frm_HAWC2!AB34)</f>
        <v>52160850.302728474</v>
      </c>
      <c r="AC5" s="130">
        <f>IF( ISBLANK(machi_frm_HAWC2!AC34), "", machi_frm_HAWC2!AC34)</f>
        <v>83208062710.021347</v>
      </c>
      <c r="AD5" s="130">
        <f>IF( ISBLANK(machi_frm_HAWC2!AD34), "", machi_frm_HAWC2!AD34)</f>
        <v>0</v>
      </c>
      <c r="AE5" s="130">
        <f>IF( ISBLANK(machi_frm_HAWC2!AE34), "", machi_frm_HAWC2!AE34)</f>
        <v>142146371474.53046</v>
      </c>
      <c r="AF5" s="130">
        <f>IF( ISBLANK(machi_frm_HAWC2!AF34), "", machi_frm_HAWC2!AF34)</f>
        <v>0</v>
      </c>
      <c r="AI5" s="2"/>
      <c r="AJ5">
        <v>1.17</v>
      </c>
      <c r="AK5">
        <v>0</v>
      </c>
      <c r="AL5">
        <v>8.9999999999999993E-3</v>
      </c>
      <c r="AM5" s="1">
        <v>2964.7330000000002</v>
      </c>
      <c r="AN5" s="1">
        <v>1.290994E-2</v>
      </c>
      <c r="AO5" s="1">
        <v>3.5429799999999998E-3</v>
      </c>
      <c r="AP5" s="1">
        <v>9677.4959999999992</v>
      </c>
      <c r="AQ5" s="1">
        <v>9670.8279999999995</v>
      </c>
      <c r="AR5" s="1">
        <v>-0.95027759999999994</v>
      </c>
      <c r="AS5" s="1">
        <v>6388395000</v>
      </c>
      <c r="AT5" s="1">
        <v>0</v>
      </c>
      <c r="AU5" s="1">
        <v>684578.7</v>
      </c>
      <c r="AV5" s="1">
        <v>0</v>
      </c>
      <c r="AW5" s="1">
        <v>41209900</v>
      </c>
      <c r="AX5" s="1">
        <v>0</v>
      </c>
      <c r="AY5" s="1">
        <v>43751340000</v>
      </c>
      <c r="AZ5" s="1">
        <v>0</v>
      </c>
      <c r="BA5" s="1">
        <v>-153376000</v>
      </c>
      <c r="BB5" s="1">
        <v>0</v>
      </c>
      <c r="BC5" s="1">
        <v>562068400</v>
      </c>
      <c r="BD5" s="1">
        <v>6384678000</v>
      </c>
      <c r="BE5" s="1">
        <v>0</v>
      </c>
      <c r="BF5" s="1">
        <v>-85891570</v>
      </c>
      <c r="BG5" s="1">
        <v>0</v>
      </c>
      <c r="BH5" s="1">
        <v>143199800000</v>
      </c>
      <c r="BI5" s="1">
        <v>0</v>
      </c>
      <c r="BJ5" s="1">
        <v>10466280</v>
      </c>
      <c r="BK5" s="1">
        <v>83285590000</v>
      </c>
      <c r="BL5" s="1">
        <v>0</v>
      </c>
      <c r="BM5" s="1">
        <v>142266900000</v>
      </c>
      <c r="BN5" s="186">
        <v>0</v>
      </c>
      <c r="BQ5" s="138">
        <f t="shared" ref="BQ5:BQ43" si="2">B5 - AJ5</f>
        <v>0</v>
      </c>
      <c r="BR5" s="138">
        <f t="shared" ref="BR5:BR43" si="3">C5 - AK5</f>
        <v>0</v>
      </c>
      <c r="BS5" s="138">
        <f t="shared" ref="BS5:BS43" si="4">D5 - AL5</f>
        <v>3.6070611253737252E-3</v>
      </c>
      <c r="BT5" s="138">
        <f t="shared" ref="BT5:BT43" si="5" xml:space="preserve"> (E5 - AM5)/AM5 * 100</f>
        <v>-2.6935463247675855E-2</v>
      </c>
      <c r="BU5" s="138">
        <f t="shared" ref="BU5:BU43" si="6" xml:space="preserve"> (F5 - AN5)</f>
        <v>-4.8854197151117044E-4</v>
      </c>
      <c r="BV5" s="138">
        <f t="shared" ref="BV5:BV43" si="7" xml:space="preserve"> (G5 - AO5)</f>
        <v>-1.0872423329657968E-4</v>
      </c>
      <c r="BW5" s="138">
        <f t="shared" ref="BW5:BW43" si="8" xml:space="preserve"> (H5 - AP5)/AP5 * 100</f>
        <v>-7.8362414164161009E-2</v>
      </c>
      <c r="BX5" s="138">
        <f t="shared" si="1"/>
        <v>-0.10479967201481909</v>
      </c>
      <c r="BY5" s="138">
        <f t="shared" si="1"/>
        <v>-53.339045791288022</v>
      </c>
      <c r="BZ5" s="138">
        <f t="shared" si="1"/>
        <v>-2.0131354671658361E-2</v>
      </c>
      <c r="CA5" s="138" t="e">
        <f t="shared" si="1"/>
        <v>#DIV/0!</v>
      </c>
      <c r="CB5" s="138">
        <f t="shared" si="1"/>
        <v>-271.71076288785508</v>
      </c>
      <c r="CC5" s="138" t="e">
        <f t="shared" si="1"/>
        <v>#DIV/0!</v>
      </c>
      <c r="CD5" s="138">
        <f t="shared" si="1"/>
        <v>-1.6777659556458517</v>
      </c>
      <c r="CE5" s="138" t="e">
        <f t="shared" si="1"/>
        <v>#DIV/0!</v>
      </c>
      <c r="CF5" s="138">
        <f t="shared" si="1"/>
        <v>-2.7111902112766255E-2</v>
      </c>
      <c r="CG5" s="138" t="e">
        <f t="shared" si="1"/>
        <v>#DIV/0!</v>
      </c>
      <c r="CH5" s="138">
        <f t="shared" si="1"/>
        <v>-3.1511421875436705</v>
      </c>
      <c r="CI5" s="138" t="e">
        <f t="shared" si="1"/>
        <v>#DIV/0!</v>
      </c>
      <c r="CJ5" s="138">
        <f t="shared" si="1"/>
        <v>-3.8413730218372737</v>
      </c>
      <c r="CK5" s="138">
        <f t="shared" si="1"/>
        <v>-3.3755808607295115E-2</v>
      </c>
      <c r="CL5" s="138" t="e">
        <f t="shared" si="1"/>
        <v>#DIV/0!</v>
      </c>
      <c r="CM5" s="138">
        <f t="shared" si="1"/>
        <v>-3.6623562092543729</v>
      </c>
      <c r="CN5" s="138" t="e">
        <f t="shared" si="1"/>
        <v>#DIV/0!</v>
      </c>
      <c r="CO5" s="138">
        <f t="shared" si="1"/>
        <v>-9.8809900302644568E-2</v>
      </c>
      <c r="CP5" s="138" t="e">
        <f t="shared" si="1"/>
        <v>#DIV/0!</v>
      </c>
      <c r="CQ5" s="138">
        <f t="shared" si="1"/>
        <v>398.3704840949074</v>
      </c>
      <c r="CR5" s="138">
        <f t="shared" si="1"/>
        <v>-9.3086078850678669E-2</v>
      </c>
      <c r="CS5" s="138" t="e">
        <f t="shared" si="1"/>
        <v>#DIV/0!</v>
      </c>
      <c r="CT5" s="138">
        <f t="shared" si="1"/>
        <v>-8.4720005475302729E-2</v>
      </c>
      <c r="CU5" s="138" t="e">
        <f t="shared" si="1"/>
        <v>#DIV/0!</v>
      </c>
    </row>
    <row r="6" spans="1:99" x14ac:dyDescent="0.3">
      <c r="A6" s="2">
        <f>IF( ISBLANK(machi_frm_HAWC2!A35), "", machi_frm_HAWC2!A35)</f>
        <v>2</v>
      </c>
      <c r="B6" s="321">
        <f>IF( ISBLANK(machi_frm_HAWC2!B35), "", machi_frm_HAWC2!B35)</f>
        <v>1.17</v>
      </c>
      <c r="C6" s="321">
        <f>IF( ISBLANK(machi_frm_HAWC2!C35), "", machi_frm_HAWC2!C35)</f>
        <v>0</v>
      </c>
      <c r="D6" s="321">
        <f>IF( ISBLANK(machi_frm_HAWC2!D35), "", machi_frm_HAWC2!D35)</f>
        <v>1.2607061125373725E-2</v>
      </c>
      <c r="E6" s="130">
        <f>IF( ISBLANK(machi_frm_HAWC2!E35), "", machi_frm_HAWC2!E35)</f>
        <v>2963.9344354323935</v>
      </c>
      <c r="F6" s="130">
        <f>IF( ISBLANK(machi_frm_HAWC2!F35), "", machi_frm_HAWC2!F35)</f>
        <v>1.242139802848883E-2</v>
      </c>
      <c r="G6" s="130">
        <f>IF( ISBLANK(machi_frm_HAWC2!G35), "", machi_frm_HAWC2!G35)</f>
        <v>3.4342557667034201E-3</v>
      </c>
      <c r="H6" s="130">
        <f>IF( ISBLANK(machi_frm_HAWC2!H35), "", machi_frm_HAWC2!H35)</f>
        <v>9669.9124805037591</v>
      </c>
      <c r="I6" s="130">
        <f>IF( ISBLANK(machi_frm_HAWC2!I35), "", machi_frm_HAWC2!I35)</f>
        <v>9660.6930039748822</v>
      </c>
      <c r="J6" s="130">
        <f>IF( ISBLANK(machi_frm_HAWC2!J35), "", machi_frm_HAWC2!J35)</f>
        <v>-0.44340859579164715</v>
      </c>
      <c r="K6" s="130">
        <f>IF( ISBLANK(machi_frm_HAWC2!K35), "", machi_frm_HAWC2!K35)</f>
        <v>6387108929.5447235</v>
      </c>
      <c r="L6" s="130">
        <f>IF( ISBLANK(machi_frm_HAWC2!L35), "", machi_frm_HAWC2!L35)</f>
        <v>0</v>
      </c>
      <c r="M6" s="130">
        <f>IF( ISBLANK(machi_frm_HAWC2!M35), "", machi_frm_HAWC2!M35)</f>
        <v>-1175495.3083377609</v>
      </c>
      <c r="N6" s="130">
        <f>IF( ISBLANK(machi_frm_HAWC2!N35), "", machi_frm_HAWC2!N35)</f>
        <v>0</v>
      </c>
      <c r="O6" s="130">
        <f>IF( ISBLANK(machi_frm_HAWC2!O35), "", machi_frm_HAWC2!O35)</f>
        <v>40518494.3274443</v>
      </c>
      <c r="P6" s="130">
        <f>IF( ISBLANK(machi_frm_HAWC2!P35), "", machi_frm_HAWC2!P35)</f>
        <v>0</v>
      </c>
      <c r="Q6" s="130">
        <f>IF( ISBLANK(machi_frm_HAWC2!Q35), "", machi_frm_HAWC2!Q35)</f>
        <v>43739478179.526176</v>
      </c>
      <c r="R6" s="130">
        <f>IF( ISBLANK(machi_frm_HAWC2!R35), "", machi_frm_HAWC2!R35)</f>
        <v>0</v>
      </c>
      <c r="S6" s="130">
        <f>IF( ISBLANK(machi_frm_HAWC2!S35), "", machi_frm_HAWC2!S35)</f>
        <v>-148542904.15843302</v>
      </c>
      <c r="T6" s="130">
        <f>IF( ISBLANK(machi_frm_HAWC2!T35), "", machi_frm_HAWC2!T35)</f>
        <v>0</v>
      </c>
      <c r="U6" s="130">
        <f>IF( ISBLANK(machi_frm_HAWC2!U35), "", machi_frm_HAWC2!U35)</f>
        <v>540477256.11812758</v>
      </c>
      <c r="V6" s="130">
        <f>IF( ISBLANK(machi_frm_HAWC2!V35), "", machi_frm_HAWC2!V35)</f>
        <v>6382522800.3141279</v>
      </c>
      <c r="W6" s="130">
        <f>IF( ISBLANK(machi_frm_HAWC2!W35), "", machi_frm_HAWC2!W35)</f>
        <v>0</v>
      </c>
      <c r="X6" s="130">
        <f>IF( ISBLANK(machi_frm_HAWC2!X35), "", machi_frm_HAWC2!X35)</f>
        <v>-82745914.752878934</v>
      </c>
      <c r="Y6" s="130">
        <f>IF( ISBLANK(machi_frm_HAWC2!Y35), "", machi_frm_HAWC2!Y35)</f>
        <v>0</v>
      </c>
      <c r="Z6" s="130">
        <f>IF( ISBLANK(machi_frm_HAWC2!Z35), "", machi_frm_HAWC2!Z35)</f>
        <v>143058304420.38641</v>
      </c>
      <c r="AA6" s="130">
        <f>IF( ISBLANK(machi_frm_HAWC2!AA35), "", machi_frm_HAWC2!AA35)</f>
        <v>0</v>
      </c>
      <c r="AB6" s="130">
        <f>IF( ISBLANK(machi_frm_HAWC2!AB35), "", machi_frm_HAWC2!AB35)</f>
        <v>52160850.302728474</v>
      </c>
      <c r="AC6" s="130">
        <f>IF( ISBLANK(machi_frm_HAWC2!AC35), "", machi_frm_HAWC2!AC35)</f>
        <v>83208062710.021347</v>
      </c>
      <c r="AD6" s="130">
        <f>IF( ISBLANK(machi_frm_HAWC2!AD35), "", machi_frm_HAWC2!AD35)</f>
        <v>0</v>
      </c>
      <c r="AE6" s="130">
        <f>IF( ISBLANK(machi_frm_HAWC2!AE35), "", machi_frm_HAWC2!AE35)</f>
        <v>142146371474.53046</v>
      </c>
      <c r="AF6" s="110">
        <f>IF( ISBLANK(machi_frm_HAWC2!AF35), "", machi_frm_HAWC2!AF35)</f>
        <v>0</v>
      </c>
      <c r="AI6" s="2">
        <v>2</v>
      </c>
      <c r="AJ6">
        <v>1.17</v>
      </c>
      <c r="AK6">
        <v>0</v>
      </c>
      <c r="AL6">
        <v>8.9999999999999993E-3</v>
      </c>
      <c r="AM6" s="1">
        <v>2964.7330000000002</v>
      </c>
      <c r="AN6" s="1">
        <v>1.290994E-2</v>
      </c>
      <c r="AO6" s="1">
        <v>3.5429799999999998E-3</v>
      </c>
      <c r="AP6" s="1">
        <v>9677.4959999999992</v>
      </c>
      <c r="AQ6" s="1">
        <v>9670.8279999999995</v>
      </c>
      <c r="AR6" s="1">
        <v>-0.95027759999999994</v>
      </c>
      <c r="AS6" s="1">
        <v>6388395000</v>
      </c>
      <c r="AT6" s="1">
        <v>0</v>
      </c>
      <c r="AU6" s="1">
        <v>684578.7</v>
      </c>
      <c r="AV6" s="1">
        <v>0</v>
      </c>
      <c r="AW6" s="1">
        <v>41209900</v>
      </c>
      <c r="AX6" s="1">
        <v>0</v>
      </c>
      <c r="AY6" s="1">
        <v>43751340000</v>
      </c>
      <c r="AZ6" s="1">
        <v>0</v>
      </c>
      <c r="BA6" s="1">
        <v>-153376000</v>
      </c>
      <c r="BB6" s="1">
        <v>0</v>
      </c>
      <c r="BC6" s="1">
        <v>562068400</v>
      </c>
      <c r="BD6" s="1">
        <v>6384678000</v>
      </c>
      <c r="BE6" s="1">
        <v>0</v>
      </c>
      <c r="BF6" s="1">
        <v>-85891570</v>
      </c>
      <c r="BG6" s="1">
        <v>0</v>
      </c>
      <c r="BH6" s="1">
        <v>143199800000</v>
      </c>
      <c r="BI6" s="1">
        <v>0</v>
      </c>
      <c r="BJ6" s="1">
        <v>10466280</v>
      </c>
      <c r="BK6" s="1">
        <v>83285590000</v>
      </c>
      <c r="BL6" s="1">
        <v>0</v>
      </c>
      <c r="BM6" s="1">
        <v>142266900000</v>
      </c>
      <c r="BN6" s="186">
        <v>0</v>
      </c>
      <c r="BQ6" s="138">
        <f t="shared" si="2"/>
        <v>0</v>
      </c>
      <c r="BR6" s="138">
        <f t="shared" si="3"/>
        <v>0</v>
      </c>
      <c r="BS6" s="138">
        <f t="shared" si="4"/>
        <v>3.6070611253737252E-3</v>
      </c>
      <c r="BT6" s="138">
        <f t="shared" si="5"/>
        <v>-2.6935463247675855E-2</v>
      </c>
      <c r="BU6" s="138">
        <f t="shared" si="6"/>
        <v>-4.8854197151117044E-4</v>
      </c>
      <c r="BV6" s="138">
        <f t="shared" si="7"/>
        <v>-1.0872423329657968E-4</v>
      </c>
      <c r="BW6" s="138">
        <f t="shared" si="8"/>
        <v>-7.8362414164161009E-2</v>
      </c>
      <c r="BX6" s="138">
        <f t="shared" si="1"/>
        <v>-0.10479967201481909</v>
      </c>
      <c r="BY6" s="138">
        <f t="shared" si="1"/>
        <v>-53.339045791288022</v>
      </c>
      <c r="BZ6" s="138">
        <f t="shared" si="1"/>
        <v>-2.0131354671658361E-2</v>
      </c>
      <c r="CA6" s="138" t="e">
        <f t="shared" si="1"/>
        <v>#DIV/0!</v>
      </c>
      <c r="CB6" s="138">
        <f t="shared" si="1"/>
        <v>-271.71076288785508</v>
      </c>
      <c r="CC6" s="138" t="e">
        <f t="shared" si="1"/>
        <v>#DIV/0!</v>
      </c>
      <c r="CD6" s="138">
        <f t="shared" si="1"/>
        <v>-1.6777659556458517</v>
      </c>
      <c r="CE6" s="138" t="e">
        <f t="shared" si="1"/>
        <v>#DIV/0!</v>
      </c>
      <c r="CF6" s="138">
        <f t="shared" si="1"/>
        <v>-2.7111902112766255E-2</v>
      </c>
      <c r="CG6" s="138" t="e">
        <f t="shared" si="1"/>
        <v>#DIV/0!</v>
      </c>
      <c r="CH6" s="138">
        <f t="shared" si="1"/>
        <v>-3.1511421875436705</v>
      </c>
      <c r="CI6" s="138" t="e">
        <f t="shared" si="1"/>
        <v>#DIV/0!</v>
      </c>
      <c r="CJ6" s="138">
        <f t="shared" si="1"/>
        <v>-3.8413730218372737</v>
      </c>
      <c r="CK6" s="138">
        <f t="shared" si="1"/>
        <v>-3.3755808607295115E-2</v>
      </c>
      <c r="CL6" s="138" t="e">
        <f t="shared" si="1"/>
        <v>#DIV/0!</v>
      </c>
      <c r="CM6" s="138">
        <f t="shared" si="1"/>
        <v>-3.6623562092543729</v>
      </c>
      <c r="CN6" s="138" t="e">
        <f t="shared" si="1"/>
        <v>#DIV/0!</v>
      </c>
      <c r="CO6" s="138">
        <f t="shared" si="1"/>
        <v>-9.8809900302644568E-2</v>
      </c>
      <c r="CP6" s="138" t="e">
        <f t="shared" si="1"/>
        <v>#DIV/0!</v>
      </c>
      <c r="CQ6" s="138">
        <f t="shared" si="1"/>
        <v>398.3704840949074</v>
      </c>
      <c r="CR6" s="138">
        <f t="shared" si="1"/>
        <v>-9.3086078850678669E-2</v>
      </c>
      <c r="CS6" s="138" t="e">
        <f t="shared" si="1"/>
        <v>#DIV/0!</v>
      </c>
      <c r="CT6" s="138">
        <f t="shared" si="1"/>
        <v>-8.4720005475302729E-2</v>
      </c>
      <c r="CU6" s="138" t="e">
        <f t="shared" si="1"/>
        <v>#DIV/0!</v>
      </c>
    </row>
    <row r="7" spans="1:99" x14ac:dyDescent="0.3">
      <c r="A7" s="2" t="str">
        <f>IF( ISBLANK(machi_frm_HAWC2!A36), "", machi_frm_HAWC2!A36)</f>
        <v/>
      </c>
      <c r="B7" s="321">
        <f>IF( ISBLANK(machi_frm_HAWC2!B36), "", machi_frm_HAWC2!B36)</f>
        <v>2.34</v>
      </c>
      <c r="C7" s="321">
        <f>IF( ISBLANK(machi_frm_HAWC2!C36), "", machi_frm_HAWC2!C36)</f>
        <v>0</v>
      </c>
      <c r="D7" s="321">
        <f>IF( ISBLANK(machi_frm_HAWC2!D36), "", machi_frm_HAWC2!D36)</f>
        <v>3.1556340819104939E-2</v>
      </c>
      <c r="E7" s="130">
        <f>IF( ISBLANK(machi_frm_HAWC2!E36), "", machi_frm_HAWC2!E36)</f>
        <v>2803.5201027583917</v>
      </c>
      <c r="F7" s="130">
        <f>IF( ISBLANK(machi_frm_HAWC2!F36), "", machi_frm_HAWC2!F36)</f>
        <v>4.6604766737969407E-2</v>
      </c>
      <c r="G7" s="130">
        <f>IF( ISBLANK(machi_frm_HAWC2!G36), "", machi_frm_HAWC2!G36)</f>
        <v>1.5239981612113993E-2</v>
      </c>
      <c r="H7" s="130">
        <f>IF( ISBLANK(machi_frm_HAWC2!H36), "", machi_frm_HAWC2!H36)</f>
        <v>9169.1626577049919</v>
      </c>
      <c r="I7" s="130">
        <f>IF( ISBLANK(machi_frm_HAWC2!I36), "", machi_frm_HAWC2!I36)</f>
        <v>9168.5015718670984</v>
      </c>
      <c r="J7" s="130">
        <f>IF( ISBLANK(machi_frm_HAWC2!J36), "", machi_frm_HAWC2!J36)</f>
        <v>1.8503098768691422</v>
      </c>
      <c r="K7" s="130">
        <f>IF( ISBLANK(machi_frm_HAWC2!K36), "", machi_frm_HAWC2!K36)</f>
        <v>6058543855.4383726</v>
      </c>
      <c r="L7" s="130">
        <f>IF( ISBLANK(machi_frm_HAWC2!L36), "", machi_frm_HAWC2!L36)</f>
        <v>0</v>
      </c>
      <c r="M7" s="130">
        <f>IF( ISBLANK(machi_frm_HAWC2!M36), "", machi_frm_HAWC2!M36)</f>
        <v>-1958410.1501449763</v>
      </c>
      <c r="N7" s="130">
        <f>IF( ISBLANK(machi_frm_HAWC2!N36), "", machi_frm_HAWC2!N36)</f>
        <v>0</v>
      </c>
      <c r="O7" s="130">
        <f>IF( ISBLANK(machi_frm_HAWC2!O36), "", machi_frm_HAWC2!O36)</f>
        <v>91956831.664709717</v>
      </c>
      <c r="P7" s="130">
        <f>IF( ISBLANK(machi_frm_HAWC2!P36), "", machi_frm_HAWC2!P36)</f>
        <v>0</v>
      </c>
      <c r="Q7" s="130">
        <f>IF( ISBLANK(machi_frm_HAWC2!Q36), "", machi_frm_HAWC2!Q36)</f>
        <v>41545501042.344345</v>
      </c>
      <c r="R7" s="130">
        <f>IF( ISBLANK(machi_frm_HAWC2!R36), "", machi_frm_HAWC2!R36)</f>
        <v>0</v>
      </c>
      <c r="S7" s="130">
        <f>IF( ISBLANK(machi_frm_HAWC2!S36), "", machi_frm_HAWC2!S36)</f>
        <v>-633440239.02891552</v>
      </c>
      <c r="T7" s="130">
        <f>IF( ISBLANK(machi_frm_HAWC2!T36), "", machi_frm_HAWC2!T36)</f>
        <v>0</v>
      </c>
      <c r="U7" s="130">
        <f>IF( ISBLANK(machi_frm_HAWC2!U36), "", machi_frm_HAWC2!U36)</f>
        <v>1921308807.2525804</v>
      </c>
      <c r="V7" s="130">
        <f>IF( ISBLANK(machi_frm_HAWC2!V36), "", machi_frm_HAWC2!V36)</f>
        <v>6023332095.4351406</v>
      </c>
      <c r="W7" s="130">
        <f>IF( ISBLANK(machi_frm_HAWC2!W36), "", machi_frm_HAWC2!W36)</f>
        <v>0</v>
      </c>
      <c r="X7" s="130">
        <f>IF( ISBLANK(machi_frm_HAWC2!X36), "", machi_frm_HAWC2!X36)</f>
        <v>-280331091.99522376</v>
      </c>
      <c r="Y7" s="130">
        <f>IF( ISBLANK(machi_frm_HAWC2!Y36), "", machi_frm_HAWC2!Y36)</f>
        <v>0</v>
      </c>
      <c r="Z7" s="130">
        <f>IF( ISBLANK(machi_frm_HAWC2!Z36), "", machi_frm_HAWC2!Z36)</f>
        <v>136801343257.07994</v>
      </c>
      <c r="AA7" s="130">
        <f>IF( ISBLANK(machi_frm_HAWC2!AA36), "", machi_frm_HAWC2!AA36)</f>
        <v>0</v>
      </c>
      <c r="AB7" s="130">
        <f>IF( ISBLANK(machi_frm_HAWC2!AB36), "", machi_frm_HAWC2!AB36)</f>
        <v>13289836.907099739</v>
      </c>
      <c r="AC7" s="130">
        <f>IF( ISBLANK(machi_frm_HAWC2!AC36), "", machi_frm_HAWC2!AC36)</f>
        <v>78937425636.768494</v>
      </c>
      <c r="AD7" s="130">
        <f>IF( ISBLANK(machi_frm_HAWC2!AD36), "", machi_frm_HAWC2!AD36)</f>
        <v>0</v>
      </c>
      <c r="AE7" s="130">
        <f>IF( ISBLANK(machi_frm_HAWC2!AE36), "", machi_frm_HAWC2!AE36)</f>
        <v>134882398617.90955</v>
      </c>
      <c r="AF7" s="110">
        <f>IF( ISBLANK(machi_frm_HAWC2!AF36), "", machi_frm_HAWC2!AF36)</f>
        <v>0</v>
      </c>
      <c r="AI7" s="2"/>
      <c r="AJ7">
        <v>2.34</v>
      </c>
      <c r="AK7">
        <v>0</v>
      </c>
      <c r="AL7">
        <v>1.7999999999999999E-2</v>
      </c>
      <c r="AM7" s="1">
        <v>2805.127</v>
      </c>
      <c r="AN7" s="1">
        <v>4.8100539999999997E-2</v>
      </c>
      <c r="AO7" s="1">
        <v>1.4309270000000001E-2</v>
      </c>
      <c r="AP7" s="1">
        <v>9192.7080000000005</v>
      </c>
      <c r="AQ7" s="1">
        <v>9180.9950000000008</v>
      </c>
      <c r="AR7" s="1">
        <v>3.6370610000000001</v>
      </c>
      <c r="AS7" s="1">
        <v>6056600000</v>
      </c>
      <c r="AT7" s="1">
        <v>0</v>
      </c>
      <c r="AU7" s="1">
        <v>1112972</v>
      </c>
      <c r="AV7" s="1">
        <v>0</v>
      </c>
      <c r="AW7" s="1">
        <v>86610550</v>
      </c>
      <c r="AX7" s="1">
        <v>0</v>
      </c>
      <c r="AY7" s="1">
        <v>41569660000</v>
      </c>
      <c r="AZ7" s="1">
        <v>0</v>
      </c>
      <c r="BA7" s="1">
        <v>-594874000</v>
      </c>
      <c r="BB7" s="1">
        <v>0</v>
      </c>
      <c r="BC7" s="1">
        <v>1984722000</v>
      </c>
      <c r="BD7" s="1">
        <v>6032246000</v>
      </c>
      <c r="BE7" s="1">
        <v>0</v>
      </c>
      <c r="BF7" s="1">
        <v>-289637800</v>
      </c>
      <c r="BG7" s="1">
        <v>0</v>
      </c>
      <c r="BH7" s="1">
        <v>137193000000</v>
      </c>
      <c r="BI7" s="1">
        <v>0</v>
      </c>
      <c r="BJ7" s="1">
        <v>-54360020</v>
      </c>
      <c r="BK7" s="1">
        <v>79106160000</v>
      </c>
      <c r="BL7" s="1">
        <v>0</v>
      </c>
      <c r="BM7" s="1">
        <v>135028400000</v>
      </c>
      <c r="BN7" s="186">
        <v>0</v>
      </c>
      <c r="BQ7" s="138">
        <f t="shared" si="2"/>
        <v>0</v>
      </c>
      <c r="BR7" s="138">
        <f t="shared" si="3"/>
        <v>0</v>
      </c>
      <c r="BS7" s="138">
        <f t="shared" si="4"/>
        <v>1.355634081910494E-2</v>
      </c>
      <c r="BT7" s="138">
        <f t="shared" si="5"/>
        <v>-5.7284295563384276E-2</v>
      </c>
      <c r="BU7" s="138">
        <f t="shared" si="6"/>
        <v>-1.4957732620305905E-3</v>
      </c>
      <c r="BV7" s="138">
        <f t="shared" si="7"/>
        <v>9.3071161211399217E-4</v>
      </c>
      <c r="BW7" s="138">
        <f t="shared" si="8"/>
        <v>-0.25613064501786187</v>
      </c>
      <c r="BX7" s="138">
        <f t="shared" si="1"/>
        <v>-0.13607923904655658</v>
      </c>
      <c r="BY7" s="138">
        <f t="shared" si="1"/>
        <v>-49.126234702438531</v>
      </c>
      <c r="BZ7" s="138">
        <f t="shared" si="1"/>
        <v>3.2094829415391671E-2</v>
      </c>
      <c r="CA7" s="138" t="e">
        <f t="shared" si="1"/>
        <v>#DIV/0!</v>
      </c>
      <c r="CB7" s="138">
        <f t="shared" si="1"/>
        <v>-275.96221200038963</v>
      </c>
      <c r="CC7" s="138" t="e">
        <f t="shared" si="1"/>
        <v>#DIV/0!</v>
      </c>
      <c r="CD7" s="138">
        <f t="shared" si="1"/>
        <v>6.1727834134637369</v>
      </c>
      <c r="CE7" s="138" t="e">
        <f t="shared" si="1"/>
        <v>#DIV/0!</v>
      </c>
      <c r="CF7" s="138">
        <f t="shared" si="1"/>
        <v>-5.8116803591020248E-2</v>
      </c>
      <c r="CG7" s="138" t="e">
        <f t="shared" si="1"/>
        <v>#DIV/0!</v>
      </c>
      <c r="CH7" s="138">
        <f t="shared" si="1"/>
        <v>6.4830937356340215</v>
      </c>
      <c r="CI7" s="138" t="e">
        <f t="shared" si="1"/>
        <v>#DIV/0!</v>
      </c>
      <c r="CJ7" s="138">
        <f t="shared" si="1"/>
        <v>-3.1950667522917362</v>
      </c>
      <c r="CK7" s="138">
        <f t="shared" si="1"/>
        <v>-0.14777090597530987</v>
      </c>
      <c r="CL7" s="138" t="e">
        <f t="shared" si="1"/>
        <v>#DIV/0!</v>
      </c>
      <c r="CM7" s="138">
        <f t="shared" si="1"/>
        <v>-3.2132228613724592</v>
      </c>
      <c r="CN7" s="138" t="e">
        <f t="shared" si="1"/>
        <v>#DIV/0!</v>
      </c>
      <c r="CO7" s="138">
        <f t="shared" si="1"/>
        <v>-0.28547866357617313</v>
      </c>
      <c r="CP7" s="138" t="e">
        <f t="shared" si="1"/>
        <v>#DIV/0!</v>
      </c>
      <c r="CQ7" s="138">
        <f t="shared" si="1"/>
        <v>-124.44781460179695</v>
      </c>
      <c r="CR7" s="138">
        <f t="shared" si="1"/>
        <v>-0.21330116798932769</v>
      </c>
      <c r="CS7" s="138" t="e">
        <f t="shared" si="1"/>
        <v>#DIV/0!</v>
      </c>
      <c r="CT7" s="138">
        <f t="shared" si="1"/>
        <v>-0.10812642532271294</v>
      </c>
      <c r="CU7" s="138" t="e">
        <f t="shared" si="1"/>
        <v>#DIV/0!</v>
      </c>
    </row>
    <row r="8" spans="1:99" x14ac:dyDescent="0.3">
      <c r="A8" s="2">
        <f>IF( ISBLANK(machi_frm_HAWC2!A37), "", machi_frm_HAWC2!A37)</f>
        <v>3</v>
      </c>
      <c r="B8" s="321">
        <f>IF( ISBLANK(machi_frm_HAWC2!B37), "", machi_frm_HAWC2!B37)</f>
        <v>2.34</v>
      </c>
      <c r="C8" s="321">
        <f>IF( ISBLANK(machi_frm_HAWC2!C37), "", machi_frm_HAWC2!C37)</f>
        <v>0</v>
      </c>
      <c r="D8" s="321">
        <f>IF( ISBLANK(machi_frm_HAWC2!D37), "", machi_frm_HAWC2!D37)</f>
        <v>3.1556340819104939E-2</v>
      </c>
      <c r="E8" s="130">
        <f>IF( ISBLANK(machi_frm_HAWC2!E37), "", machi_frm_HAWC2!E37)</f>
        <v>2803.5201027583917</v>
      </c>
      <c r="F8" s="130">
        <f>IF( ISBLANK(machi_frm_HAWC2!F37), "", machi_frm_HAWC2!F37)</f>
        <v>4.6604766737969407E-2</v>
      </c>
      <c r="G8" s="130">
        <f>IF( ISBLANK(machi_frm_HAWC2!G37), "", machi_frm_HAWC2!G37)</f>
        <v>1.5239981612113993E-2</v>
      </c>
      <c r="H8" s="130">
        <f>IF( ISBLANK(machi_frm_HAWC2!H37), "", machi_frm_HAWC2!H37)</f>
        <v>9169.1626577049919</v>
      </c>
      <c r="I8" s="130">
        <f>IF( ISBLANK(machi_frm_HAWC2!I37), "", machi_frm_HAWC2!I37)</f>
        <v>9168.5015718670984</v>
      </c>
      <c r="J8" s="130">
        <f>IF( ISBLANK(machi_frm_HAWC2!J37), "", machi_frm_HAWC2!J37)</f>
        <v>1.8503098768691422</v>
      </c>
      <c r="K8" s="130">
        <f>IF( ISBLANK(machi_frm_HAWC2!K37), "", machi_frm_HAWC2!K37)</f>
        <v>6058543855.4383726</v>
      </c>
      <c r="L8" s="130">
        <f>IF( ISBLANK(machi_frm_HAWC2!L37), "", machi_frm_HAWC2!L37)</f>
        <v>0</v>
      </c>
      <c r="M8" s="130">
        <f>IF( ISBLANK(machi_frm_HAWC2!M37), "", machi_frm_HAWC2!M37)</f>
        <v>-1958410.1501449763</v>
      </c>
      <c r="N8" s="130">
        <f>IF( ISBLANK(machi_frm_HAWC2!N37), "", machi_frm_HAWC2!N37)</f>
        <v>0</v>
      </c>
      <c r="O8" s="130">
        <f>IF( ISBLANK(machi_frm_HAWC2!O37), "", machi_frm_HAWC2!O37)</f>
        <v>91956831.664709717</v>
      </c>
      <c r="P8" s="130">
        <f>IF( ISBLANK(machi_frm_HAWC2!P37), "", machi_frm_HAWC2!P37)</f>
        <v>0</v>
      </c>
      <c r="Q8" s="130">
        <f>IF( ISBLANK(machi_frm_HAWC2!Q37), "", machi_frm_HAWC2!Q37)</f>
        <v>41545501042.344345</v>
      </c>
      <c r="R8" s="130">
        <f>IF( ISBLANK(machi_frm_HAWC2!R37), "", machi_frm_HAWC2!R37)</f>
        <v>0</v>
      </c>
      <c r="S8" s="130">
        <f>IF( ISBLANK(machi_frm_HAWC2!S37), "", machi_frm_HAWC2!S37)</f>
        <v>-633440239.02891552</v>
      </c>
      <c r="T8" s="130">
        <f>IF( ISBLANK(machi_frm_HAWC2!T37), "", machi_frm_HAWC2!T37)</f>
        <v>0</v>
      </c>
      <c r="U8" s="130">
        <f>IF( ISBLANK(machi_frm_HAWC2!U37), "", machi_frm_HAWC2!U37)</f>
        <v>1921308807.2525804</v>
      </c>
      <c r="V8" s="130">
        <f>IF( ISBLANK(machi_frm_HAWC2!V37), "", machi_frm_HAWC2!V37)</f>
        <v>6023332095.4351406</v>
      </c>
      <c r="W8" s="130">
        <f>IF( ISBLANK(machi_frm_HAWC2!W37), "", machi_frm_HAWC2!W37)</f>
        <v>0</v>
      </c>
      <c r="X8" s="130">
        <f>IF( ISBLANK(machi_frm_HAWC2!X37), "", machi_frm_HAWC2!X37)</f>
        <v>-280331091.99522376</v>
      </c>
      <c r="Y8" s="130">
        <f>IF( ISBLANK(machi_frm_HAWC2!Y37), "", machi_frm_HAWC2!Y37)</f>
        <v>0</v>
      </c>
      <c r="Z8" s="130">
        <f>IF( ISBLANK(machi_frm_HAWC2!Z37), "", machi_frm_HAWC2!Z37)</f>
        <v>136801343257.07994</v>
      </c>
      <c r="AA8" s="130">
        <f>IF( ISBLANK(machi_frm_HAWC2!AA37), "", machi_frm_HAWC2!AA37)</f>
        <v>0</v>
      </c>
      <c r="AB8" s="130">
        <f>IF( ISBLANK(machi_frm_HAWC2!AB37), "", machi_frm_HAWC2!AB37)</f>
        <v>13289836.907099739</v>
      </c>
      <c r="AC8" s="130">
        <f>IF( ISBLANK(machi_frm_HAWC2!AC37), "", machi_frm_HAWC2!AC37)</f>
        <v>78937425636.768494</v>
      </c>
      <c r="AD8" s="130">
        <f>IF( ISBLANK(machi_frm_HAWC2!AD37), "", machi_frm_HAWC2!AD37)</f>
        <v>0</v>
      </c>
      <c r="AE8" s="130">
        <f>IF( ISBLANK(machi_frm_HAWC2!AE37), "", machi_frm_HAWC2!AE37)</f>
        <v>134882398617.90955</v>
      </c>
      <c r="AF8" s="110">
        <f>IF( ISBLANK(machi_frm_HAWC2!AF37), "", machi_frm_HAWC2!AF37)</f>
        <v>0</v>
      </c>
      <c r="AI8" s="2">
        <v>3</v>
      </c>
      <c r="AJ8">
        <v>2.34</v>
      </c>
      <c r="AK8">
        <v>0</v>
      </c>
      <c r="AL8">
        <v>1.7999999999999999E-2</v>
      </c>
      <c r="AM8" s="1">
        <v>2805.127</v>
      </c>
      <c r="AN8" s="1">
        <v>4.8100539999999997E-2</v>
      </c>
      <c r="AO8" s="1">
        <v>1.4309270000000001E-2</v>
      </c>
      <c r="AP8" s="1">
        <v>9192.7080000000005</v>
      </c>
      <c r="AQ8" s="1">
        <v>9180.9950000000008</v>
      </c>
      <c r="AR8" s="1">
        <v>3.6370610000000001</v>
      </c>
      <c r="AS8" s="1">
        <v>6056600000</v>
      </c>
      <c r="AT8" s="1">
        <v>0</v>
      </c>
      <c r="AU8" s="1">
        <v>1112972</v>
      </c>
      <c r="AV8" s="1">
        <v>0</v>
      </c>
      <c r="AW8" s="1">
        <v>86610550</v>
      </c>
      <c r="AX8" s="1">
        <v>0</v>
      </c>
      <c r="AY8" s="1">
        <v>41569660000</v>
      </c>
      <c r="AZ8" s="1">
        <v>0</v>
      </c>
      <c r="BA8" s="1">
        <v>-594874000</v>
      </c>
      <c r="BB8" s="1">
        <v>0</v>
      </c>
      <c r="BC8" s="1">
        <v>1984722000</v>
      </c>
      <c r="BD8" s="1">
        <v>6032246000</v>
      </c>
      <c r="BE8" s="1">
        <v>0</v>
      </c>
      <c r="BF8" s="1">
        <v>-289637800</v>
      </c>
      <c r="BG8" s="1">
        <v>0</v>
      </c>
      <c r="BH8" s="1">
        <v>137193000000</v>
      </c>
      <c r="BI8" s="1">
        <v>0</v>
      </c>
      <c r="BJ8" s="1">
        <v>-54360020</v>
      </c>
      <c r="BK8" s="1">
        <v>79106160000</v>
      </c>
      <c r="BL8" s="1">
        <v>0</v>
      </c>
      <c r="BM8" s="1">
        <v>135028400000</v>
      </c>
      <c r="BN8" s="186">
        <v>0</v>
      </c>
      <c r="BQ8" s="138">
        <f t="shared" si="2"/>
        <v>0</v>
      </c>
      <c r="BR8" s="138">
        <f t="shared" si="3"/>
        <v>0</v>
      </c>
      <c r="BS8" s="138">
        <f t="shared" si="4"/>
        <v>1.355634081910494E-2</v>
      </c>
      <c r="BT8" s="138">
        <f t="shared" si="5"/>
        <v>-5.7284295563384276E-2</v>
      </c>
      <c r="BU8" s="138">
        <f t="shared" si="6"/>
        <v>-1.4957732620305905E-3</v>
      </c>
      <c r="BV8" s="138">
        <f t="shared" si="7"/>
        <v>9.3071161211399217E-4</v>
      </c>
      <c r="BW8" s="138">
        <f t="shared" si="8"/>
        <v>-0.25613064501786187</v>
      </c>
      <c r="BX8" s="138">
        <f t="shared" si="1"/>
        <v>-0.13607923904655658</v>
      </c>
      <c r="BY8" s="138">
        <f t="shared" si="1"/>
        <v>-49.126234702438531</v>
      </c>
      <c r="BZ8" s="138">
        <f t="shared" si="1"/>
        <v>3.2094829415391671E-2</v>
      </c>
      <c r="CA8" s="138" t="e">
        <f t="shared" si="1"/>
        <v>#DIV/0!</v>
      </c>
      <c r="CB8" s="138">
        <f t="shared" si="1"/>
        <v>-275.96221200038963</v>
      </c>
      <c r="CC8" s="138" t="e">
        <f t="shared" si="1"/>
        <v>#DIV/0!</v>
      </c>
      <c r="CD8" s="138">
        <f t="shared" si="1"/>
        <v>6.1727834134637369</v>
      </c>
      <c r="CE8" s="138" t="e">
        <f t="shared" si="1"/>
        <v>#DIV/0!</v>
      </c>
      <c r="CF8" s="138">
        <f t="shared" si="1"/>
        <v>-5.8116803591020248E-2</v>
      </c>
      <c r="CG8" s="138" t="e">
        <f t="shared" si="1"/>
        <v>#DIV/0!</v>
      </c>
      <c r="CH8" s="138">
        <f t="shared" si="1"/>
        <v>6.4830937356340215</v>
      </c>
      <c r="CI8" s="138" t="e">
        <f t="shared" si="1"/>
        <v>#DIV/0!</v>
      </c>
      <c r="CJ8" s="138">
        <f t="shared" si="1"/>
        <v>-3.1950667522917362</v>
      </c>
      <c r="CK8" s="138">
        <f t="shared" si="1"/>
        <v>-0.14777090597530987</v>
      </c>
      <c r="CL8" s="138" t="e">
        <f t="shared" si="1"/>
        <v>#DIV/0!</v>
      </c>
      <c r="CM8" s="138">
        <f t="shared" si="1"/>
        <v>-3.2132228613724592</v>
      </c>
      <c r="CN8" s="138" t="e">
        <f t="shared" si="1"/>
        <v>#DIV/0!</v>
      </c>
      <c r="CO8" s="138">
        <f t="shared" si="1"/>
        <v>-0.28547866357617313</v>
      </c>
      <c r="CP8" s="138" t="e">
        <f t="shared" si="1"/>
        <v>#DIV/0!</v>
      </c>
      <c r="CQ8" s="138">
        <f t="shared" si="1"/>
        <v>-124.44781460179695</v>
      </c>
      <c r="CR8" s="138">
        <f t="shared" si="1"/>
        <v>-0.21330116798932769</v>
      </c>
      <c r="CS8" s="138" t="e">
        <f t="shared" si="1"/>
        <v>#DIV/0!</v>
      </c>
      <c r="CT8" s="138">
        <f t="shared" si="1"/>
        <v>-0.10812642532271294</v>
      </c>
      <c r="CU8" s="138" t="e">
        <f t="shared" si="1"/>
        <v>#DIV/0!</v>
      </c>
    </row>
    <row r="9" spans="1:99" x14ac:dyDescent="0.3">
      <c r="A9" s="2" t="str">
        <f>IF( ISBLANK(machi_frm_HAWC2!A38), "", machi_frm_HAWC2!A38)</f>
        <v/>
      </c>
      <c r="B9" s="321">
        <f>IF( ISBLANK(machi_frm_HAWC2!B38), "", machi_frm_HAWC2!B38)</f>
        <v>3.51</v>
      </c>
      <c r="C9" s="321">
        <f>IF( ISBLANK(machi_frm_HAWC2!C38), "", machi_frm_HAWC2!C38)</f>
        <v>0</v>
      </c>
      <c r="D9" s="321">
        <f>IF( ISBLANK(machi_frm_HAWC2!D38), "", machi_frm_HAWC2!D38)</f>
        <v>5.4823917362038677E-2</v>
      </c>
      <c r="E9" s="130">
        <f>IF( ISBLANK(machi_frm_HAWC2!E38), "", machi_frm_HAWC2!E38)</f>
        <v>2591.1829041103797</v>
      </c>
      <c r="F9" s="130">
        <f>IF( ISBLANK(machi_frm_HAWC2!F38), "", machi_frm_HAWC2!F38)</f>
        <v>6.6589868614290185E-2</v>
      </c>
      <c r="G9" s="130">
        <f>IF( ISBLANK(machi_frm_HAWC2!G38), "", machi_frm_HAWC2!G38)</f>
        <v>2.5390312029467413E-2</v>
      </c>
      <c r="H9" s="130">
        <f>IF( ISBLANK(machi_frm_HAWC2!H38), "", machi_frm_HAWC2!H38)</f>
        <v>8048.7140047714856</v>
      </c>
      <c r="I9" s="130">
        <f>IF( ISBLANK(machi_frm_HAWC2!I38), "", machi_frm_HAWC2!I38)</f>
        <v>8227.5601256712016</v>
      </c>
      <c r="J9" s="130">
        <f>IF( ISBLANK(machi_frm_HAWC2!J38), "", machi_frm_HAWC2!J38)</f>
        <v>209.30518932247935</v>
      </c>
      <c r="K9" s="130">
        <f>IF( ISBLANK(machi_frm_HAWC2!K38), "", machi_frm_HAWC2!K38)</f>
        <v>5731882704.9685278</v>
      </c>
      <c r="L9" s="130">
        <f>IF( ISBLANK(machi_frm_HAWC2!L38), "", machi_frm_HAWC2!L38)</f>
        <v>0</v>
      </c>
      <c r="M9" s="130">
        <f>IF( ISBLANK(machi_frm_HAWC2!M38), "", machi_frm_HAWC2!M38)</f>
        <v>94121054.552036867</v>
      </c>
      <c r="N9" s="130">
        <f>IF( ISBLANK(machi_frm_HAWC2!N38), "", machi_frm_HAWC2!N38)</f>
        <v>0</v>
      </c>
      <c r="O9" s="130">
        <f>IF( ISBLANK(machi_frm_HAWC2!O38), "", machi_frm_HAWC2!O38)</f>
        <v>137155223.88883275</v>
      </c>
      <c r="P9" s="130">
        <f>IF( ISBLANK(machi_frm_HAWC2!P38), "", machi_frm_HAWC2!P38)</f>
        <v>0</v>
      </c>
      <c r="Q9" s="130">
        <f>IF( ISBLANK(machi_frm_HAWC2!Q38), "", machi_frm_HAWC2!Q38)</f>
        <v>38669925372.42218</v>
      </c>
      <c r="R9" s="130">
        <f>IF( ISBLANK(machi_frm_HAWC2!R38), "", machi_frm_HAWC2!R38)</f>
        <v>0</v>
      </c>
      <c r="S9" s="130">
        <f>IF( ISBLANK(machi_frm_HAWC2!S38), "", machi_frm_HAWC2!S38)</f>
        <v>-977957103.94257069</v>
      </c>
      <c r="T9" s="130">
        <f>IF( ISBLANK(machi_frm_HAWC2!T38), "", machi_frm_HAWC2!T38)</f>
        <v>0</v>
      </c>
      <c r="U9" s="130">
        <f>IF( ISBLANK(machi_frm_HAWC2!U38), "", machi_frm_HAWC2!U38)</f>
        <v>2530941262.0903492</v>
      </c>
      <c r="V9" s="130">
        <f>IF( ISBLANK(machi_frm_HAWC2!V38), "", machi_frm_HAWC2!V38)</f>
        <v>5426970044.3261051</v>
      </c>
      <c r="W9" s="130">
        <f>IF( ISBLANK(machi_frm_HAWC2!W38), "", machi_frm_HAWC2!W38)</f>
        <v>0</v>
      </c>
      <c r="X9" s="130">
        <f>IF( ISBLANK(machi_frm_HAWC2!X38), "", machi_frm_HAWC2!X38)</f>
        <v>-348784841.14491343</v>
      </c>
      <c r="Y9" s="130">
        <f>IF( ISBLANK(machi_frm_HAWC2!Y38), "", machi_frm_HAWC2!Y38)</f>
        <v>0</v>
      </c>
      <c r="Z9" s="130">
        <f>IF( ISBLANK(machi_frm_HAWC2!Z38), "", machi_frm_HAWC2!Z38)</f>
        <v>120448668545.0139</v>
      </c>
      <c r="AA9" s="130">
        <f>IF( ISBLANK(machi_frm_HAWC2!AA38), "", machi_frm_HAWC2!AA38)</f>
        <v>0</v>
      </c>
      <c r="AB9" s="130">
        <f>IF( ISBLANK(machi_frm_HAWC2!AB38), "", machi_frm_HAWC2!AB38)</f>
        <v>-2130085287.5818865</v>
      </c>
      <c r="AC9" s="130">
        <f>IF( ISBLANK(machi_frm_HAWC2!AC38), "", machi_frm_HAWC2!AC38)</f>
        <v>69937882758.89975</v>
      </c>
      <c r="AD9" s="130">
        <f>IF( ISBLANK(machi_frm_HAWC2!AD38), "", machi_frm_HAWC2!AD38)</f>
        <v>0</v>
      </c>
      <c r="AE9" s="130">
        <f>IF( ISBLANK(machi_frm_HAWC2!AE38), "", machi_frm_HAWC2!AE38)</f>
        <v>122291933174.86566</v>
      </c>
      <c r="AF9" s="110">
        <f>IF( ISBLANK(machi_frm_HAWC2!AF38), "", machi_frm_HAWC2!AF38)</f>
        <v>0</v>
      </c>
      <c r="AI9" s="2"/>
      <c r="AJ9">
        <v>3.51</v>
      </c>
      <c r="AK9">
        <v>0</v>
      </c>
      <c r="AL9">
        <v>0.03</v>
      </c>
      <c r="AM9" s="1">
        <v>2591.1370000000002</v>
      </c>
      <c r="AN9" s="1">
        <v>6.8446460000000001E-2</v>
      </c>
      <c r="AO9" s="1">
        <v>2.253235E-2</v>
      </c>
      <c r="AP9" s="1">
        <v>7961.4790000000003</v>
      </c>
      <c r="AQ9" s="1">
        <v>8318.7459999999992</v>
      </c>
      <c r="AR9" s="1">
        <v>142.58019999999999</v>
      </c>
      <c r="AS9" s="1">
        <v>5731304000</v>
      </c>
      <c r="AT9" s="1">
        <v>0</v>
      </c>
      <c r="AU9" s="1">
        <v>94469520</v>
      </c>
      <c r="AV9" s="1">
        <v>0</v>
      </c>
      <c r="AW9" s="1">
        <v>119617400</v>
      </c>
      <c r="AX9" s="1">
        <v>0</v>
      </c>
      <c r="AY9" s="1">
        <v>38669980000</v>
      </c>
      <c r="AZ9" s="1">
        <v>0</v>
      </c>
      <c r="BA9" s="1">
        <v>-866414800</v>
      </c>
      <c r="BB9" s="1">
        <v>0</v>
      </c>
      <c r="BC9" s="1">
        <v>2602714000</v>
      </c>
      <c r="BD9" s="1">
        <v>5426850000</v>
      </c>
      <c r="BE9" s="1">
        <v>0</v>
      </c>
      <c r="BF9" s="1">
        <v>-357463300</v>
      </c>
      <c r="BG9" s="1">
        <v>0</v>
      </c>
      <c r="BH9" s="1">
        <v>120478300000</v>
      </c>
      <c r="BI9" s="1">
        <v>0</v>
      </c>
      <c r="BJ9" s="1">
        <v>-2126763000</v>
      </c>
      <c r="BK9" s="1">
        <v>69973320000</v>
      </c>
      <c r="BL9" s="1">
        <v>0</v>
      </c>
      <c r="BM9" s="1">
        <v>122320300000</v>
      </c>
      <c r="BN9" s="186">
        <v>0</v>
      </c>
      <c r="BQ9" s="138">
        <f t="shared" si="2"/>
        <v>0</v>
      </c>
      <c r="BR9" s="138">
        <f t="shared" si="3"/>
        <v>0</v>
      </c>
      <c r="BS9" s="138">
        <f t="shared" si="4"/>
        <v>2.4823917362038678E-2</v>
      </c>
      <c r="BT9" s="138">
        <f t="shared" si="5"/>
        <v>1.7715817565618628E-3</v>
      </c>
      <c r="BU9" s="138">
        <f t="shared" si="6"/>
        <v>-1.856591385709816E-3</v>
      </c>
      <c r="BV9" s="138">
        <f t="shared" si="7"/>
        <v>2.8579620294674132E-3</v>
      </c>
      <c r="BW9" s="138">
        <f t="shared" si="8"/>
        <v>1.0957135573865782</v>
      </c>
      <c r="BX9" s="138">
        <f t="shared" si="1"/>
        <v>-1.0961492793360632</v>
      </c>
      <c r="BY9" s="138">
        <f t="shared" si="1"/>
        <v>46.798215546393799</v>
      </c>
      <c r="BZ9" s="138">
        <f t="shared" si="1"/>
        <v>1.0097265273797968E-2</v>
      </c>
      <c r="CA9" s="138" t="e">
        <f t="shared" si="1"/>
        <v>#DIV/0!</v>
      </c>
      <c r="CB9" s="138">
        <f t="shared" si="1"/>
        <v>-0.36886547953576293</v>
      </c>
      <c r="CC9" s="138" t="e">
        <f t="shared" si="1"/>
        <v>#DIV/0!</v>
      </c>
      <c r="CD9" s="138">
        <f t="shared" si="1"/>
        <v>14.661599306482792</v>
      </c>
      <c r="CE9" s="138" t="e">
        <f t="shared" si="1"/>
        <v>#DIV/0!</v>
      </c>
      <c r="CF9" s="138">
        <f t="shared" si="1"/>
        <v>-1.4126611345499589E-4</v>
      </c>
      <c r="CG9" s="138" t="e">
        <f t="shared" si="1"/>
        <v>#DIV/0!</v>
      </c>
      <c r="CH9" s="138">
        <f t="shared" si="1"/>
        <v>12.874007224088357</v>
      </c>
      <c r="CI9" s="138" t="e">
        <f t="shared" si="1"/>
        <v>#DIV/0!</v>
      </c>
      <c r="CJ9" s="138">
        <f t="shared" si="1"/>
        <v>-2.7576113975508179</v>
      </c>
      <c r="CK9" s="138">
        <f t="shared" si="1"/>
        <v>2.2120443001947317E-3</v>
      </c>
      <c r="CL9" s="138" t="e">
        <f t="shared" si="1"/>
        <v>#DIV/0!</v>
      </c>
      <c r="CM9" s="138">
        <f t="shared" si="1"/>
        <v>-2.4277901689730288</v>
      </c>
      <c r="CN9" s="138" t="e">
        <f t="shared" si="1"/>
        <v>#DIV/0!</v>
      </c>
      <c r="CO9" s="138">
        <f t="shared" si="1"/>
        <v>-2.4594848189341354E-2</v>
      </c>
      <c r="CP9" s="138" t="e">
        <f t="shared" si="1"/>
        <v>#DIV/0!</v>
      </c>
      <c r="CQ9" s="138">
        <f t="shared" si="1"/>
        <v>0.15621334308931131</v>
      </c>
      <c r="CR9" s="138">
        <f t="shared" si="1"/>
        <v>-5.0643932716427129E-2</v>
      </c>
      <c r="CS9" s="138" t="e">
        <f t="shared" si="1"/>
        <v>#DIV/0!</v>
      </c>
      <c r="CT9" s="138">
        <f t="shared" si="1"/>
        <v>-2.3190611153126976E-2</v>
      </c>
      <c r="CU9" s="138" t="e">
        <f t="shared" si="1"/>
        <v>#DIV/0!</v>
      </c>
    </row>
    <row r="10" spans="1:99" x14ac:dyDescent="0.3">
      <c r="A10" s="2">
        <f>IF( ISBLANK(machi_frm_HAWC2!A39), "", machi_frm_HAWC2!A39)</f>
        <v>4</v>
      </c>
      <c r="B10" s="321">
        <f>IF( ISBLANK(machi_frm_HAWC2!B39), "", machi_frm_HAWC2!B39)</f>
        <v>3.51</v>
      </c>
      <c r="C10" s="321">
        <f>IF( ISBLANK(machi_frm_HAWC2!C39), "", machi_frm_HAWC2!C39)</f>
        <v>0</v>
      </c>
      <c r="D10" s="321">
        <f>IF( ISBLANK(machi_frm_HAWC2!D39), "", machi_frm_HAWC2!D39)</f>
        <v>5.4823917362038677E-2</v>
      </c>
      <c r="E10" s="130">
        <f>IF( ISBLANK(machi_frm_HAWC2!E39), "", machi_frm_HAWC2!E39)</f>
        <v>2591.1829041103797</v>
      </c>
      <c r="F10" s="130">
        <f>IF( ISBLANK(machi_frm_HAWC2!F39), "", machi_frm_HAWC2!F39)</f>
        <v>6.6589868614290185E-2</v>
      </c>
      <c r="G10" s="130">
        <f>IF( ISBLANK(machi_frm_HAWC2!G39), "", machi_frm_HAWC2!G39)</f>
        <v>2.5390312029467413E-2</v>
      </c>
      <c r="H10" s="130">
        <f>IF( ISBLANK(machi_frm_HAWC2!H39), "", machi_frm_HAWC2!H39)</f>
        <v>8048.7140047714856</v>
      </c>
      <c r="I10" s="130">
        <f>IF( ISBLANK(machi_frm_HAWC2!I39), "", machi_frm_HAWC2!I39)</f>
        <v>8227.5601256712016</v>
      </c>
      <c r="J10" s="130">
        <f>IF( ISBLANK(machi_frm_HAWC2!J39), "", machi_frm_HAWC2!J39)</f>
        <v>209.30518932247935</v>
      </c>
      <c r="K10" s="130">
        <f>IF( ISBLANK(machi_frm_HAWC2!K39), "", machi_frm_HAWC2!K39)</f>
        <v>5731882704.9685278</v>
      </c>
      <c r="L10" s="130">
        <f>IF( ISBLANK(machi_frm_HAWC2!L39), "", machi_frm_HAWC2!L39)</f>
        <v>0</v>
      </c>
      <c r="M10" s="130">
        <f>IF( ISBLANK(machi_frm_HAWC2!M39), "", machi_frm_HAWC2!M39)</f>
        <v>94121054.552036867</v>
      </c>
      <c r="N10" s="130">
        <f>IF( ISBLANK(machi_frm_HAWC2!N39), "", machi_frm_HAWC2!N39)</f>
        <v>0</v>
      </c>
      <c r="O10" s="130">
        <f>IF( ISBLANK(machi_frm_HAWC2!O39), "", machi_frm_HAWC2!O39)</f>
        <v>137155223.88883275</v>
      </c>
      <c r="P10" s="130">
        <f>IF( ISBLANK(machi_frm_HAWC2!P39), "", machi_frm_HAWC2!P39)</f>
        <v>0</v>
      </c>
      <c r="Q10" s="130">
        <f>IF( ISBLANK(machi_frm_HAWC2!Q39), "", machi_frm_HAWC2!Q39)</f>
        <v>38669925372.42218</v>
      </c>
      <c r="R10" s="130">
        <f>IF( ISBLANK(machi_frm_HAWC2!R39), "", machi_frm_HAWC2!R39)</f>
        <v>0</v>
      </c>
      <c r="S10" s="130">
        <f>IF( ISBLANK(machi_frm_HAWC2!S39), "", machi_frm_HAWC2!S39)</f>
        <v>-977957103.94257069</v>
      </c>
      <c r="T10" s="130">
        <f>IF( ISBLANK(machi_frm_HAWC2!T39), "", machi_frm_HAWC2!T39)</f>
        <v>0</v>
      </c>
      <c r="U10" s="130">
        <f>IF( ISBLANK(machi_frm_HAWC2!U39), "", machi_frm_HAWC2!U39)</f>
        <v>2530941262.0903492</v>
      </c>
      <c r="V10" s="130">
        <f>IF( ISBLANK(machi_frm_HAWC2!V39), "", machi_frm_HAWC2!V39)</f>
        <v>5426970044.3261051</v>
      </c>
      <c r="W10" s="130">
        <f>IF( ISBLANK(machi_frm_HAWC2!W39), "", machi_frm_HAWC2!W39)</f>
        <v>0</v>
      </c>
      <c r="X10" s="130">
        <f>IF( ISBLANK(machi_frm_HAWC2!X39), "", machi_frm_HAWC2!X39)</f>
        <v>-348784841.14491343</v>
      </c>
      <c r="Y10" s="130">
        <f>IF( ISBLANK(machi_frm_HAWC2!Y39), "", machi_frm_HAWC2!Y39)</f>
        <v>0</v>
      </c>
      <c r="Z10" s="130">
        <f>IF( ISBLANK(machi_frm_HAWC2!Z39), "", machi_frm_HAWC2!Z39)</f>
        <v>120448668545.0139</v>
      </c>
      <c r="AA10" s="130">
        <f>IF( ISBLANK(machi_frm_HAWC2!AA39), "", machi_frm_HAWC2!AA39)</f>
        <v>0</v>
      </c>
      <c r="AB10" s="130">
        <f>IF( ISBLANK(machi_frm_HAWC2!AB39), "", machi_frm_HAWC2!AB39)</f>
        <v>-2130085287.5818865</v>
      </c>
      <c r="AC10" s="130">
        <f>IF( ISBLANK(machi_frm_HAWC2!AC39), "", machi_frm_HAWC2!AC39)</f>
        <v>69937882758.89975</v>
      </c>
      <c r="AD10" s="130">
        <f>IF( ISBLANK(machi_frm_HAWC2!AD39), "", machi_frm_HAWC2!AD39)</f>
        <v>0</v>
      </c>
      <c r="AE10" s="130">
        <f>IF( ISBLANK(machi_frm_HAWC2!AE39), "", machi_frm_HAWC2!AE39)</f>
        <v>122291933174.86566</v>
      </c>
      <c r="AF10" s="110">
        <f>IF( ISBLANK(machi_frm_HAWC2!AF39), "", machi_frm_HAWC2!AF39)</f>
        <v>0</v>
      </c>
      <c r="AI10" s="2">
        <v>4</v>
      </c>
      <c r="AJ10">
        <v>3.51</v>
      </c>
      <c r="AK10">
        <v>0</v>
      </c>
      <c r="AL10">
        <v>0.03</v>
      </c>
      <c r="AM10" s="1">
        <v>2591.1370000000002</v>
      </c>
      <c r="AN10" s="1">
        <v>6.8446460000000001E-2</v>
      </c>
      <c r="AO10" s="1">
        <v>2.253235E-2</v>
      </c>
      <c r="AP10" s="1">
        <v>7961.4790000000003</v>
      </c>
      <c r="AQ10" s="1">
        <v>8318.7459999999992</v>
      </c>
      <c r="AR10" s="1">
        <v>142.58019999999999</v>
      </c>
      <c r="AS10" s="1">
        <v>5731304000</v>
      </c>
      <c r="AT10" s="1">
        <v>0</v>
      </c>
      <c r="AU10" s="1">
        <v>94469520</v>
      </c>
      <c r="AV10" s="1">
        <v>0</v>
      </c>
      <c r="AW10" s="1">
        <v>119617400</v>
      </c>
      <c r="AX10" s="1">
        <v>0</v>
      </c>
      <c r="AY10" s="1">
        <v>38669980000</v>
      </c>
      <c r="AZ10" s="1">
        <v>0</v>
      </c>
      <c r="BA10" s="1">
        <v>-866414800</v>
      </c>
      <c r="BB10" s="1">
        <v>0</v>
      </c>
      <c r="BC10" s="1">
        <v>2602714000</v>
      </c>
      <c r="BD10" s="1">
        <v>5426850000</v>
      </c>
      <c r="BE10" s="1">
        <v>0</v>
      </c>
      <c r="BF10" s="1">
        <v>-357463300</v>
      </c>
      <c r="BG10" s="1">
        <v>0</v>
      </c>
      <c r="BH10" s="1">
        <v>120478300000</v>
      </c>
      <c r="BI10" s="1">
        <v>0</v>
      </c>
      <c r="BJ10" s="1">
        <v>-2126763000</v>
      </c>
      <c r="BK10" s="1">
        <v>69973320000</v>
      </c>
      <c r="BL10" s="1">
        <v>0</v>
      </c>
      <c r="BM10" s="1">
        <v>122320300000</v>
      </c>
      <c r="BN10" s="186">
        <v>0</v>
      </c>
      <c r="BQ10" s="138">
        <f t="shared" si="2"/>
        <v>0</v>
      </c>
      <c r="BR10" s="138">
        <f t="shared" si="3"/>
        <v>0</v>
      </c>
      <c r="BS10" s="138">
        <f t="shared" si="4"/>
        <v>2.4823917362038678E-2</v>
      </c>
      <c r="BT10" s="138">
        <f t="shared" si="5"/>
        <v>1.7715817565618628E-3</v>
      </c>
      <c r="BU10" s="138">
        <f t="shared" si="6"/>
        <v>-1.856591385709816E-3</v>
      </c>
      <c r="BV10" s="138">
        <f t="shared" si="7"/>
        <v>2.8579620294674132E-3</v>
      </c>
      <c r="BW10" s="138">
        <f t="shared" si="8"/>
        <v>1.0957135573865782</v>
      </c>
      <c r="BX10" s="138">
        <f t="shared" si="1"/>
        <v>-1.0961492793360632</v>
      </c>
      <c r="BY10" s="138">
        <f t="shared" si="1"/>
        <v>46.798215546393799</v>
      </c>
      <c r="BZ10" s="138">
        <f t="shared" si="1"/>
        <v>1.0097265273797968E-2</v>
      </c>
      <c r="CA10" s="138" t="e">
        <f t="shared" si="1"/>
        <v>#DIV/0!</v>
      </c>
      <c r="CB10" s="138">
        <f t="shared" si="1"/>
        <v>-0.36886547953576293</v>
      </c>
      <c r="CC10" s="138" t="e">
        <f t="shared" si="1"/>
        <v>#DIV/0!</v>
      </c>
      <c r="CD10" s="138">
        <f t="shared" si="1"/>
        <v>14.661599306482792</v>
      </c>
      <c r="CE10" s="138" t="e">
        <f t="shared" si="1"/>
        <v>#DIV/0!</v>
      </c>
      <c r="CF10" s="138">
        <f t="shared" si="1"/>
        <v>-1.4126611345499589E-4</v>
      </c>
      <c r="CG10" s="138" t="e">
        <f t="shared" si="1"/>
        <v>#DIV/0!</v>
      </c>
      <c r="CH10" s="138">
        <f t="shared" si="1"/>
        <v>12.874007224088357</v>
      </c>
      <c r="CI10" s="138" t="e">
        <f t="shared" si="1"/>
        <v>#DIV/0!</v>
      </c>
      <c r="CJ10" s="138">
        <f t="shared" si="1"/>
        <v>-2.7576113975508179</v>
      </c>
      <c r="CK10" s="138">
        <f t="shared" si="1"/>
        <v>2.2120443001947317E-3</v>
      </c>
      <c r="CL10" s="138" t="e">
        <f t="shared" si="1"/>
        <v>#DIV/0!</v>
      </c>
      <c r="CM10" s="138">
        <f t="shared" si="1"/>
        <v>-2.4277901689730288</v>
      </c>
      <c r="CN10" s="138" t="e">
        <f t="shared" si="1"/>
        <v>#DIV/0!</v>
      </c>
      <c r="CO10" s="138">
        <f t="shared" si="1"/>
        <v>-2.4594848189341354E-2</v>
      </c>
      <c r="CP10" s="138" t="e">
        <f t="shared" si="1"/>
        <v>#DIV/0!</v>
      </c>
      <c r="CQ10" s="138">
        <f t="shared" si="1"/>
        <v>0.15621334308931131</v>
      </c>
      <c r="CR10" s="138">
        <f t="shared" si="1"/>
        <v>-5.0643932716427129E-2</v>
      </c>
      <c r="CS10" s="138" t="e">
        <f t="shared" si="1"/>
        <v>#DIV/0!</v>
      </c>
      <c r="CT10" s="138">
        <f t="shared" si="1"/>
        <v>-2.3190611153126976E-2</v>
      </c>
      <c r="CU10" s="138" t="e">
        <f t="shared" si="1"/>
        <v>#DIV/0!</v>
      </c>
    </row>
    <row r="11" spans="1:99" x14ac:dyDescent="0.3">
      <c r="A11" s="2" t="str">
        <f>IF( ISBLANK(machi_frm_HAWC2!A40), "", machi_frm_HAWC2!A40)</f>
        <v/>
      </c>
      <c r="B11" s="321">
        <f>IF( ISBLANK(machi_frm_HAWC2!B40), "", machi_frm_HAWC2!B40)</f>
        <v>4.68</v>
      </c>
      <c r="C11" s="321">
        <f>IF( ISBLANK(machi_frm_HAWC2!C40), "", machi_frm_HAWC2!C40)</f>
        <v>0</v>
      </c>
      <c r="D11" s="321">
        <f>IF( ISBLANK(machi_frm_HAWC2!D40), "", machi_frm_HAWC2!D40)</f>
        <v>7.8274071981647986E-2</v>
      </c>
      <c r="E11" s="130">
        <f>IF( ISBLANK(machi_frm_HAWC2!E40), "", machi_frm_HAWC2!E40)</f>
        <v>2389.1598224726326</v>
      </c>
      <c r="F11" s="130">
        <f>IF( ISBLANK(machi_frm_HAWC2!F40), "", machi_frm_HAWC2!F40)</f>
        <v>8.6233972427955954E-2</v>
      </c>
      <c r="G11" s="130">
        <f>IF( ISBLANK(machi_frm_HAWC2!G40), "", machi_frm_HAWC2!G40)</f>
        <v>3.2608909164626464E-2</v>
      </c>
      <c r="H11" s="130">
        <f>IF( ISBLANK(machi_frm_HAWC2!H40), "", machi_frm_HAWC2!H40)</f>
        <v>6979.2483838439821</v>
      </c>
      <c r="I11" s="130">
        <f>IF( ISBLANK(machi_frm_HAWC2!I40), "", machi_frm_HAWC2!I40)</f>
        <v>7400.1298758762305</v>
      </c>
      <c r="J11" s="130">
        <f>IF( ISBLANK(machi_frm_HAWC2!J40), "", machi_frm_HAWC2!J40)</f>
        <v>357.8108384057133</v>
      </c>
      <c r="K11" s="130">
        <f>IF( ISBLANK(machi_frm_HAWC2!K40), "", machi_frm_HAWC2!K40)</f>
        <v>5419042943.5573092</v>
      </c>
      <c r="L11" s="130">
        <f>IF( ISBLANK(machi_frm_HAWC2!L40), "", machi_frm_HAWC2!L40)</f>
        <v>0</v>
      </c>
      <c r="M11" s="130">
        <f>IF( ISBLANK(machi_frm_HAWC2!M40), "", machi_frm_HAWC2!M40)</f>
        <v>176295851.56369895</v>
      </c>
      <c r="N11" s="130">
        <f>IF( ISBLANK(machi_frm_HAWC2!N40), "", machi_frm_HAWC2!N40)</f>
        <v>0</v>
      </c>
      <c r="O11" s="130">
        <f>IF( ISBLANK(machi_frm_HAWC2!O40), "", machi_frm_HAWC2!O40)</f>
        <v>152072423.72436693</v>
      </c>
      <c r="P11" s="130">
        <f>IF( ISBLANK(machi_frm_HAWC2!P40), "", machi_frm_HAWC2!P40)</f>
        <v>0</v>
      </c>
      <c r="Q11" s="130">
        <f>IF( ISBLANK(machi_frm_HAWC2!Q40), "", machi_frm_HAWC2!Q40)</f>
        <v>36038332519.262115</v>
      </c>
      <c r="R11" s="130">
        <f>IF( ISBLANK(machi_frm_HAWC2!R40), "", machi_frm_HAWC2!R40)</f>
        <v>0</v>
      </c>
      <c r="S11" s="130">
        <f>IF( ISBLANK(machi_frm_HAWC2!S40), "", machi_frm_HAWC2!S40)</f>
        <v>-1161660025.0862269</v>
      </c>
      <c r="T11" s="130">
        <f>IF( ISBLANK(machi_frm_HAWC2!T40), "", machi_frm_HAWC2!T40)</f>
        <v>0</v>
      </c>
      <c r="U11" s="130">
        <f>IF( ISBLANK(machi_frm_HAWC2!U40), "", machi_frm_HAWC2!U40)</f>
        <v>3014871093.7324762</v>
      </c>
      <c r="V11" s="130">
        <f>IF( ISBLANK(machi_frm_HAWC2!V40), "", machi_frm_HAWC2!V40)</f>
        <v>4851616732.2834187</v>
      </c>
      <c r="W11" s="130">
        <f>IF( ISBLANK(machi_frm_HAWC2!W40), "", machi_frm_HAWC2!W40)</f>
        <v>0</v>
      </c>
      <c r="X11" s="130">
        <f>IF( ISBLANK(machi_frm_HAWC2!X40), "", machi_frm_HAWC2!X40)</f>
        <v>-374157895.257572</v>
      </c>
      <c r="Y11" s="130">
        <f>IF( ISBLANK(machi_frm_HAWC2!Y40), "", machi_frm_HAWC2!Y40)</f>
        <v>0</v>
      </c>
      <c r="Z11" s="130">
        <f>IF( ISBLANK(machi_frm_HAWC2!Z40), "", machi_frm_HAWC2!Z40)</f>
        <v>105981784557.96144</v>
      </c>
      <c r="AA11" s="130">
        <f>IF( ISBLANK(machi_frm_HAWC2!AA40), "", machi_frm_HAWC2!AA40)</f>
        <v>0</v>
      </c>
      <c r="AB11" s="130">
        <f>IF( ISBLANK(machi_frm_HAWC2!AB40), "", machi_frm_HAWC2!AB40)</f>
        <v>-3845955987.267509</v>
      </c>
      <c r="AC11" s="130">
        <f>IF( ISBLANK(machi_frm_HAWC2!AC40), "", machi_frm_HAWC2!AC40)</f>
        <v>61495167410.165497</v>
      </c>
      <c r="AD11" s="130">
        <f>IF( ISBLANK(machi_frm_HAWC2!AD40), "", machi_frm_HAWC2!AD40)</f>
        <v>0</v>
      </c>
      <c r="AE11" s="130">
        <f>IF( ISBLANK(machi_frm_HAWC2!AE40), "", machi_frm_HAWC2!AE40)</f>
        <v>110535198855.44733</v>
      </c>
      <c r="AF11" s="110">
        <f>IF( ISBLANK(machi_frm_HAWC2!AF40), "", machi_frm_HAWC2!AF40)</f>
        <v>0</v>
      </c>
      <c r="AI11" s="2"/>
      <c r="AJ11">
        <v>4.68</v>
      </c>
      <c r="AK11">
        <v>0</v>
      </c>
      <c r="AL11">
        <v>4.1000000000000002E-2</v>
      </c>
      <c r="AM11" s="1">
        <v>2389.1149999999998</v>
      </c>
      <c r="AN11" s="1">
        <v>8.9642730000000004E-2</v>
      </c>
      <c r="AO11" s="1">
        <v>3.0248980000000002E-2</v>
      </c>
      <c r="AP11" s="1">
        <v>6863.393</v>
      </c>
      <c r="AQ11" s="1">
        <v>7521.3140000000003</v>
      </c>
      <c r="AR11" s="1">
        <v>255.93520000000001</v>
      </c>
      <c r="AS11" s="1">
        <v>5418201000</v>
      </c>
      <c r="AT11" s="1">
        <v>0</v>
      </c>
      <c r="AU11" s="1">
        <v>176749000</v>
      </c>
      <c r="AV11" s="1">
        <v>0</v>
      </c>
      <c r="AW11" s="1">
        <v>136446400</v>
      </c>
      <c r="AX11" s="1">
        <v>0</v>
      </c>
      <c r="AY11" s="1">
        <v>36038990000</v>
      </c>
      <c r="AZ11" s="1">
        <v>0</v>
      </c>
      <c r="BA11" s="1">
        <v>-1074811000</v>
      </c>
      <c r="BB11" s="1">
        <v>0</v>
      </c>
      <c r="BC11" s="1">
        <v>3137671000</v>
      </c>
      <c r="BD11" s="1">
        <v>4851194000</v>
      </c>
      <c r="BE11" s="1">
        <v>0</v>
      </c>
      <c r="BF11" s="1">
        <v>-387703600</v>
      </c>
      <c r="BG11" s="1">
        <v>0</v>
      </c>
      <c r="BH11" s="1">
        <v>106013500000</v>
      </c>
      <c r="BI11" s="1">
        <v>0</v>
      </c>
      <c r="BJ11" s="1">
        <v>-3844319000</v>
      </c>
      <c r="BK11" s="1">
        <v>61533150000</v>
      </c>
      <c r="BL11" s="1">
        <v>0</v>
      </c>
      <c r="BM11" s="1">
        <v>110575300000</v>
      </c>
      <c r="BN11" s="186">
        <v>0</v>
      </c>
      <c r="BQ11" s="138">
        <f t="shared" si="2"/>
        <v>0</v>
      </c>
      <c r="BR11" s="138">
        <f t="shared" si="3"/>
        <v>0</v>
      </c>
      <c r="BS11" s="138">
        <f t="shared" si="4"/>
        <v>3.7274071981647984E-2</v>
      </c>
      <c r="BT11" s="138">
        <f t="shared" si="5"/>
        <v>1.8761119758931232E-3</v>
      </c>
      <c r="BU11" s="138">
        <f t="shared" si="6"/>
        <v>-3.4087575720440494E-3</v>
      </c>
      <c r="BV11" s="138">
        <f t="shared" si="7"/>
        <v>2.359929164626462E-3</v>
      </c>
      <c r="BW11" s="138">
        <f t="shared" si="8"/>
        <v>1.6880190868274927</v>
      </c>
      <c r="BX11" s="138">
        <f t="shared" si="1"/>
        <v>-1.6112094791384832</v>
      </c>
      <c r="BY11" s="138">
        <f t="shared" si="1"/>
        <v>39.80524695536733</v>
      </c>
      <c r="BZ11" s="138">
        <f t="shared" si="1"/>
        <v>1.5539171716020699E-2</v>
      </c>
      <c r="CA11" s="138" t="e">
        <f t="shared" si="1"/>
        <v>#DIV/0!</v>
      </c>
      <c r="CB11" s="138">
        <f t="shared" si="1"/>
        <v>-0.25637963230403149</v>
      </c>
      <c r="CC11" s="138" t="e">
        <f t="shared" si="1"/>
        <v>#DIV/0!</v>
      </c>
      <c r="CD11" s="138">
        <f t="shared" si="1"/>
        <v>11.4521333830478</v>
      </c>
      <c r="CE11" s="138" t="e">
        <f t="shared" si="1"/>
        <v>#DIV/0!</v>
      </c>
      <c r="CF11" s="138">
        <f t="shared" si="1"/>
        <v>-1.8243595003204071E-3</v>
      </c>
      <c r="CG11" s="138" t="e">
        <f t="shared" si="1"/>
        <v>#DIV/0!</v>
      </c>
      <c r="CH11" s="138">
        <f t="shared" si="1"/>
        <v>8.0803997248099382</v>
      </c>
      <c r="CI11" s="138" t="e">
        <f t="shared" si="1"/>
        <v>#DIV/0!</v>
      </c>
      <c r="CJ11" s="138">
        <f t="shared" si="1"/>
        <v>-3.9137279296498502</v>
      </c>
      <c r="CK11" s="138">
        <f t="shared" si="1"/>
        <v>8.7139842978585357E-3</v>
      </c>
      <c r="CL11" s="138" t="e">
        <f t="shared" si="1"/>
        <v>#DIV/0!</v>
      </c>
      <c r="CM11" s="138">
        <f t="shared" si="1"/>
        <v>-3.4938300140695122</v>
      </c>
      <c r="CN11" s="138" t="e">
        <f t="shared" si="1"/>
        <v>#DIV/0!</v>
      </c>
      <c r="CO11" s="138">
        <f t="shared" si="1"/>
        <v>-2.991641822839446E-2</v>
      </c>
      <c r="CP11" s="138" t="e">
        <f t="shared" si="1"/>
        <v>#DIV/0!</v>
      </c>
      <c r="CQ11" s="138">
        <f t="shared" si="1"/>
        <v>4.258198311609894E-2</v>
      </c>
      <c r="CR11" s="138">
        <f t="shared" si="1"/>
        <v>-6.1727036295887945E-2</v>
      </c>
      <c r="CS11" s="138" t="e">
        <f t="shared" si="1"/>
        <v>#DIV/0!</v>
      </c>
      <c r="CT11" s="138">
        <f t="shared" si="1"/>
        <v>-3.6265915220373215E-2</v>
      </c>
      <c r="CU11" s="138" t="e">
        <f t="shared" si="1"/>
        <v>#DIV/0!</v>
      </c>
    </row>
    <row r="12" spans="1:99" x14ac:dyDescent="0.3">
      <c r="A12" s="2">
        <f>IF( ISBLANK(machi_frm_HAWC2!A41), "", machi_frm_HAWC2!A41)</f>
        <v>5</v>
      </c>
      <c r="B12" s="321">
        <f>IF( ISBLANK(machi_frm_HAWC2!B41), "", machi_frm_HAWC2!B41)</f>
        <v>4.68</v>
      </c>
      <c r="C12" s="321">
        <f>IF( ISBLANK(machi_frm_HAWC2!C41), "", machi_frm_HAWC2!C41)</f>
        <v>0</v>
      </c>
      <c r="D12" s="321">
        <f>IF( ISBLANK(machi_frm_HAWC2!D41), "", machi_frm_HAWC2!D41)</f>
        <v>7.8274071981647986E-2</v>
      </c>
      <c r="E12" s="130">
        <f>IF( ISBLANK(machi_frm_HAWC2!E41), "", machi_frm_HAWC2!E41)</f>
        <v>2389.1598224726326</v>
      </c>
      <c r="F12" s="130">
        <f>IF( ISBLANK(machi_frm_HAWC2!F41), "", machi_frm_HAWC2!F41)</f>
        <v>8.6233972427955954E-2</v>
      </c>
      <c r="G12" s="130">
        <f>IF( ISBLANK(machi_frm_HAWC2!G41), "", machi_frm_HAWC2!G41)</f>
        <v>3.2608909164626464E-2</v>
      </c>
      <c r="H12" s="130">
        <f>IF( ISBLANK(machi_frm_HAWC2!H41), "", machi_frm_HAWC2!H41)</f>
        <v>6979.2483838439821</v>
      </c>
      <c r="I12" s="130">
        <f>IF( ISBLANK(machi_frm_HAWC2!I41), "", machi_frm_HAWC2!I41)</f>
        <v>7400.1298758762305</v>
      </c>
      <c r="J12" s="130">
        <f>IF( ISBLANK(machi_frm_HAWC2!J41), "", machi_frm_HAWC2!J41)</f>
        <v>357.8108384057133</v>
      </c>
      <c r="K12" s="130">
        <f>IF( ISBLANK(machi_frm_HAWC2!K41), "", machi_frm_HAWC2!K41)</f>
        <v>5419042943.5573092</v>
      </c>
      <c r="L12" s="130">
        <f>IF( ISBLANK(machi_frm_HAWC2!L41), "", machi_frm_HAWC2!L41)</f>
        <v>0</v>
      </c>
      <c r="M12" s="130">
        <f>IF( ISBLANK(machi_frm_HAWC2!M41), "", machi_frm_HAWC2!M41)</f>
        <v>176295851.56369895</v>
      </c>
      <c r="N12" s="130">
        <f>IF( ISBLANK(machi_frm_HAWC2!N41), "", machi_frm_HAWC2!N41)</f>
        <v>0</v>
      </c>
      <c r="O12" s="130">
        <f>IF( ISBLANK(machi_frm_HAWC2!O41), "", machi_frm_HAWC2!O41)</f>
        <v>152072423.72436693</v>
      </c>
      <c r="P12" s="130">
        <f>IF( ISBLANK(machi_frm_HAWC2!P41), "", machi_frm_HAWC2!P41)</f>
        <v>0</v>
      </c>
      <c r="Q12" s="130">
        <f>IF( ISBLANK(machi_frm_HAWC2!Q41), "", machi_frm_HAWC2!Q41)</f>
        <v>36038332519.262115</v>
      </c>
      <c r="R12" s="130">
        <f>IF( ISBLANK(machi_frm_HAWC2!R41), "", machi_frm_HAWC2!R41)</f>
        <v>0</v>
      </c>
      <c r="S12" s="130">
        <f>IF( ISBLANK(machi_frm_HAWC2!S41), "", machi_frm_HAWC2!S41)</f>
        <v>-1161660025.0862269</v>
      </c>
      <c r="T12" s="130">
        <f>IF( ISBLANK(machi_frm_HAWC2!T41), "", machi_frm_HAWC2!T41)</f>
        <v>0</v>
      </c>
      <c r="U12" s="130">
        <f>IF( ISBLANK(machi_frm_HAWC2!U41), "", machi_frm_HAWC2!U41)</f>
        <v>3014871093.7324762</v>
      </c>
      <c r="V12" s="130">
        <f>IF( ISBLANK(machi_frm_HAWC2!V41), "", machi_frm_HAWC2!V41)</f>
        <v>4851616732.2834187</v>
      </c>
      <c r="W12" s="130">
        <f>IF( ISBLANK(machi_frm_HAWC2!W41), "", machi_frm_HAWC2!W41)</f>
        <v>0</v>
      </c>
      <c r="X12" s="130">
        <f>IF( ISBLANK(machi_frm_HAWC2!X41), "", machi_frm_HAWC2!X41)</f>
        <v>-374157895.257572</v>
      </c>
      <c r="Y12" s="130">
        <f>IF( ISBLANK(machi_frm_HAWC2!Y41), "", machi_frm_HAWC2!Y41)</f>
        <v>0</v>
      </c>
      <c r="Z12" s="130">
        <f>IF( ISBLANK(machi_frm_HAWC2!Z41), "", machi_frm_HAWC2!Z41)</f>
        <v>105981784557.96144</v>
      </c>
      <c r="AA12" s="130">
        <f>IF( ISBLANK(machi_frm_HAWC2!AA41), "", machi_frm_HAWC2!AA41)</f>
        <v>0</v>
      </c>
      <c r="AB12" s="130">
        <f>IF( ISBLANK(machi_frm_HAWC2!AB41), "", machi_frm_HAWC2!AB41)</f>
        <v>-3845955987.267509</v>
      </c>
      <c r="AC12" s="130">
        <f>IF( ISBLANK(machi_frm_HAWC2!AC41), "", machi_frm_HAWC2!AC41)</f>
        <v>61495167410.165497</v>
      </c>
      <c r="AD12" s="130">
        <f>IF( ISBLANK(machi_frm_HAWC2!AD41), "", machi_frm_HAWC2!AD41)</f>
        <v>0</v>
      </c>
      <c r="AE12" s="130">
        <f>IF( ISBLANK(machi_frm_HAWC2!AE41), "", machi_frm_HAWC2!AE41)</f>
        <v>110535198855.44733</v>
      </c>
      <c r="AF12" s="110">
        <f>IF( ISBLANK(machi_frm_HAWC2!AF41), "", machi_frm_HAWC2!AF41)</f>
        <v>0</v>
      </c>
      <c r="AI12" s="2">
        <v>5</v>
      </c>
      <c r="AJ12">
        <v>4.68</v>
      </c>
      <c r="AK12">
        <v>0</v>
      </c>
      <c r="AL12">
        <v>4.1000000000000002E-2</v>
      </c>
      <c r="AM12" s="1">
        <v>2389.1149999999998</v>
      </c>
      <c r="AN12" s="1">
        <v>8.9642730000000004E-2</v>
      </c>
      <c r="AO12" s="1">
        <v>3.0248980000000002E-2</v>
      </c>
      <c r="AP12" s="1">
        <v>6863.393</v>
      </c>
      <c r="AQ12" s="1">
        <v>7521.3140000000003</v>
      </c>
      <c r="AR12" s="1">
        <v>255.93520000000001</v>
      </c>
      <c r="AS12" s="1">
        <v>5418201000</v>
      </c>
      <c r="AT12" s="1">
        <v>0</v>
      </c>
      <c r="AU12" s="1">
        <v>176749000</v>
      </c>
      <c r="AV12" s="1">
        <v>0</v>
      </c>
      <c r="AW12" s="1">
        <v>136446400</v>
      </c>
      <c r="AX12" s="1">
        <v>0</v>
      </c>
      <c r="AY12" s="1">
        <v>36038990000</v>
      </c>
      <c r="AZ12" s="1">
        <v>0</v>
      </c>
      <c r="BA12" s="1">
        <v>-1074811000</v>
      </c>
      <c r="BB12" s="1">
        <v>0</v>
      </c>
      <c r="BC12" s="1">
        <v>3137671000</v>
      </c>
      <c r="BD12" s="1">
        <v>4851194000</v>
      </c>
      <c r="BE12" s="1">
        <v>0</v>
      </c>
      <c r="BF12" s="1">
        <v>-387703600</v>
      </c>
      <c r="BG12" s="1">
        <v>0</v>
      </c>
      <c r="BH12" s="1">
        <v>106013500000</v>
      </c>
      <c r="BI12" s="1">
        <v>0</v>
      </c>
      <c r="BJ12" s="1">
        <v>-3844319000</v>
      </c>
      <c r="BK12" s="1">
        <v>61533150000</v>
      </c>
      <c r="BL12" s="1">
        <v>0</v>
      </c>
      <c r="BM12" s="1">
        <v>110575300000</v>
      </c>
      <c r="BN12" s="186">
        <v>0</v>
      </c>
      <c r="BQ12" s="138">
        <f t="shared" si="2"/>
        <v>0</v>
      </c>
      <c r="BR12" s="138">
        <f t="shared" si="3"/>
        <v>0</v>
      </c>
      <c r="BS12" s="138">
        <f t="shared" si="4"/>
        <v>3.7274071981647984E-2</v>
      </c>
      <c r="BT12" s="138">
        <f t="shared" si="5"/>
        <v>1.8761119758931232E-3</v>
      </c>
      <c r="BU12" s="138">
        <f t="shared" si="6"/>
        <v>-3.4087575720440494E-3</v>
      </c>
      <c r="BV12" s="138">
        <f t="shared" si="7"/>
        <v>2.359929164626462E-3</v>
      </c>
      <c r="BW12" s="138">
        <f t="shared" si="8"/>
        <v>1.6880190868274927</v>
      </c>
      <c r="BX12" s="138">
        <f t="shared" si="1"/>
        <v>-1.6112094791384832</v>
      </c>
      <c r="BY12" s="138">
        <f t="shared" si="1"/>
        <v>39.80524695536733</v>
      </c>
      <c r="BZ12" s="138">
        <f t="shared" si="1"/>
        <v>1.5539171716020699E-2</v>
      </c>
      <c r="CA12" s="138" t="e">
        <f t="shared" si="1"/>
        <v>#DIV/0!</v>
      </c>
      <c r="CB12" s="138">
        <f t="shared" si="1"/>
        <v>-0.25637963230403149</v>
      </c>
      <c r="CC12" s="138" t="e">
        <f t="shared" si="1"/>
        <v>#DIV/0!</v>
      </c>
      <c r="CD12" s="138">
        <f t="shared" si="1"/>
        <v>11.4521333830478</v>
      </c>
      <c r="CE12" s="138" t="e">
        <f t="shared" si="1"/>
        <v>#DIV/0!</v>
      </c>
      <c r="CF12" s="138">
        <f t="shared" si="1"/>
        <v>-1.8243595003204071E-3</v>
      </c>
      <c r="CG12" s="138" t="e">
        <f t="shared" si="1"/>
        <v>#DIV/0!</v>
      </c>
      <c r="CH12" s="138">
        <f t="shared" si="1"/>
        <v>8.0803997248099382</v>
      </c>
      <c r="CI12" s="138" t="e">
        <f t="shared" si="1"/>
        <v>#DIV/0!</v>
      </c>
      <c r="CJ12" s="138">
        <f t="shared" si="1"/>
        <v>-3.9137279296498502</v>
      </c>
      <c r="CK12" s="138">
        <f t="shared" si="1"/>
        <v>8.7139842978585357E-3</v>
      </c>
      <c r="CL12" s="138" t="e">
        <f t="shared" si="1"/>
        <v>#DIV/0!</v>
      </c>
      <c r="CM12" s="138">
        <f t="shared" si="1"/>
        <v>-3.4938300140695122</v>
      </c>
      <c r="CN12" s="138" t="e">
        <f t="shared" si="1"/>
        <v>#DIV/0!</v>
      </c>
      <c r="CO12" s="138">
        <f t="shared" si="1"/>
        <v>-2.991641822839446E-2</v>
      </c>
      <c r="CP12" s="138" t="e">
        <f t="shared" si="1"/>
        <v>#DIV/0!</v>
      </c>
      <c r="CQ12" s="138">
        <f t="shared" si="1"/>
        <v>4.258198311609894E-2</v>
      </c>
      <c r="CR12" s="138">
        <f t="shared" si="1"/>
        <v>-6.1727036295887945E-2</v>
      </c>
      <c r="CS12" s="138" t="e">
        <f t="shared" si="1"/>
        <v>#DIV/0!</v>
      </c>
      <c r="CT12" s="138">
        <f t="shared" si="1"/>
        <v>-3.6265915220373215E-2</v>
      </c>
      <c r="CU12" s="138" t="e">
        <f t="shared" si="1"/>
        <v>#DIV/0!</v>
      </c>
    </row>
    <row r="13" spans="1:99" x14ac:dyDescent="0.3">
      <c r="A13" s="2" t="str">
        <f>IF( ISBLANK(machi_frm_HAWC2!A42), "", machi_frm_HAWC2!A42)</f>
        <v/>
      </c>
      <c r="B13" s="321">
        <f>IF( ISBLANK(machi_frm_HAWC2!B42), "", machi_frm_HAWC2!B42)</f>
        <v>5.85</v>
      </c>
      <c r="C13" s="321">
        <f>IF( ISBLANK(machi_frm_HAWC2!C42), "", machi_frm_HAWC2!C42)</f>
        <v>0</v>
      </c>
      <c r="D13" s="321">
        <f>IF( ISBLANK(machi_frm_HAWC2!D42), "", machi_frm_HAWC2!D42)</f>
        <v>0.10444093004805757</v>
      </c>
      <c r="E13" s="130">
        <f>IF( ISBLANK(machi_frm_HAWC2!E42), "", machi_frm_HAWC2!E42)</f>
        <v>2203.4550245475748</v>
      </c>
      <c r="F13" s="130">
        <f>IF( ISBLANK(machi_frm_HAWC2!F42), "", machi_frm_HAWC2!F42)</f>
        <v>0.10998494134284503</v>
      </c>
      <c r="G13" s="130">
        <f>IF( ISBLANK(machi_frm_HAWC2!G42), "", machi_frm_HAWC2!G42)</f>
        <v>4.0262110560607356E-2</v>
      </c>
      <c r="H13" s="130">
        <f>IF( ISBLANK(machi_frm_HAWC2!H42), "", machi_frm_HAWC2!H42)</f>
        <v>6089.4685360364001</v>
      </c>
      <c r="I13" s="130">
        <f>IF( ISBLANK(machi_frm_HAWC2!I42), "", machi_frm_HAWC2!I42)</f>
        <v>6665.1876348075057</v>
      </c>
      <c r="J13" s="130">
        <f>IF( ISBLANK(machi_frm_HAWC2!J42), "", machi_frm_HAWC2!J42)</f>
        <v>487.21361729567229</v>
      </c>
      <c r="K13" s="130">
        <f>IF( ISBLANK(machi_frm_HAWC2!K42), "", machi_frm_HAWC2!K42)</f>
        <v>5128228198.273221</v>
      </c>
      <c r="L13" s="130">
        <f>IF( ISBLANK(machi_frm_HAWC2!L42), "", machi_frm_HAWC2!L42)</f>
        <v>0</v>
      </c>
      <c r="M13" s="130">
        <f>IF( ISBLANK(machi_frm_HAWC2!M42), "", machi_frm_HAWC2!M42)</f>
        <v>245334242.07010162</v>
      </c>
      <c r="N13" s="130">
        <f>IF( ISBLANK(machi_frm_HAWC2!N42), "", machi_frm_HAWC2!N42)</f>
        <v>0</v>
      </c>
      <c r="O13" s="130">
        <f>IF( ISBLANK(machi_frm_HAWC2!O42), "", machi_frm_HAWC2!O42)</f>
        <v>158262492.34451354</v>
      </c>
      <c r="P13" s="130">
        <f>IF( ISBLANK(machi_frm_HAWC2!P42), "", machi_frm_HAWC2!P42)</f>
        <v>0</v>
      </c>
      <c r="Q13" s="130">
        <f>IF( ISBLANK(machi_frm_HAWC2!Q42), "", machi_frm_HAWC2!Q42)</f>
        <v>33743404243.068535</v>
      </c>
      <c r="R13" s="130">
        <f>IF( ISBLANK(machi_frm_HAWC2!R42), "", machi_frm_HAWC2!R42)</f>
        <v>0</v>
      </c>
      <c r="S13" s="130">
        <f>IF( ISBLANK(machi_frm_HAWC2!S42), "", machi_frm_HAWC2!S42)</f>
        <v>-1325753980.086729</v>
      </c>
      <c r="T13" s="130">
        <f>IF( ISBLANK(machi_frm_HAWC2!T42), "", machi_frm_HAWC2!T42)</f>
        <v>0</v>
      </c>
      <c r="U13" s="130">
        <f>IF( ISBLANK(machi_frm_HAWC2!U42), "", machi_frm_HAWC2!U42)</f>
        <v>3552277012.0622106</v>
      </c>
      <c r="V13" s="130">
        <f>IF( ISBLANK(machi_frm_HAWC2!V42), "", machi_frm_HAWC2!V42)</f>
        <v>4314743530.7855883</v>
      </c>
      <c r="W13" s="130">
        <f>IF( ISBLANK(machi_frm_HAWC2!W42), "", machi_frm_HAWC2!W42)</f>
        <v>0</v>
      </c>
      <c r="X13" s="130">
        <f>IF( ISBLANK(machi_frm_HAWC2!X42), "", machi_frm_HAWC2!X42)</f>
        <v>-382562053.97591418</v>
      </c>
      <c r="Y13" s="130">
        <f>IF( ISBLANK(machi_frm_HAWC2!Y42), "", machi_frm_HAWC2!Y42)</f>
        <v>0</v>
      </c>
      <c r="Z13" s="130">
        <f>IF( ISBLANK(machi_frm_HAWC2!Z42), "", machi_frm_HAWC2!Z42)</f>
        <v>94156009053.512207</v>
      </c>
      <c r="AA13" s="130">
        <f>IF( ISBLANK(machi_frm_HAWC2!AA42), "", machi_frm_HAWC2!AA42)</f>
        <v>0</v>
      </c>
      <c r="AB13" s="130">
        <f>IF( ISBLANK(machi_frm_HAWC2!AB42), "", machi_frm_HAWC2!AB42)</f>
        <v>-5240214288.9884224</v>
      </c>
      <c r="AC13" s="130">
        <f>IF( ISBLANK(machi_frm_HAWC2!AC42), "", machi_frm_HAWC2!AC42)</f>
        <v>54091802616.085587</v>
      </c>
      <c r="AD13" s="130">
        <f>IF( ISBLANK(machi_frm_HAWC2!AD42), "", machi_frm_HAWC2!AD42)</f>
        <v>0</v>
      </c>
      <c r="AE13" s="130">
        <f>IF( ISBLANK(machi_frm_HAWC2!AE42), "", machi_frm_HAWC2!AE42)</f>
        <v>100395763799.24173</v>
      </c>
      <c r="AF13" s="110">
        <f>IF( ISBLANK(machi_frm_HAWC2!AF42), "", machi_frm_HAWC2!AF42)</f>
        <v>0</v>
      </c>
      <c r="AI13" s="2"/>
      <c r="AJ13">
        <v>5.85</v>
      </c>
      <c r="AK13">
        <v>0</v>
      </c>
      <c r="AL13">
        <v>5.5E-2</v>
      </c>
      <c r="AM13" s="1">
        <v>2203.5219999999999</v>
      </c>
      <c r="AN13" s="1">
        <v>0.114907</v>
      </c>
      <c r="AO13" s="1">
        <v>3.8644770000000002E-2</v>
      </c>
      <c r="AP13" s="1">
        <v>5929.5540000000001</v>
      </c>
      <c r="AQ13" s="1">
        <v>6834.1980000000003</v>
      </c>
      <c r="AR13" s="1">
        <v>345.83640000000003</v>
      </c>
      <c r="AS13" s="1">
        <v>5127361000</v>
      </c>
      <c r="AT13" s="1">
        <v>0</v>
      </c>
      <c r="AU13" s="1">
        <v>246071800</v>
      </c>
      <c r="AV13" s="1">
        <v>0</v>
      </c>
      <c r="AW13" s="1">
        <v>145535800</v>
      </c>
      <c r="AX13" s="1">
        <v>0</v>
      </c>
      <c r="AY13" s="1">
        <v>33746440000</v>
      </c>
      <c r="AZ13" s="1">
        <v>0</v>
      </c>
      <c r="BA13" s="1">
        <v>-1268432000</v>
      </c>
      <c r="BB13" s="1">
        <v>0</v>
      </c>
      <c r="BC13" s="1">
        <v>3718554000</v>
      </c>
      <c r="BD13" s="1">
        <v>4314219000</v>
      </c>
      <c r="BE13" s="1">
        <v>0</v>
      </c>
      <c r="BF13" s="1">
        <v>-398985300</v>
      </c>
      <c r="BG13" s="1">
        <v>0</v>
      </c>
      <c r="BH13" s="1">
        <v>94201720000</v>
      </c>
      <c r="BI13" s="1">
        <v>0</v>
      </c>
      <c r="BJ13" s="1">
        <v>-5244336000</v>
      </c>
      <c r="BK13" s="1">
        <v>54135840000</v>
      </c>
      <c r="BL13" s="1">
        <v>0</v>
      </c>
      <c r="BM13" s="1">
        <v>100462900000</v>
      </c>
      <c r="BN13" s="186">
        <v>0</v>
      </c>
      <c r="BQ13" s="138">
        <f t="shared" si="2"/>
        <v>0</v>
      </c>
      <c r="BR13" s="138">
        <f t="shared" si="3"/>
        <v>0</v>
      </c>
      <c r="BS13" s="138">
        <f t="shared" si="4"/>
        <v>4.9440930048057573E-2</v>
      </c>
      <c r="BT13" s="138">
        <f t="shared" si="5"/>
        <v>-3.0394728269171013E-3</v>
      </c>
      <c r="BU13" s="138">
        <f t="shared" si="6"/>
        <v>-4.9220586571549624E-3</v>
      </c>
      <c r="BV13" s="138">
        <f t="shared" si="7"/>
        <v>1.617340560607354E-3</v>
      </c>
      <c r="BW13" s="138">
        <f t="shared" si="8"/>
        <v>2.6969066482302044</v>
      </c>
      <c r="BX13" s="138">
        <f t="shared" si="1"/>
        <v>-2.4730094912745377</v>
      </c>
      <c r="BY13" s="138">
        <f t="shared" si="1"/>
        <v>40.879796717659637</v>
      </c>
      <c r="BZ13" s="138">
        <f t="shared" si="1"/>
        <v>1.6913150316917726E-2</v>
      </c>
      <c r="CA13" s="138" t="e">
        <f t="shared" si="1"/>
        <v>#DIV/0!</v>
      </c>
      <c r="CB13" s="138">
        <f t="shared" si="1"/>
        <v>-0.29973281371468863</v>
      </c>
      <c r="CC13" s="138" t="e">
        <f t="shared" si="1"/>
        <v>#DIV/0!</v>
      </c>
      <c r="CD13" s="138">
        <f t="shared" si="1"/>
        <v>8.7447159698943739</v>
      </c>
      <c r="CE13" s="138" t="e">
        <f t="shared" si="1"/>
        <v>#DIV/0!</v>
      </c>
      <c r="CF13" s="138">
        <f t="shared" si="1"/>
        <v>-8.9957842411381734E-3</v>
      </c>
      <c r="CG13" s="138" t="e">
        <f t="shared" si="1"/>
        <v>#DIV/0!</v>
      </c>
      <c r="CH13" s="138">
        <f t="shared" si="1"/>
        <v>4.5191212525960438</v>
      </c>
      <c r="CI13" s="138" t="e">
        <f t="shared" si="1"/>
        <v>#DIV/0!</v>
      </c>
      <c r="CJ13" s="138">
        <f t="shared" si="1"/>
        <v>-4.4715496383214939</v>
      </c>
      <c r="CK13" s="138">
        <f t="shared" si="1"/>
        <v>1.2158186350490425E-2</v>
      </c>
      <c r="CL13" s="138" t="e">
        <f t="shared" si="1"/>
        <v>#DIV/0!</v>
      </c>
      <c r="CM13" s="138">
        <f t="shared" si="1"/>
        <v>-4.1162534118640011</v>
      </c>
      <c r="CN13" s="138" t="e">
        <f t="shared" si="1"/>
        <v>#DIV/0!</v>
      </c>
      <c r="CO13" s="138">
        <f t="shared" si="1"/>
        <v>-4.8524534889376719E-2</v>
      </c>
      <c r="CP13" s="138" t="e">
        <f t="shared" si="1"/>
        <v>#DIV/0!</v>
      </c>
      <c r="CQ13" s="138">
        <f t="shared" si="1"/>
        <v>-7.859357240988385E-2</v>
      </c>
      <c r="CR13" s="138">
        <f t="shared" si="1"/>
        <v>-8.1346080368224549E-2</v>
      </c>
      <c r="CS13" s="138" t="e">
        <f t="shared" si="1"/>
        <v>#DIV/0!</v>
      </c>
      <c r="CT13" s="138">
        <f t="shared" si="1"/>
        <v>-6.6826859226908897E-2</v>
      </c>
      <c r="CU13" s="138" t="e">
        <f t="shared" si="1"/>
        <v>#DIV/0!</v>
      </c>
    </row>
    <row r="14" spans="1:99" x14ac:dyDescent="0.3">
      <c r="A14" s="2">
        <f>IF( ISBLANK(machi_frm_HAWC2!A43), "", machi_frm_HAWC2!A43)</f>
        <v>6</v>
      </c>
      <c r="B14" s="321">
        <f>IF( ISBLANK(machi_frm_HAWC2!B43), "", machi_frm_HAWC2!B43)</f>
        <v>5.85</v>
      </c>
      <c r="C14" s="321">
        <f>IF( ISBLANK(machi_frm_HAWC2!C43), "", machi_frm_HAWC2!C43)</f>
        <v>0</v>
      </c>
      <c r="D14" s="321">
        <f>IF( ISBLANK(machi_frm_HAWC2!D43), "", machi_frm_HAWC2!D43)</f>
        <v>0.10444093004805757</v>
      </c>
      <c r="E14" s="130">
        <f>IF( ISBLANK(machi_frm_HAWC2!E43), "", machi_frm_HAWC2!E43)</f>
        <v>2203.4550245475748</v>
      </c>
      <c r="F14" s="130">
        <f>IF( ISBLANK(machi_frm_HAWC2!F43), "", machi_frm_HAWC2!F43)</f>
        <v>0.10998494134284503</v>
      </c>
      <c r="G14" s="130">
        <f>IF( ISBLANK(machi_frm_HAWC2!G43), "", machi_frm_HAWC2!G43)</f>
        <v>4.0262110560607356E-2</v>
      </c>
      <c r="H14" s="130">
        <f>IF( ISBLANK(machi_frm_HAWC2!H43), "", machi_frm_HAWC2!H43)</f>
        <v>6089.4685360364001</v>
      </c>
      <c r="I14" s="130">
        <f>IF( ISBLANK(machi_frm_HAWC2!I43), "", machi_frm_HAWC2!I43)</f>
        <v>6665.1876348075057</v>
      </c>
      <c r="J14" s="130">
        <f>IF( ISBLANK(machi_frm_HAWC2!J43), "", machi_frm_HAWC2!J43)</f>
        <v>487.21361729567229</v>
      </c>
      <c r="K14" s="130">
        <f>IF( ISBLANK(machi_frm_HAWC2!K43), "", machi_frm_HAWC2!K43)</f>
        <v>5128228198.273221</v>
      </c>
      <c r="L14" s="130">
        <f>IF( ISBLANK(machi_frm_HAWC2!L43), "", machi_frm_HAWC2!L43)</f>
        <v>0</v>
      </c>
      <c r="M14" s="130">
        <f>IF( ISBLANK(machi_frm_HAWC2!M43), "", machi_frm_HAWC2!M43)</f>
        <v>245334242.07010162</v>
      </c>
      <c r="N14" s="130">
        <f>IF( ISBLANK(machi_frm_HAWC2!N43), "", machi_frm_HAWC2!N43)</f>
        <v>0</v>
      </c>
      <c r="O14" s="130">
        <f>IF( ISBLANK(machi_frm_HAWC2!O43), "", machi_frm_HAWC2!O43)</f>
        <v>158262492.34451354</v>
      </c>
      <c r="P14" s="130">
        <f>IF( ISBLANK(machi_frm_HAWC2!P43), "", machi_frm_HAWC2!P43)</f>
        <v>0</v>
      </c>
      <c r="Q14" s="130">
        <f>IF( ISBLANK(machi_frm_HAWC2!Q43), "", machi_frm_HAWC2!Q43)</f>
        <v>33743404243.068535</v>
      </c>
      <c r="R14" s="130">
        <f>IF( ISBLANK(machi_frm_HAWC2!R43), "", machi_frm_HAWC2!R43)</f>
        <v>0</v>
      </c>
      <c r="S14" s="130">
        <f>IF( ISBLANK(machi_frm_HAWC2!S43), "", machi_frm_HAWC2!S43)</f>
        <v>-1325753980.086729</v>
      </c>
      <c r="T14" s="130">
        <f>IF( ISBLANK(machi_frm_HAWC2!T43), "", machi_frm_HAWC2!T43)</f>
        <v>0</v>
      </c>
      <c r="U14" s="130">
        <f>IF( ISBLANK(machi_frm_HAWC2!U43), "", machi_frm_HAWC2!U43)</f>
        <v>3552277012.0622106</v>
      </c>
      <c r="V14" s="130">
        <f>IF( ISBLANK(machi_frm_HAWC2!V43), "", machi_frm_HAWC2!V43)</f>
        <v>4314743530.7855883</v>
      </c>
      <c r="W14" s="130">
        <f>IF( ISBLANK(machi_frm_HAWC2!W43), "", machi_frm_HAWC2!W43)</f>
        <v>0</v>
      </c>
      <c r="X14" s="130">
        <f>IF( ISBLANK(machi_frm_HAWC2!X43), "", machi_frm_HAWC2!X43)</f>
        <v>-382562053.97591418</v>
      </c>
      <c r="Y14" s="130">
        <f>IF( ISBLANK(machi_frm_HAWC2!Y43), "", machi_frm_HAWC2!Y43)</f>
        <v>0</v>
      </c>
      <c r="Z14" s="130">
        <f>IF( ISBLANK(machi_frm_HAWC2!Z43), "", machi_frm_HAWC2!Z43)</f>
        <v>94156009053.512207</v>
      </c>
      <c r="AA14" s="130">
        <f>IF( ISBLANK(machi_frm_HAWC2!AA43), "", machi_frm_HAWC2!AA43)</f>
        <v>0</v>
      </c>
      <c r="AB14" s="130">
        <f>IF( ISBLANK(machi_frm_HAWC2!AB43), "", machi_frm_HAWC2!AB43)</f>
        <v>-5240214288.9884224</v>
      </c>
      <c r="AC14" s="130">
        <f>IF( ISBLANK(machi_frm_HAWC2!AC43), "", machi_frm_HAWC2!AC43)</f>
        <v>54091802616.085587</v>
      </c>
      <c r="AD14" s="130">
        <f>IF( ISBLANK(machi_frm_HAWC2!AD43), "", machi_frm_HAWC2!AD43)</f>
        <v>0</v>
      </c>
      <c r="AE14" s="130">
        <f>IF( ISBLANK(machi_frm_HAWC2!AE43), "", machi_frm_HAWC2!AE43)</f>
        <v>100395763799.24173</v>
      </c>
      <c r="AF14" s="110">
        <f>IF( ISBLANK(machi_frm_HAWC2!AF43), "", machi_frm_HAWC2!AF43)</f>
        <v>0</v>
      </c>
      <c r="AI14" s="2">
        <v>6</v>
      </c>
      <c r="AJ14">
        <v>5.85</v>
      </c>
      <c r="AK14">
        <v>0</v>
      </c>
      <c r="AL14">
        <v>5.5E-2</v>
      </c>
      <c r="AM14" s="1">
        <v>2203.5219999999999</v>
      </c>
      <c r="AN14" s="1">
        <v>0.114907</v>
      </c>
      <c r="AO14" s="1">
        <v>3.8644770000000002E-2</v>
      </c>
      <c r="AP14" s="1">
        <v>5929.5540000000001</v>
      </c>
      <c r="AQ14" s="1">
        <v>6834.1980000000003</v>
      </c>
      <c r="AR14" s="1">
        <v>345.83640000000003</v>
      </c>
      <c r="AS14" s="1">
        <v>5127361000</v>
      </c>
      <c r="AT14" s="1">
        <v>0</v>
      </c>
      <c r="AU14" s="1">
        <v>246071800</v>
      </c>
      <c r="AV14" s="1">
        <v>0</v>
      </c>
      <c r="AW14" s="1">
        <v>145535800</v>
      </c>
      <c r="AX14" s="1">
        <v>0</v>
      </c>
      <c r="AY14" s="1">
        <v>33746440000</v>
      </c>
      <c r="AZ14" s="1">
        <v>0</v>
      </c>
      <c r="BA14" s="1">
        <v>-1268432000</v>
      </c>
      <c r="BB14" s="1">
        <v>0</v>
      </c>
      <c r="BC14" s="1">
        <v>3718554000</v>
      </c>
      <c r="BD14" s="1">
        <v>4314219000</v>
      </c>
      <c r="BE14" s="1">
        <v>0</v>
      </c>
      <c r="BF14" s="1">
        <v>-398985300</v>
      </c>
      <c r="BG14" s="1">
        <v>0</v>
      </c>
      <c r="BH14" s="1">
        <v>94201720000</v>
      </c>
      <c r="BI14" s="1">
        <v>0</v>
      </c>
      <c r="BJ14" s="1">
        <v>-5244336000</v>
      </c>
      <c r="BK14" s="1">
        <v>54135840000</v>
      </c>
      <c r="BL14" s="1">
        <v>0</v>
      </c>
      <c r="BM14" s="1">
        <v>100462900000</v>
      </c>
      <c r="BN14" s="186">
        <v>0</v>
      </c>
      <c r="BQ14" s="138">
        <f t="shared" si="2"/>
        <v>0</v>
      </c>
      <c r="BR14" s="138">
        <f t="shared" si="3"/>
        <v>0</v>
      </c>
      <c r="BS14" s="138">
        <f t="shared" si="4"/>
        <v>4.9440930048057573E-2</v>
      </c>
      <c r="BT14" s="138">
        <f t="shared" si="5"/>
        <v>-3.0394728269171013E-3</v>
      </c>
      <c r="BU14" s="138">
        <f t="shared" si="6"/>
        <v>-4.9220586571549624E-3</v>
      </c>
      <c r="BV14" s="138">
        <f t="shared" si="7"/>
        <v>1.617340560607354E-3</v>
      </c>
      <c r="BW14" s="138">
        <f t="shared" si="8"/>
        <v>2.6969066482302044</v>
      </c>
      <c r="BX14" s="138">
        <f t="shared" si="1"/>
        <v>-2.4730094912745377</v>
      </c>
      <c r="BY14" s="138">
        <f t="shared" si="1"/>
        <v>40.879796717659637</v>
      </c>
      <c r="BZ14" s="138">
        <f t="shared" si="1"/>
        <v>1.6913150316917726E-2</v>
      </c>
      <c r="CA14" s="138" t="e">
        <f t="shared" si="1"/>
        <v>#DIV/0!</v>
      </c>
      <c r="CB14" s="138">
        <f t="shared" si="1"/>
        <v>-0.29973281371468863</v>
      </c>
      <c r="CC14" s="138" t="e">
        <f t="shared" si="1"/>
        <v>#DIV/0!</v>
      </c>
      <c r="CD14" s="138">
        <f t="shared" si="1"/>
        <v>8.7447159698943739</v>
      </c>
      <c r="CE14" s="138" t="e">
        <f t="shared" si="1"/>
        <v>#DIV/0!</v>
      </c>
      <c r="CF14" s="138">
        <f t="shared" si="1"/>
        <v>-8.9957842411381734E-3</v>
      </c>
      <c r="CG14" s="138" t="e">
        <f t="shared" si="1"/>
        <v>#DIV/0!</v>
      </c>
      <c r="CH14" s="138">
        <f t="shared" si="1"/>
        <v>4.5191212525960438</v>
      </c>
      <c r="CI14" s="138" t="e">
        <f t="shared" si="1"/>
        <v>#DIV/0!</v>
      </c>
      <c r="CJ14" s="138">
        <f t="shared" si="1"/>
        <v>-4.4715496383214939</v>
      </c>
      <c r="CK14" s="138">
        <f t="shared" si="1"/>
        <v>1.2158186350490425E-2</v>
      </c>
      <c r="CL14" s="138" t="e">
        <f t="shared" si="1"/>
        <v>#DIV/0!</v>
      </c>
      <c r="CM14" s="138">
        <f t="shared" ref="CM14:CM43" si="9" xml:space="preserve"> (X14 - BF14)/BF14 * 100</f>
        <v>-4.1162534118640011</v>
      </c>
      <c r="CN14" s="138" t="e">
        <f t="shared" ref="CN14:CN43" si="10" xml:space="preserve"> (Y14 - BG14)/BG14 * 100</f>
        <v>#DIV/0!</v>
      </c>
      <c r="CO14" s="138">
        <f t="shared" ref="CO14:CO43" si="11" xml:space="preserve"> (Z14 - BH14)/BH14 * 100</f>
        <v>-4.8524534889376719E-2</v>
      </c>
      <c r="CP14" s="138" t="e">
        <f t="shared" ref="CP14:CP43" si="12" xml:space="preserve"> (AA14 - BI14)/BI14 * 100</f>
        <v>#DIV/0!</v>
      </c>
      <c r="CQ14" s="138">
        <f t="shared" ref="CQ14:CQ43" si="13" xml:space="preserve"> (AB14 - BJ14)/BJ14 * 100</f>
        <v>-7.859357240988385E-2</v>
      </c>
      <c r="CR14" s="138">
        <f t="shared" ref="CR14:CR43" si="14" xml:space="preserve"> (AC14 - BK14)/BK14 * 100</f>
        <v>-8.1346080368224549E-2</v>
      </c>
      <c r="CS14" s="138" t="e">
        <f t="shared" ref="CS14:CS43" si="15" xml:space="preserve"> (AD14 - BL14)/BL14 * 100</f>
        <v>#DIV/0!</v>
      </c>
      <c r="CT14" s="138">
        <f t="shared" ref="CT14:CT43" si="16" xml:space="preserve"> (AE14 - BM14)/BM14 * 100</f>
        <v>-6.6826859226908897E-2</v>
      </c>
      <c r="CU14" s="138" t="e">
        <f t="shared" ref="CU14:CU43" si="17" xml:space="preserve"> (AF14 - BN14)/BN14 * 100</f>
        <v>#DIV/0!</v>
      </c>
    </row>
    <row r="15" spans="1:99" x14ac:dyDescent="0.3">
      <c r="A15" s="2" t="str">
        <f>IF( ISBLANK(machi_frm_HAWC2!A44), "", machi_frm_HAWC2!A44)</f>
        <v/>
      </c>
      <c r="B15" s="321">
        <f>IF( ISBLANK(machi_frm_HAWC2!B44), "", machi_frm_HAWC2!B44)</f>
        <v>8.7750000000000004</v>
      </c>
      <c r="C15" s="321">
        <f>IF( ISBLANK(machi_frm_HAWC2!C44), "", machi_frm_HAWC2!C44)</f>
        <v>0</v>
      </c>
      <c r="D15" s="321">
        <f>IF( ISBLANK(machi_frm_HAWC2!D44), "", machi_frm_HAWC2!D44)</f>
        <v>0.17183105148496819</v>
      </c>
      <c r="E15" s="130">
        <f>IF( ISBLANK(machi_frm_HAWC2!E44), "", machi_frm_HAWC2!E44)</f>
        <v>1793.359821376001</v>
      </c>
      <c r="F15" s="130">
        <f>IF( ISBLANK(machi_frm_HAWC2!F44), "", machi_frm_HAWC2!F44)</f>
        <v>0.17745431970649578</v>
      </c>
      <c r="G15" s="130">
        <f>IF( ISBLANK(machi_frm_HAWC2!G44), "", machi_frm_HAWC2!G44)</f>
        <v>6.0473661655174697E-2</v>
      </c>
      <c r="H15" s="130">
        <f>IF( ISBLANK(machi_frm_HAWC2!H44), "", machi_frm_HAWC2!H44)</f>
        <v>4372.0227824453596</v>
      </c>
      <c r="I15" s="130">
        <f>IF( ISBLANK(machi_frm_HAWC2!I44), "", machi_frm_HAWC2!I44)</f>
        <v>5064.4772637934711</v>
      </c>
      <c r="J15" s="130">
        <f>IF( ISBLANK(machi_frm_HAWC2!J44), "", machi_frm_HAWC2!J44)</f>
        <v>730.44264052418953</v>
      </c>
      <c r="K15" s="130">
        <f>IF( ISBLANK(machi_frm_HAWC2!K44), "", machi_frm_HAWC2!K44)</f>
        <v>4459994196.1555643</v>
      </c>
      <c r="L15" s="130">
        <f>IF( ISBLANK(machi_frm_HAWC2!L44), "", machi_frm_HAWC2!L44)</f>
        <v>0</v>
      </c>
      <c r="M15" s="130">
        <f>IF( ISBLANK(machi_frm_HAWC2!M44), "", machi_frm_HAWC2!M44)</f>
        <v>365626611.42561179</v>
      </c>
      <c r="N15" s="130">
        <f>IF( ISBLANK(machi_frm_HAWC2!N44), "", machi_frm_HAWC2!N44)</f>
        <v>0</v>
      </c>
      <c r="O15" s="130">
        <f>IF( ISBLANK(machi_frm_HAWC2!O44), "", machi_frm_HAWC2!O44)</f>
        <v>142910920.96257001</v>
      </c>
      <c r="P15" s="130">
        <f>IF( ISBLANK(machi_frm_HAWC2!P44), "", machi_frm_HAWC2!P44)</f>
        <v>0</v>
      </c>
      <c r="Q15" s="130">
        <f>IF( ISBLANK(machi_frm_HAWC2!Q44), "", machi_frm_HAWC2!Q44)</f>
        <v>29204842672.138828</v>
      </c>
      <c r="R15" s="130">
        <f>IF( ISBLANK(machi_frm_HAWC2!R44), "", machi_frm_HAWC2!R44)</f>
        <v>0</v>
      </c>
      <c r="S15" s="130">
        <f>IF( ISBLANK(machi_frm_HAWC2!S44), "", machi_frm_HAWC2!S44)</f>
        <v>-1625452387.4789581</v>
      </c>
      <c r="T15" s="130">
        <f>IF( ISBLANK(machi_frm_HAWC2!T44), "", machi_frm_HAWC2!T44)</f>
        <v>0</v>
      </c>
      <c r="U15" s="130">
        <f>IF( ISBLANK(machi_frm_HAWC2!U44), "", machi_frm_HAWC2!U44)</f>
        <v>4735525711.8513594</v>
      </c>
      <c r="V15" s="130">
        <f>IF( ISBLANK(machi_frm_HAWC2!V44), "", machi_frm_HAWC2!V44)</f>
        <v>3109459075.081953</v>
      </c>
      <c r="W15" s="130">
        <f>IF( ISBLANK(machi_frm_HAWC2!W44), "", machi_frm_HAWC2!W44)</f>
        <v>0</v>
      </c>
      <c r="X15" s="130">
        <f>IF( ISBLANK(machi_frm_HAWC2!X44), "", machi_frm_HAWC2!X44)</f>
        <v>-295080109.9352926</v>
      </c>
      <c r="Y15" s="130">
        <f>IF( ISBLANK(machi_frm_HAWC2!Y44), "", machi_frm_HAWC2!Y44)</f>
        <v>0</v>
      </c>
      <c r="Z15" s="130">
        <f>IF( ISBLANK(machi_frm_HAWC2!Z44), "", machi_frm_HAWC2!Z44)</f>
        <v>71828919983.047256</v>
      </c>
      <c r="AA15" s="130">
        <f>IF( ISBLANK(machi_frm_HAWC2!AA44), "", machi_frm_HAWC2!AA44)</f>
        <v>0</v>
      </c>
      <c r="AB15" s="130">
        <f>IF( ISBLANK(machi_frm_HAWC2!AB44), "", machi_frm_HAWC2!AB44)</f>
        <v>-7540934336.8982849</v>
      </c>
      <c r="AC15" s="130">
        <f>IF( ISBLANK(machi_frm_HAWC2!AC44), "", machi_frm_HAWC2!AC44)</f>
        <v>38406479224.735497</v>
      </c>
      <c r="AD15" s="130">
        <f>IF( ISBLANK(machi_frm_HAWC2!AD44), "", machi_frm_HAWC2!AD44)</f>
        <v>0</v>
      </c>
      <c r="AE15" s="130">
        <f>IF( ISBLANK(machi_frm_HAWC2!AE44), "", machi_frm_HAWC2!AE44)</f>
        <v>79137895795.749939</v>
      </c>
      <c r="AF15" s="110">
        <f>IF( ISBLANK(machi_frm_HAWC2!AF44), "", machi_frm_HAWC2!AF44)</f>
        <v>0</v>
      </c>
      <c r="AI15" s="2"/>
      <c r="AJ15">
        <v>8.7750000000000004</v>
      </c>
      <c r="AK15">
        <v>0</v>
      </c>
      <c r="AL15">
        <v>9.2999999999999999E-2</v>
      </c>
      <c r="AM15" s="1">
        <v>1793.5619999999999</v>
      </c>
      <c r="AN15" s="1">
        <v>0.18577350000000001</v>
      </c>
      <c r="AO15" s="1">
        <v>6.0262200000000002E-2</v>
      </c>
      <c r="AP15" s="1">
        <v>4066.4140000000002</v>
      </c>
      <c r="AQ15" s="1">
        <v>5390.4049999999997</v>
      </c>
      <c r="AR15" s="1">
        <v>484.4787</v>
      </c>
      <c r="AS15" s="1">
        <v>4458894000</v>
      </c>
      <c r="AT15" s="1">
        <v>0</v>
      </c>
      <c r="AU15" s="1">
        <v>366850400</v>
      </c>
      <c r="AV15" s="1">
        <v>0</v>
      </c>
      <c r="AW15" s="1">
        <v>135576900</v>
      </c>
      <c r="AX15" s="1">
        <v>0</v>
      </c>
      <c r="AY15" s="1">
        <v>29212070000</v>
      </c>
      <c r="AZ15" s="1">
        <v>0</v>
      </c>
      <c r="BA15" s="1">
        <v>-1613304000</v>
      </c>
      <c r="BB15" s="1">
        <v>0</v>
      </c>
      <c r="BC15" s="1">
        <v>4979892000</v>
      </c>
      <c r="BD15" s="1">
        <v>3108373000</v>
      </c>
      <c r="BE15" s="1">
        <v>0</v>
      </c>
      <c r="BF15" s="1">
        <v>-311576600</v>
      </c>
      <c r="BG15" s="1">
        <v>0</v>
      </c>
      <c r="BH15" s="1">
        <v>71883370000</v>
      </c>
      <c r="BI15" s="1">
        <v>0</v>
      </c>
      <c r="BJ15" s="1">
        <v>-7554554000</v>
      </c>
      <c r="BK15" s="1">
        <v>38418610000</v>
      </c>
      <c r="BL15" s="1">
        <v>0</v>
      </c>
      <c r="BM15" s="1">
        <v>79258980000</v>
      </c>
      <c r="BN15" s="186">
        <v>0</v>
      </c>
      <c r="BQ15" s="138">
        <f t="shared" si="2"/>
        <v>0</v>
      </c>
      <c r="BR15" s="138">
        <f t="shared" si="3"/>
        <v>0</v>
      </c>
      <c r="BS15" s="138">
        <f t="shared" si="4"/>
        <v>7.883105148496819E-2</v>
      </c>
      <c r="BT15" s="138">
        <f t="shared" si="5"/>
        <v>-1.1272463622604707E-2</v>
      </c>
      <c r="BU15" s="138">
        <f t="shared" si="6"/>
        <v>-8.3191802935042303E-3</v>
      </c>
      <c r="BV15" s="138">
        <f t="shared" si="7"/>
        <v>2.1146165517469534E-4</v>
      </c>
      <c r="BW15" s="138">
        <f t="shared" si="8"/>
        <v>7.5154370028570465</v>
      </c>
      <c r="BX15" s="138">
        <f t="shared" ref="BX15:BX43" si="18" xml:space="preserve"> (I15 - AQ15)/AQ15 * 100</f>
        <v>-6.0464424511057819</v>
      </c>
      <c r="BY15" s="138">
        <f t="shared" ref="BY15:BY43" si="19" xml:space="preserve"> (J15 - AR15)/AR15 * 100</f>
        <v>50.768783132094256</v>
      </c>
      <c r="BZ15" s="138">
        <f t="shared" ref="BZ15:BZ43" si="20" xml:space="preserve"> (K15 - AS15)/AS15 * 100</f>
        <v>2.4674193994392069E-2</v>
      </c>
      <c r="CA15" s="138" t="e">
        <f t="shared" ref="CA15:CA43" si="21" xml:space="preserve"> (L15 - AT15)/AT15 * 100</f>
        <v>#DIV/0!</v>
      </c>
      <c r="CB15" s="138">
        <f t="shared" ref="CB15:CB43" si="22" xml:space="preserve"> (M15 - AU15)/AU15 * 100</f>
        <v>-0.33359335968781989</v>
      </c>
      <c r="CC15" s="138" t="e">
        <f t="shared" ref="CC15:CC43" si="23" xml:space="preserve"> (N15 - AV15)/AV15 * 100</f>
        <v>#DIV/0!</v>
      </c>
      <c r="CD15" s="138">
        <f t="shared" ref="CD15:CD43" si="24" xml:space="preserve"> (O15 - AW15)/AW15 * 100</f>
        <v>5.4094915598232527</v>
      </c>
      <c r="CE15" s="138" t="e">
        <f t="shared" ref="CE15:CE43" si="25" xml:space="preserve"> (P15 - AX15)/AX15 * 100</f>
        <v>#DIV/0!</v>
      </c>
      <c r="CF15" s="138">
        <f t="shared" ref="CF15:CF43" si="26" xml:space="preserve"> (Q15 - AY15)/AY15 * 100</f>
        <v>-2.4740896010353671E-2</v>
      </c>
      <c r="CG15" s="138" t="e">
        <f t="shared" ref="CG15:CG43" si="27" xml:space="preserve"> (R15 - AZ15)/AZ15 * 100</f>
        <v>#DIV/0!</v>
      </c>
      <c r="CH15" s="138">
        <f t="shared" ref="CH15:CH43" si="28" xml:space="preserve"> (S15 - BA15)/BA15 * 100</f>
        <v>0.75301291504627332</v>
      </c>
      <c r="CI15" s="138" t="e">
        <f t="shared" ref="CI15:CI43" si="29" xml:space="preserve"> (T15 - BB15)/BB15 * 100</f>
        <v>#DIV/0!</v>
      </c>
      <c r="CJ15" s="138">
        <f t="shared" ref="CJ15:CJ43" si="30" xml:space="preserve"> (U15 - BC15)/BC15 * 100</f>
        <v>-4.9070599954505161</v>
      </c>
      <c r="CK15" s="138">
        <f t="shared" ref="CK15:CK43" si="31" xml:space="preserve"> (V15 - BD15)/BD15 * 100</f>
        <v>3.4940307419767475E-2</v>
      </c>
      <c r="CL15" s="138" t="e">
        <f t="shared" ref="CL15:CL43" si="32" xml:space="preserve"> (W15 - BE15)/BE15 * 100</f>
        <v>#DIV/0!</v>
      </c>
      <c r="CM15" s="138">
        <f t="shared" si="9"/>
        <v>-5.2945214963856078</v>
      </c>
      <c r="CN15" s="138" t="e">
        <f t="shared" si="10"/>
        <v>#DIV/0!</v>
      </c>
      <c r="CO15" s="138">
        <f t="shared" si="11"/>
        <v>-7.5747724338388042E-2</v>
      </c>
      <c r="CP15" s="138" t="e">
        <f t="shared" si="12"/>
        <v>#DIV/0!</v>
      </c>
      <c r="CQ15" s="138">
        <f t="shared" si="13"/>
        <v>-0.18028414518865163</v>
      </c>
      <c r="CR15" s="138">
        <f t="shared" si="14"/>
        <v>-3.1575258096280624E-2</v>
      </c>
      <c r="CS15" s="138" t="e">
        <f t="shared" si="15"/>
        <v>#DIV/0!</v>
      </c>
      <c r="CT15" s="138">
        <f t="shared" si="16"/>
        <v>-0.15277032867450607</v>
      </c>
      <c r="CU15" s="138" t="e">
        <f t="shared" si="17"/>
        <v>#DIV/0!</v>
      </c>
    </row>
    <row r="16" spans="1:99" x14ac:dyDescent="0.3">
      <c r="A16" s="2">
        <f>IF( ISBLANK(machi_frm_HAWC2!A45), "", machi_frm_HAWC2!A45)</f>
        <v>7</v>
      </c>
      <c r="B16" s="321">
        <f>IF( ISBLANK(machi_frm_HAWC2!B45), "", machi_frm_HAWC2!B45)</f>
        <v>8.7750000000000004</v>
      </c>
      <c r="C16" s="321">
        <f>IF( ISBLANK(machi_frm_HAWC2!C45), "", machi_frm_HAWC2!C45)</f>
        <v>0</v>
      </c>
      <c r="D16" s="321">
        <f>IF( ISBLANK(machi_frm_HAWC2!D45), "", machi_frm_HAWC2!D45)</f>
        <v>0.17183105148496819</v>
      </c>
      <c r="E16" s="130">
        <f>IF( ISBLANK(machi_frm_HAWC2!E45), "", machi_frm_HAWC2!E45)</f>
        <v>1793.359821376001</v>
      </c>
      <c r="F16" s="130">
        <f>IF( ISBLANK(machi_frm_HAWC2!F45), "", machi_frm_HAWC2!F45)</f>
        <v>0.17745431970649578</v>
      </c>
      <c r="G16" s="130">
        <f>IF( ISBLANK(machi_frm_HAWC2!G45), "", machi_frm_HAWC2!G45)</f>
        <v>6.0473661655174697E-2</v>
      </c>
      <c r="H16" s="130">
        <f>IF( ISBLANK(machi_frm_HAWC2!H45), "", machi_frm_HAWC2!H45)</f>
        <v>4372.0227824453596</v>
      </c>
      <c r="I16" s="130">
        <f>IF( ISBLANK(machi_frm_HAWC2!I45), "", machi_frm_HAWC2!I45)</f>
        <v>5064.4772637934711</v>
      </c>
      <c r="J16" s="130">
        <f>IF( ISBLANK(machi_frm_HAWC2!J45), "", machi_frm_HAWC2!J45)</f>
        <v>730.44264052418953</v>
      </c>
      <c r="K16" s="130">
        <f>IF( ISBLANK(machi_frm_HAWC2!K45), "", machi_frm_HAWC2!K45)</f>
        <v>4459994196.1555643</v>
      </c>
      <c r="L16" s="130">
        <f>IF( ISBLANK(machi_frm_HAWC2!L45), "", machi_frm_HAWC2!L45)</f>
        <v>0</v>
      </c>
      <c r="M16" s="130">
        <f>IF( ISBLANK(machi_frm_HAWC2!M45), "", machi_frm_HAWC2!M45)</f>
        <v>365626611.42561179</v>
      </c>
      <c r="N16" s="130">
        <f>IF( ISBLANK(machi_frm_HAWC2!N45), "", machi_frm_HAWC2!N45)</f>
        <v>0</v>
      </c>
      <c r="O16" s="130">
        <f>IF( ISBLANK(machi_frm_HAWC2!O45), "", machi_frm_HAWC2!O45)</f>
        <v>142910920.96257001</v>
      </c>
      <c r="P16" s="130">
        <f>IF( ISBLANK(machi_frm_HAWC2!P45), "", machi_frm_HAWC2!P45)</f>
        <v>0</v>
      </c>
      <c r="Q16" s="130">
        <f>IF( ISBLANK(machi_frm_HAWC2!Q45), "", machi_frm_HAWC2!Q45)</f>
        <v>29204842672.138828</v>
      </c>
      <c r="R16" s="130">
        <f>IF( ISBLANK(machi_frm_HAWC2!R45), "", machi_frm_HAWC2!R45)</f>
        <v>0</v>
      </c>
      <c r="S16" s="130">
        <f>IF( ISBLANK(machi_frm_HAWC2!S45), "", machi_frm_HAWC2!S45)</f>
        <v>-1625452387.4789581</v>
      </c>
      <c r="T16" s="130">
        <f>IF( ISBLANK(machi_frm_HAWC2!T45), "", machi_frm_HAWC2!T45)</f>
        <v>0</v>
      </c>
      <c r="U16" s="130">
        <f>IF( ISBLANK(machi_frm_HAWC2!U45), "", machi_frm_HAWC2!U45)</f>
        <v>4735525711.8513594</v>
      </c>
      <c r="V16" s="130">
        <f>IF( ISBLANK(machi_frm_HAWC2!V45), "", machi_frm_HAWC2!V45)</f>
        <v>3109459075.081953</v>
      </c>
      <c r="W16" s="130">
        <f>IF( ISBLANK(machi_frm_HAWC2!W45), "", machi_frm_HAWC2!W45)</f>
        <v>0</v>
      </c>
      <c r="X16" s="130">
        <f>IF( ISBLANK(machi_frm_HAWC2!X45), "", machi_frm_HAWC2!X45)</f>
        <v>-295080109.9352926</v>
      </c>
      <c r="Y16" s="130">
        <f>IF( ISBLANK(machi_frm_HAWC2!Y45), "", machi_frm_HAWC2!Y45)</f>
        <v>0</v>
      </c>
      <c r="Z16" s="130">
        <f>IF( ISBLANK(machi_frm_HAWC2!Z45), "", machi_frm_HAWC2!Z45)</f>
        <v>71828919983.047256</v>
      </c>
      <c r="AA16" s="130">
        <f>IF( ISBLANK(machi_frm_HAWC2!AA45), "", machi_frm_HAWC2!AA45)</f>
        <v>0</v>
      </c>
      <c r="AB16" s="130">
        <f>IF( ISBLANK(machi_frm_HAWC2!AB45), "", machi_frm_HAWC2!AB45)</f>
        <v>-7540934336.8982849</v>
      </c>
      <c r="AC16" s="130">
        <f>IF( ISBLANK(machi_frm_HAWC2!AC45), "", machi_frm_HAWC2!AC45)</f>
        <v>38406479224.735497</v>
      </c>
      <c r="AD16" s="130">
        <f>IF( ISBLANK(machi_frm_HAWC2!AD45), "", machi_frm_HAWC2!AD45)</f>
        <v>0</v>
      </c>
      <c r="AE16" s="130">
        <f>IF( ISBLANK(machi_frm_HAWC2!AE45), "", machi_frm_HAWC2!AE45)</f>
        <v>79137895795.749939</v>
      </c>
      <c r="AF16" s="110">
        <f>IF( ISBLANK(machi_frm_HAWC2!AF45), "", machi_frm_HAWC2!AF45)</f>
        <v>0</v>
      </c>
      <c r="AI16" s="2">
        <v>7</v>
      </c>
      <c r="AJ16">
        <v>8.7750000000000004</v>
      </c>
      <c r="AK16">
        <v>0</v>
      </c>
      <c r="AL16">
        <v>9.2999999999999999E-2</v>
      </c>
      <c r="AM16" s="1">
        <v>1793.5619999999999</v>
      </c>
      <c r="AN16" s="1">
        <v>0.18577350000000001</v>
      </c>
      <c r="AO16" s="1">
        <v>6.0262200000000002E-2</v>
      </c>
      <c r="AP16" s="1">
        <v>4066.4140000000002</v>
      </c>
      <c r="AQ16" s="1">
        <v>5390.4049999999997</v>
      </c>
      <c r="AR16" s="1">
        <v>484.4787</v>
      </c>
      <c r="AS16" s="1">
        <v>4458894000</v>
      </c>
      <c r="AT16" s="1">
        <v>0</v>
      </c>
      <c r="AU16" s="1">
        <v>366850400</v>
      </c>
      <c r="AV16" s="1">
        <v>0</v>
      </c>
      <c r="AW16" s="1">
        <v>135576900</v>
      </c>
      <c r="AX16" s="1">
        <v>0</v>
      </c>
      <c r="AY16" s="1">
        <v>29212070000</v>
      </c>
      <c r="AZ16" s="1">
        <v>0</v>
      </c>
      <c r="BA16" s="1">
        <v>-1613304000</v>
      </c>
      <c r="BB16" s="1">
        <v>0</v>
      </c>
      <c r="BC16" s="1">
        <v>4979892000</v>
      </c>
      <c r="BD16" s="1">
        <v>3108373000</v>
      </c>
      <c r="BE16" s="1">
        <v>0</v>
      </c>
      <c r="BF16" s="1">
        <v>-311576600</v>
      </c>
      <c r="BG16" s="1">
        <v>0</v>
      </c>
      <c r="BH16" s="1">
        <v>71883370000</v>
      </c>
      <c r="BI16" s="1">
        <v>0</v>
      </c>
      <c r="BJ16" s="1">
        <v>-7554554000</v>
      </c>
      <c r="BK16" s="1">
        <v>38418610000</v>
      </c>
      <c r="BL16" s="1">
        <v>0</v>
      </c>
      <c r="BM16" s="1">
        <v>79258980000</v>
      </c>
      <c r="BN16" s="186">
        <v>0</v>
      </c>
      <c r="BQ16" s="138">
        <f t="shared" si="2"/>
        <v>0</v>
      </c>
      <c r="BR16" s="138">
        <f t="shared" si="3"/>
        <v>0</v>
      </c>
      <c r="BS16" s="138">
        <f t="shared" si="4"/>
        <v>7.883105148496819E-2</v>
      </c>
      <c r="BT16" s="138">
        <f t="shared" si="5"/>
        <v>-1.1272463622604707E-2</v>
      </c>
      <c r="BU16" s="138">
        <f t="shared" si="6"/>
        <v>-8.3191802935042303E-3</v>
      </c>
      <c r="BV16" s="138">
        <f t="shared" si="7"/>
        <v>2.1146165517469534E-4</v>
      </c>
      <c r="BW16" s="138">
        <f t="shared" si="8"/>
        <v>7.5154370028570465</v>
      </c>
      <c r="BX16" s="138">
        <f t="shared" si="18"/>
        <v>-6.0464424511057819</v>
      </c>
      <c r="BY16" s="138">
        <f t="shared" si="19"/>
        <v>50.768783132094256</v>
      </c>
      <c r="BZ16" s="138">
        <f t="shared" si="20"/>
        <v>2.4674193994392069E-2</v>
      </c>
      <c r="CA16" s="138" t="e">
        <f t="shared" si="21"/>
        <v>#DIV/0!</v>
      </c>
      <c r="CB16" s="138">
        <f t="shared" si="22"/>
        <v>-0.33359335968781989</v>
      </c>
      <c r="CC16" s="138" t="e">
        <f t="shared" si="23"/>
        <v>#DIV/0!</v>
      </c>
      <c r="CD16" s="138">
        <f t="shared" si="24"/>
        <v>5.4094915598232527</v>
      </c>
      <c r="CE16" s="138" t="e">
        <f t="shared" si="25"/>
        <v>#DIV/0!</v>
      </c>
      <c r="CF16" s="138">
        <f t="shared" si="26"/>
        <v>-2.4740896010353671E-2</v>
      </c>
      <c r="CG16" s="138" t="e">
        <f t="shared" si="27"/>
        <v>#DIV/0!</v>
      </c>
      <c r="CH16" s="138">
        <f t="shared" si="28"/>
        <v>0.75301291504627332</v>
      </c>
      <c r="CI16" s="138" t="e">
        <f t="shared" si="29"/>
        <v>#DIV/0!</v>
      </c>
      <c r="CJ16" s="138">
        <f t="shared" si="30"/>
        <v>-4.9070599954505161</v>
      </c>
      <c r="CK16" s="138">
        <f t="shared" si="31"/>
        <v>3.4940307419767475E-2</v>
      </c>
      <c r="CL16" s="138" t="e">
        <f t="shared" si="32"/>
        <v>#DIV/0!</v>
      </c>
      <c r="CM16" s="138">
        <f t="shared" si="9"/>
        <v>-5.2945214963856078</v>
      </c>
      <c r="CN16" s="138" t="e">
        <f t="shared" si="10"/>
        <v>#DIV/0!</v>
      </c>
      <c r="CO16" s="138">
        <f t="shared" si="11"/>
        <v>-7.5747724338388042E-2</v>
      </c>
      <c r="CP16" s="138" t="e">
        <f t="shared" si="12"/>
        <v>#DIV/0!</v>
      </c>
      <c r="CQ16" s="138">
        <f t="shared" si="13"/>
        <v>-0.18028414518865163</v>
      </c>
      <c r="CR16" s="138">
        <f t="shared" si="14"/>
        <v>-3.1575258096280624E-2</v>
      </c>
      <c r="CS16" s="138" t="e">
        <f t="shared" si="15"/>
        <v>#DIV/0!</v>
      </c>
      <c r="CT16" s="138">
        <f t="shared" si="16"/>
        <v>-0.15277032867450607</v>
      </c>
      <c r="CU16" s="138" t="e">
        <f t="shared" si="17"/>
        <v>#DIV/0!</v>
      </c>
    </row>
    <row r="17" spans="1:99" x14ac:dyDescent="0.3">
      <c r="A17" s="2" t="str">
        <f>IF( ISBLANK(machi_frm_HAWC2!A46), "", machi_frm_HAWC2!A46)</f>
        <v/>
      </c>
      <c r="B17" s="321">
        <f>IF( ISBLANK(machi_frm_HAWC2!B46), "", machi_frm_HAWC2!B46)</f>
        <v>11.7</v>
      </c>
      <c r="C17" s="321">
        <f>IF( ISBLANK(machi_frm_HAWC2!C46), "", machi_frm_HAWC2!C46)</f>
        <v>0</v>
      </c>
      <c r="D17" s="321">
        <f>IF( ISBLANK(machi_frm_HAWC2!D46), "", machi_frm_HAWC2!D46)</f>
        <v>0.23829868591276876</v>
      </c>
      <c r="E17" s="130">
        <f>IF( ISBLANK(machi_frm_HAWC2!E46), "", machi_frm_HAWC2!E46)</f>
        <v>1693.4212257161944</v>
      </c>
      <c r="F17" s="130">
        <f>IF( ISBLANK(machi_frm_HAWC2!F46), "", machi_frm_HAWC2!F46)</f>
        <v>0.28575208051504264</v>
      </c>
      <c r="G17" s="130">
        <f>IF( ISBLANK(machi_frm_HAWC2!G46), "", machi_frm_HAWC2!G46)</f>
        <v>9.0598132374021645E-2</v>
      </c>
      <c r="H17" s="130">
        <f>IF( ISBLANK(machi_frm_HAWC2!H46), "", machi_frm_HAWC2!H46)</f>
        <v>3285.2250814110766</v>
      </c>
      <c r="I17" s="130">
        <f>IF( ISBLANK(machi_frm_HAWC2!I46), "", machi_frm_HAWC2!I46)</f>
        <v>4367.0744592283772</v>
      </c>
      <c r="J17" s="130">
        <f>IF( ISBLANK(machi_frm_HAWC2!J46), "", machi_frm_HAWC2!J46)</f>
        <v>895.91510516832011</v>
      </c>
      <c r="K17" s="130">
        <f>IF( ISBLANK(machi_frm_HAWC2!K46), "", machi_frm_HAWC2!K46)</f>
        <v>3849891890.8951821</v>
      </c>
      <c r="L17" s="130">
        <f>IF( ISBLANK(machi_frm_HAWC2!L46), "", machi_frm_HAWC2!L46)</f>
        <v>0</v>
      </c>
      <c r="M17" s="130">
        <f>IF( ISBLANK(machi_frm_HAWC2!M46), "", machi_frm_HAWC2!M46)</f>
        <v>454929726.99271315</v>
      </c>
      <c r="N17" s="130">
        <f>IF( ISBLANK(machi_frm_HAWC2!N46), "", machi_frm_HAWC2!N46)</f>
        <v>0</v>
      </c>
      <c r="O17" s="130">
        <f>IF( ISBLANK(machi_frm_HAWC2!O46), "", machi_frm_HAWC2!O46)</f>
        <v>180660121.1270428</v>
      </c>
      <c r="P17" s="130">
        <f>IF( ISBLANK(machi_frm_HAWC2!P46), "", machi_frm_HAWC2!P46)</f>
        <v>0</v>
      </c>
      <c r="Q17" s="130">
        <f>IF( ISBLANK(machi_frm_HAWC2!Q46), "", machi_frm_HAWC2!Q46)</f>
        <v>27322798366.442841</v>
      </c>
      <c r="R17" s="130">
        <f>IF( ISBLANK(machi_frm_HAWC2!R46), "", machi_frm_HAWC2!R46)</f>
        <v>0</v>
      </c>
      <c r="S17" s="130">
        <f>IF( ISBLANK(machi_frm_HAWC2!S46), "", machi_frm_HAWC2!S46)</f>
        <v>-2465189512.7620749</v>
      </c>
      <c r="T17" s="130">
        <f>IF( ISBLANK(machi_frm_HAWC2!T46), "", machi_frm_HAWC2!T46)</f>
        <v>0</v>
      </c>
      <c r="U17" s="130">
        <f>IF( ISBLANK(machi_frm_HAWC2!U46), "", machi_frm_HAWC2!U46)</f>
        <v>7849315538.4122028</v>
      </c>
      <c r="V17" s="130">
        <f>IF( ISBLANK(machi_frm_HAWC2!V46), "", machi_frm_HAWC2!V46)</f>
        <v>2556695534.7428622</v>
      </c>
      <c r="W17" s="130">
        <f>IF( ISBLANK(machi_frm_HAWC2!W46), "", machi_frm_HAWC2!W46)</f>
        <v>0</v>
      </c>
      <c r="X17" s="130">
        <f>IF( ISBLANK(machi_frm_HAWC2!X46), "", machi_frm_HAWC2!X46)</f>
        <v>-188948507.65792501</v>
      </c>
      <c r="Y17" s="130">
        <f>IF( ISBLANK(machi_frm_HAWC2!Y46), "", machi_frm_HAWC2!Y46)</f>
        <v>0</v>
      </c>
      <c r="Z17" s="130">
        <f>IF( ISBLANK(machi_frm_HAWC2!Z46), "", machi_frm_HAWC2!Z46)</f>
        <v>56091989512.528374</v>
      </c>
      <c r="AA17" s="130">
        <f>IF( ISBLANK(machi_frm_HAWC2!AA46), "", machi_frm_HAWC2!AA46)</f>
        <v>0</v>
      </c>
      <c r="AB17" s="130">
        <f>IF( ISBLANK(machi_frm_HAWC2!AB46), "", machi_frm_HAWC2!AB46)</f>
        <v>-10070934075.33493</v>
      </c>
      <c r="AC17" s="130">
        <f>IF( ISBLANK(machi_frm_HAWC2!AC46), "", machi_frm_HAWC2!AC46)</f>
        <v>25542802389.898331</v>
      </c>
      <c r="AD17" s="130">
        <f>IF( ISBLANK(machi_frm_HAWC2!AD46), "", machi_frm_HAWC2!AD46)</f>
        <v>0</v>
      </c>
      <c r="AE17" s="130">
        <f>IF( ISBLANK(machi_frm_HAWC2!AE46), "", machi_frm_HAWC2!AE46)</f>
        <v>68628925386.677361</v>
      </c>
      <c r="AF17" s="110">
        <f>IF( ISBLANK(machi_frm_HAWC2!AF46), "", machi_frm_HAWC2!AF46)</f>
        <v>0</v>
      </c>
      <c r="AI17" s="2"/>
      <c r="AJ17">
        <v>11.7</v>
      </c>
      <c r="AK17">
        <v>0</v>
      </c>
      <c r="AL17">
        <v>0.13400000000000001</v>
      </c>
      <c r="AM17" s="1">
        <v>1694.5070000000001</v>
      </c>
      <c r="AN17" s="1">
        <v>0.29690499999999997</v>
      </c>
      <c r="AO17" s="1">
        <v>9.1598669999999993E-2</v>
      </c>
      <c r="AP17" s="1">
        <v>2972.2860000000001</v>
      </c>
      <c r="AQ17" s="1">
        <v>4697.2809999999999</v>
      </c>
      <c r="AR17" s="1">
        <v>617.7002</v>
      </c>
      <c r="AS17" s="1">
        <v>3848843000</v>
      </c>
      <c r="AT17" s="1">
        <v>0</v>
      </c>
      <c r="AU17" s="1">
        <v>456057900</v>
      </c>
      <c r="AV17" s="1">
        <v>0</v>
      </c>
      <c r="AW17" s="1">
        <v>140243800</v>
      </c>
      <c r="AX17" s="1">
        <v>0</v>
      </c>
      <c r="AY17" s="1">
        <v>27339200000</v>
      </c>
      <c r="AZ17" s="1">
        <v>0</v>
      </c>
      <c r="BA17" s="1">
        <v>-2490437000</v>
      </c>
      <c r="BB17" s="1">
        <v>0</v>
      </c>
      <c r="BC17" s="1">
        <v>8163792000</v>
      </c>
      <c r="BD17" s="1">
        <v>2555765000</v>
      </c>
      <c r="BE17" s="1">
        <v>0</v>
      </c>
      <c r="BF17" s="1">
        <v>-208427900</v>
      </c>
      <c r="BG17" s="1">
        <v>0</v>
      </c>
      <c r="BH17" s="1">
        <v>56160220000</v>
      </c>
      <c r="BI17" s="1">
        <v>0</v>
      </c>
      <c r="BJ17" s="1">
        <v>-10118800000</v>
      </c>
      <c r="BK17" s="1">
        <v>25428350000</v>
      </c>
      <c r="BL17" s="1">
        <v>0</v>
      </c>
      <c r="BM17" s="1">
        <v>68884550000</v>
      </c>
      <c r="BN17" s="186">
        <v>0</v>
      </c>
      <c r="BQ17" s="138">
        <f t="shared" si="2"/>
        <v>0</v>
      </c>
      <c r="BR17" s="138">
        <f t="shared" si="3"/>
        <v>0</v>
      </c>
      <c r="BS17" s="138">
        <f t="shared" si="4"/>
        <v>0.10429868591276875</v>
      </c>
      <c r="BT17" s="138">
        <f t="shared" si="5"/>
        <v>-6.4076116758778598E-2</v>
      </c>
      <c r="BU17" s="138">
        <f t="shared" si="6"/>
        <v>-1.1152919484957335E-2</v>
      </c>
      <c r="BV17" s="138">
        <f t="shared" si="7"/>
        <v>-1.0005376259783483E-3</v>
      </c>
      <c r="BW17" s="138">
        <f t="shared" si="8"/>
        <v>10.52856560274067</v>
      </c>
      <c r="BX17" s="138">
        <f t="shared" si="18"/>
        <v>-7.0297378583828118</v>
      </c>
      <c r="BY17" s="138">
        <f t="shared" si="19"/>
        <v>45.040442785726817</v>
      </c>
      <c r="BZ17" s="138">
        <f t="shared" si="20"/>
        <v>2.7252109145063402E-2</v>
      </c>
      <c r="CA17" s="138" t="e">
        <f t="shared" si="21"/>
        <v>#DIV/0!</v>
      </c>
      <c r="CB17" s="138">
        <f t="shared" si="22"/>
        <v>-0.24737495113818808</v>
      </c>
      <c r="CC17" s="138" t="e">
        <f t="shared" si="23"/>
        <v>#DIV/0!</v>
      </c>
      <c r="CD17" s="138">
        <f t="shared" si="24"/>
        <v>28.818615245053831</v>
      </c>
      <c r="CE17" s="138" t="e">
        <f t="shared" si="25"/>
        <v>#DIV/0!</v>
      </c>
      <c r="CF17" s="138">
        <f t="shared" si="26"/>
        <v>-5.9993099860857019E-2</v>
      </c>
      <c r="CG17" s="138" t="e">
        <f t="shared" si="27"/>
        <v>#DIV/0!</v>
      </c>
      <c r="CH17" s="138">
        <f t="shared" si="28"/>
        <v>-1.0137773907922607</v>
      </c>
      <c r="CI17" s="138" t="e">
        <f t="shared" si="29"/>
        <v>#DIV/0!</v>
      </c>
      <c r="CJ17" s="138">
        <f t="shared" si="30"/>
        <v>-3.8520881177251596</v>
      </c>
      <c r="CK17" s="138">
        <f t="shared" si="31"/>
        <v>3.6409245093434822E-2</v>
      </c>
      <c r="CL17" s="138" t="e">
        <f t="shared" si="32"/>
        <v>#DIV/0!</v>
      </c>
      <c r="CM17" s="138">
        <f t="shared" si="9"/>
        <v>-9.3458660486791789</v>
      </c>
      <c r="CN17" s="138" t="e">
        <f t="shared" si="10"/>
        <v>#DIV/0!</v>
      </c>
      <c r="CO17" s="138">
        <f t="shared" si="11"/>
        <v>-0.12149255731481515</v>
      </c>
      <c r="CP17" s="138" t="e">
        <f t="shared" si="12"/>
        <v>#DIV/0!</v>
      </c>
      <c r="CQ17" s="138">
        <f t="shared" si="13"/>
        <v>-0.47303953695170947</v>
      </c>
      <c r="CR17" s="138">
        <f t="shared" si="14"/>
        <v>0.45009758752860762</v>
      </c>
      <c r="CS17" s="138" t="e">
        <f t="shared" si="15"/>
        <v>#DIV/0!</v>
      </c>
      <c r="CT17" s="138">
        <f t="shared" si="16"/>
        <v>-0.37109135985157699</v>
      </c>
      <c r="CU17" s="138" t="e">
        <f t="shared" si="17"/>
        <v>#DIV/0!</v>
      </c>
    </row>
    <row r="18" spans="1:99" x14ac:dyDescent="0.3">
      <c r="A18" s="2">
        <f>IF( ISBLANK(machi_frm_HAWC2!A47), "", machi_frm_HAWC2!A47)</f>
        <v>8</v>
      </c>
      <c r="B18" s="321">
        <f>IF( ISBLANK(machi_frm_HAWC2!B47), "", machi_frm_HAWC2!B47)</f>
        <v>11.7</v>
      </c>
      <c r="C18" s="321">
        <f>IF( ISBLANK(machi_frm_HAWC2!C47), "", machi_frm_HAWC2!C47)</f>
        <v>0</v>
      </c>
      <c r="D18" s="321">
        <f>IF( ISBLANK(machi_frm_HAWC2!D47), "", machi_frm_HAWC2!D47)</f>
        <v>0.23829868591276876</v>
      </c>
      <c r="E18" s="130">
        <f>IF( ISBLANK(machi_frm_HAWC2!E47), "", machi_frm_HAWC2!E47)</f>
        <v>1693.4212257161944</v>
      </c>
      <c r="F18" s="130">
        <f>IF( ISBLANK(machi_frm_HAWC2!F47), "", machi_frm_HAWC2!F47)</f>
        <v>0.28575208051504264</v>
      </c>
      <c r="G18" s="130">
        <f>IF( ISBLANK(machi_frm_HAWC2!G47), "", machi_frm_HAWC2!G47)</f>
        <v>9.0598132374021645E-2</v>
      </c>
      <c r="H18" s="130">
        <f>IF( ISBLANK(machi_frm_HAWC2!H47), "", machi_frm_HAWC2!H47)</f>
        <v>3285.2250814110766</v>
      </c>
      <c r="I18" s="130">
        <f>IF( ISBLANK(machi_frm_HAWC2!I47), "", machi_frm_HAWC2!I47)</f>
        <v>4367.0744592283772</v>
      </c>
      <c r="J18" s="130">
        <f>IF( ISBLANK(machi_frm_HAWC2!J47), "", machi_frm_HAWC2!J47)</f>
        <v>895.91510516832011</v>
      </c>
      <c r="K18" s="130">
        <f>IF( ISBLANK(machi_frm_HAWC2!K47), "", machi_frm_HAWC2!K47)</f>
        <v>3849891890.8951821</v>
      </c>
      <c r="L18" s="130">
        <f>IF( ISBLANK(machi_frm_HAWC2!L47), "", machi_frm_HAWC2!L47)</f>
        <v>0</v>
      </c>
      <c r="M18" s="130">
        <f>IF( ISBLANK(machi_frm_HAWC2!M47), "", machi_frm_HAWC2!M47)</f>
        <v>454929726.99271315</v>
      </c>
      <c r="N18" s="130">
        <f>IF( ISBLANK(machi_frm_HAWC2!N47), "", machi_frm_HAWC2!N47)</f>
        <v>0</v>
      </c>
      <c r="O18" s="130">
        <f>IF( ISBLANK(machi_frm_HAWC2!O47), "", machi_frm_HAWC2!O47)</f>
        <v>180660121.1270428</v>
      </c>
      <c r="P18" s="130">
        <f>IF( ISBLANK(machi_frm_HAWC2!P47), "", machi_frm_HAWC2!P47)</f>
        <v>0</v>
      </c>
      <c r="Q18" s="130">
        <f>IF( ISBLANK(machi_frm_HAWC2!Q47), "", machi_frm_HAWC2!Q47)</f>
        <v>27322798366.442841</v>
      </c>
      <c r="R18" s="130">
        <f>IF( ISBLANK(machi_frm_HAWC2!R47), "", machi_frm_HAWC2!R47)</f>
        <v>0</v>
      </c>
      <c r="S18" s="130">
        <f>IF( ISBLANK(machi_frm_HAWC2!S47), "", machi_frm_HAWC2!S47)</f>
        <v>-2465189512.7620749</v>
      </c>
      <c r="T18" s="130">
        <f>IF( ISBLANK(machi_frm_HAWC2!T47), "", machi_frm_HAWC2!T47)</f>
        <v>0</v>
      </c>
      <c r="U18" s="130">
        <f>IF( ISBLANK(machi_frm_HAWC2!U47), "", machi_frm_HAWC2!U47)</f>
        <v>7849315538.4122028</v>
      </c>
      <c r="V18" s="130">
        <f>IF( ISBLANK(machi_frm_HAWC2!V47), "", machi_frm_HAWC2!V47)</f>
        <v>2556695534.7428622</v>
      </c>
      <c r="W18" s="130">
        <f>IF( ISBLANK(machi_frm_HAWC2!W47), "", machi_frm_HAWC2!W47)</f>
        <v>0</v>
      </c>
      <c r="X18" s="130">
        <f>IF( ISBLANK(machi_frm_HAWC2!X47), "", machi_frm_HAWC2!X47)</f>
        <v>-188948507.65792501</v>
      </c>
      <c r="Y18" s="130">
        <f>IF( ISBLANK(machi_frm_HAWC2!Y47), "", machi_frm_HAWC2!Y47)</f>
        <v>0</v>
      </c>
      <c r="Z18" s="130">
        <f>IF( ISBLANK(machi_frm_HAWC2!Z47), "", machi_frm_HAWC2!Z47)</f>
        <v>56091989512.528374</v>
      </c>
      <c r="AA18" s="130">
        <f>IF( ISBLANK(machi_frm_HAWC2!AA47), "", machi_frm_HAWC2!AA47)</f>
        <v>0</v>
      </c>
      <c r="AB18" s="130">
        <f>IF( ISBLANK(machi_frm_HAWC2!AB47), "", machi_frm_HAWC2!AB47)</f>
        <v>-10070934075.33493</v>
      </c>
      <c r="AC18" s="130">
        <f>IF( ISBLANK(machi_frm_HAWC2!AC47), "", machi_frm_HAWC2!AC47)</f>
        <v>25542802389.898331</v>
      </c>
      <c r="AD18" s="130">
        <f>IF( ISBLANK(machi_frm_HAWC2!AD47), "", machi_frm_HAWC2!AD47)</f>
        <v>0</v>
      </c>
      <c r="AE18" s="130">
        <f>IF( ISBLANK(machi_frm_HAWC2!AE47), "", machi_frm_HAWC2!AE47)</f>
        <v>68628925386.677361</v>
      </c>
      <c r="AF18" s="110">
        <f>IF( ISBLANK(machi_frm_HAWC2!AF47), "", machi_frm_HAWC2!AF47)</f>
        <v>0</v>
      </c>
      <c r="AI18" s="2">
        <v>8</v>
      </c>
      <c r="AJ18">
        <v>11.7</v>
      </c>
      <c r="AK18">
        <v>0</v>
      </c>
      <c r="AL18">
        <v>0.13400000000000001</v>
      </c>
      <c r="AM18" s="1">
        <v>1694.5070000000001</v>
      </c>
      <c r="AN18" s="1">
        <v>0.29690499999999997</v>
      </c>
      <c r="AO18" s="1">
        <v>9.1598669999999993E-2</v>
      </c>
      <c r="AP18" s="1">
        <v>2972.2860000000001</v>
      </c>
      <c r="AQ18" s="1">
        <v>4697.2809999999999</v>
      </c>
      <c r="AR18" s="1">
        <v>617.7002</v>
      </c>
      <c r="AS18" s="1">
        <v>3848843000</v>
      </c>
      <c r="AT18" s="1">
        <v>0</v>
      </c>
      <c r="AU18" s="1">
        <v>456057900</v>
      </c>
      <c r="AV18" s="1">
        <v>0</v>
      </c>
      <c r="AW18" s="1">
        <v>140243800</v>
      </c>
      <c r="AX18" s="1">
        <v>0</v>
      </c>
      <c r="AY18" s="1">
        <v>27339200000</v>
      </c>
      <c r="AZ18" s="1">
        <v>0</v>
      </c>
      <c r="BA18" s="1">
        <v>-2490437000</v>
      </c>
      <c r="BB18" s="1">
        <v>0</v>
      </c>
      <c r="BC18" s="1">
        <v>8163792000</v>
      </c>
      <c r="BD18" s="1">
        <v>2555765000</v>
      </c>
      <c r="BE18" s="1">
        <v>0</v>
      </c>
      <c r="BF18" s="1">
        <v>-208427900</v>
      </c>
      <c r="BG18" s="1">
        <v>0</v>
      </c>
      <c r="BH18" s="1">
        <v>56160220000</v>
      </c>
      <c r="BI18" s="1">
        <v>0</v>
      </c>
      <c r="BJ18" s="1">
        <v>-10118800000</v>
      </c>
      <c r="BK18" s="1">
        <v>25428350000</v>
      </c>
      <c r="BL18" s="1">
        <v>0</v>
      </c>
      <c r="BM18" s="1">
        <v>68884550000</v>
      </c>
      <c r="BN18" s="186">
        <v>0</v>
      </c>
      <c r="BQ18" s="138">
        <f t="shared" si="2"/>
        <v>0</v>
      </c>
      <c r="BR18" s="138">
        <f t="shared" si="3"/>
        <v>0</v>
      </c>
      <c r="BS18" s="138">
        <f t="shared" si="4"/>
        <v>0.10429868591276875</v>
      </c>
      <c r="BT18" s="138">
        <f t="shared" si="5"/>
        <v>-6.4076116758778598E-2</v>
      </c>
      <c r="BU18" s="138">
        <f t="shared" si="6"/>
        <v>-1.1152919484957335E-2</v>
      </c>
      <c r="BV18" s="138">
        <f t="shared" si="7"/>
        <v>-1.0005376259783483E-3</v>
      </c>
      <c r="BW18" s="138">
        <f t="shared" si="8"/>
        <v>10.52856560274067</v>
      </c>
      <c r="BX18" s="138">
        <f t="shared" si="18"/>
        <v>-7.0297378583828118</v>
      </c>
      <c r="BY18" s="138">
        <f t="shared" si="19"/>
        <v>45.040442785726817</v>
      </c>
      <c r="BZ18" s="138">
        <f t="shared" si="20"/>
        <v>2.7252109145063402E-2</v>
      </c>
      <c r="CA18" s="138" t="e">
        <f t="shared" si="21"/>
        <v>#DIV/0!</v>
      </c>
      <c r="CB18" s="138">
        <f t="shared" si="22"/>
        <v>-0.24737495113818808</v>
      </c>
      <c r="CC18" s="138" t="e">
        <f t="shared" si="23"/>
        <v>#DIV/0!</v>
      </c>
      <c r="CD18" s="138">
        <f t="shared" si="24"/>
        <v>28.818615245053831</v>
      </c>
      <c r="CE18" s="138" t="e">
        <f t="shared" si="25"/>
        <v>#DIV/0!</v>
      </c>
      <c r="CF18" s="138">
        <f t="shared" si="26"/>
        <v>-5.9993099860857019E-2</v>
      </c>
      <c r="CG18" s="138" t="e">
        <f t="shared" si="27"/>
        <v>#DIV/0!</v>
      </c>
      <c r="CH18" s="138">
        <f t="shared" si="28"/>
        <v>-1.0137773907922607</v>
      </c>
      <c r="CI18" s="138" t="e">
        <f t="shared" si="29"/>
        <v>#DIV/0!</v>
      </c>
      <c r="CJ18" s="138">
        <f t="shared" si="30"/>
        <v>-3.8520881177251596</v>
      </c>
      <c r="CK18" s="138">
        <f t="shared" si="31"/>
        <v>3.6409245093434822E-2</v>
      </c>
      <c r="CL18" s="138" t="e">
        <f t="shared" si="32"/>
        <v>#DIV/0!</v>
      </c>
      <c r="CM18" s="138">
        <f t="shared" si="9"/>
        <v>-9.3458660486791789</v>
      </c>
      <c r="CN18" s="138" t="e">
        <f t="shared" si="10"/>
        <v>#DIV/0!</v>
      </c>
      <c r="CO18" s="138">
        <f t="shared" si="11"/>
        <v>-0.12149255731481515</v>
      </c>
      <c r="CP18" s="138" t="e">
        <f t="shared" si="12"/>
        <v>#DIV/0!</v>
      </c>
      <c r="CQ18" s="138">
        <f t="shared" si="13"/>
        <v>-0.47303953695170947</v>
      </c>
      <c r="CR18" s="138">
        <f t="shared" si="14"/>
        <v>0.45009758752860762</v>
      </c>
      <c r="CS18" s="138" t="e">
        <f t="shared" si="15"/>
        <v>#DIV/0!</v>
      </c>
      <c r="CT18" s="138">
        <f t="shared" si="16"/>
        <v>-0.37109135985157699</v>
      </c>
      <c r="CU18" s="138" t="e">
        <f t="shared" si="17"/>
        <v>#DIV/0!</v>
      </c>
    </row>
    <row r="19" spans="1:99" x14ac:dyDescent="0.3">
      <c r="A19" s="2" t="str">
        <f>IF( ISBLANK(machi_frm_HAWC2!A48), "", machi_frm_HAWC2!A48)</f>
        <v/>
      </c>
      <c r="B19" s="321">
        <f>IF( ISBLANK(machi_frm_HAWC2!B48), "", machi_frm_HAWC2!B48)</f>
        <v>17.55</v>
      </c>
      <c r="C19" s="321">
        <f>IF( ISBLANK(machi_frm_HAWC2!C48), "", machi_frm_HAWC2!C48)</f>
        <v>0</v>
      </c>
      <c r="D19" s="321">
        <f>IF( ISBLANK(machi_frm_HAWC2!D48), "", machi_frm_HAWC2!D48)</f>
        <v>0.34100920134967028</v>
      </c>
      <c r="E19" s="130">
        <f>IF( ISBLANK(machi_frm_HAWC2!E48), "", machi_frm_HAWC2!E48)</f>
        <v>1051.5416744711415</v>
      </c>
      <c r="F19" s="130">
        <f>IF( ISBLANK(machi_frm_HAWC2!F48), "", machi_frm_HAWC2!F48)</f>
        <v>0.55592511058478622</v>
      </c>
      <c r="G19" s="130">
        <f>IF( ISBLANK(machi_frm_HAWC2!G48), "", machi_frm_HAWC2!G48)</f>
        <v>0.13182103495521447</v>
      </c>
      <c r="H19" s="130">
        <f>IF( ISBLANK(machi_frm_HAWC2!H48), "", machi_frm_HAWC2!H48)</f>
        <v>1277.1210397925197</v>
      </c>
      <c r="I19" s="130">
        <f>IF( ISBLANK(machi_frm_HAWC2!I48), "", machi_frm_HAWC2!I48)</f>
        <v>2875.9079999157971</v>
      </c>
      <c r="J19" s="130">
        <f>IF( ISBLANK(machi_frm_HAWC2!J48), "", machi_frm_HAWC2!J48)</f>
        <v>779.16469668818524</v>
      </c>
      <c r="K19" s="130">
        <f>IF( ISBLANK(machi_frm_HAWC2!K48), "", machi_frm_HAWC2!K48)</f>
        <v>2235271572.1492682</v>
      </c>
      <c r="L19" s="130">
        <f>IF( ISBLANK(machi_frm_HAWC2!L48), "", machi_frm_HAWC2!L48)</f>
        <v>0</v>
      </c>
      <c r="M19" s="130">
        <f>IF( ISBLANK(machi_frm_HAWC2!M48), "", machi_frm_HAWC2!M48)</f>
        <v>334870317.91329759</v>
      </c>
      <c r="N19" s="130">
        <f>IF( ISBLANK(machi_frm_HAWC2!N48), "", machi_frm_HAWC2!N48)</f>
        <v>0</v>
      </c>
      <c r="O19" s="130">
        <f>IF( ISBLANK(machi_frm_HAWC2!O48), "", machi_frm_HAWC2!O48)</f>
        <v>120679587.29339448</v>
      </c>
      <c r="P19" s="130">
        <f>IF( ISBLANK(machi_frm_HAWC2!P48), "", machi_frm_HAWC2!P48)</f>
        <v>0</v>
      </c>
      <c r="Q19" s="130">
        <f>IF( ISBLANK(machi_frm_HAWC2!Q48), "", machi_frm_HAWC2!Q48)</f>
        <v>22665871154.74408</v>
      </c>
      <c r="R19" s="130">
        <f>IF( ISBLANK(machi_frm_HAWC2!R48), "", machi_frm_HAWC2!R48)</f>
        <v>0</v>
      </c>
      <c r="S19" s="130">
        <f>IF( ISBLANK(machi_frm_HAWC2!S48), "", machi_frm_HAWC2!S48)</f>
        <v>-2246172011.530633</v>
      </c>
      <c r="T19" s="130">
        <f>IF( ISBLANK(machi_frm_HAWC2!T48), "", machi_frm_HAWC2!T48)</f>
        <v>0</v>
      </c>
      <c r="U19" s="130">
        <f>IF( ISBLANK(machi_frm_HAWC2!U48), "", machi_frm_HAWC2!U48)</f>
        <v>10221740011.971619</v>
      </c>
      <c r="V19" s="130">
        <f>IF( ISBLANK(machi_frm_HAWC2!V48), "", machi_frm_HAWC2!V48)</f>
        <v>1019607239.5229785</v>
      </c>
      <c r="W19" s="130">
        <f>IF( ISBLANK(machi_frm_HAWC2!W48), "", machi_frm_HAWC2!W48)</f>
        <v>0</v>
      </c>
      <c r="X19" s="130">
        <f>IF( ISBLANK(machi_frm_HAWC2!X48), "", machi_frm_HAWC2!X48)</f>
        <v>139427388.80424297</v>
      </c>
      <c r="Y19" s="130">
        <f>IF( ISBLANK(machi_frm_HAWC2!Y48), "", machi_frm_HAWC2!Y48)</f>
        <v>0</v>
      </c>
      <c r="Z19" s="130">
        <f>IF( ISBLANK(machi_frm_HAWC2!Z48), "", machi_frm_HAWC2!Z48)</f>
        <v>30760273561.58371</v>
      </c>
      <c r="AA19" s="130">
        <f>IF( ISBLANK(machi_frm_HAWC2!AA48), "", machi_frm_HAWC2!AA48)</f>
        <v>0</v>
      </c>
      <c r="AB19" s="130">
        <f>IF( ISBLANK(machi_frm_HAWC2!AB48), "", machi_frm_HAWC2!AB48)</f>
        <v>-9442543662.3286095</v>
      </c>
      <c r="AC19" s="130">
        <f>IF( ISBLANK(machi_frm_HAWC2!AC48), "", machi_frm_HAWC2!AC48)</f>
        <v>8422428357.2150173</v>
      </c>
      <c r="AD19" s="130">
        <f>IF( ISBLANK(machi_frm_HAWC2!AD48), "", machi_frm_HAWC2!AD48)</f>
        <v>0</v>
      </c>
      <c r="AE19" s="130">
        <f>IF( ISBLANK(machi_frm_HAWC2!AE48), "", machi_frm_HAWC2!AE48)</f>
        <v>51212764677.466415</v>
      </c>
      <c r="AF19" s="110">
        <f>IF( ISBLANK(machi_frm_HAWC2!AF48), "", machi_frm_HAWC2!AF48)</f>
        <v>0</v>
      </c>
      <c r="AI19" s="2"/>
      <c r="AJ19">
        <v>17.55</v>
      </c>
      <c r="AK19">
        <v>0</v>
      </c>
      <c r="AL19">
        <v>0.20799999999999999</v>
      </c>
      <c r="AM19" s="1">
        <v>1050.5039999999999</v>
      </c>
      <c r="AN19" s="1">
        <v>0.56563200000000002</v>
      </c>
      <c r="AO19" s="1">
        <v>0.13407040000000001</v>
      </c>
      <c r="AP19" s="1">
        <v>1084.076</v>
      </c>
      <c r="AQ19" s="1">
        <v>3193.1190000000001</v>
      </c>
      <c r="AR19" s="1">
        <v>545.67660000000001</v>
      </c>
      <c r="AS19" s="1">
        <v>2233515000</v>
      </c>
      <c r="AT19" s="1">
        <v>0</v>
      </c>
      <c r="AU19" s="1">
        <v>333837200</v>
      </c>
      <c r="AV19" s="1">
        <v>0</v>
      </c>
      <c r="AW19" s="1">
        <v>79522230</v>
      </c>
      <c r="AX19" s="1">
        <v>0</v>
      </c>
      <c r="AY19" s="1">
        <v>22665760000</v>
      </c>
      <c r="AZ19" s="1">
        <v>0</v>
      </c>
      <c r="BA19" s="1">
        <v>-2295973000</v>
      </c>
      <c r="BB19" s="1">
        <v>0</v>
      </c>
      <c r="BC19" s="1">
        <v>10453720000</v>
      </c>
      <c r="BD19" s="1">
        <v>1017191000</v>
      </c>
      <c r="BE19" s="1">
        <v>0</v>
      </c>
      <c r="BF19" s="1">
        <v>127809600</v>
      </c>
      <c r="BG19" s="1">
        <v>0</v>
      </c>
      <c r="BH19" s="1">
        <v>30764830000</v>
      </c>
      <c r="BI19" s="1">
        <v>0</v>
      </c>
      <c r="BJ19" s="1">
        <v>-9395852000</v>
      </c>
      <c r="BK19" s="1">
        <v>8076641000</v>
      </c>
      <c r="BL19" s="1">
        <v>0</v>
      </c>
      <c r="BM19" s="1">
        <v>51348690000</v>
      </c>
      <c r="BN19" s="186">
        <v>0</v>
      </c>
      <c r="BQ19" s="138">
        <f t="shared" si="2"/>
        <v>0</v>
      </c>
      <c r="BR19" s="138">
        <f t="shared" si="3"/>
        <v>0</v>
      </c>
      <c r="BS19" s="138">
        <f t="shared" si="4"/>
        <v>0.13300920134967029</v>
      </c>
      <c r="BT19" s="138">
        <f t="shared" si="5"/>
        <v>9.8778726320090132E-2</v>
      </c>
      <c r="BU19" s="138">
        <f t="shared" si="6"/>
        <v>-9.7068894152138041E-3</v>
      </c>
      <c r="BV19" s="138">
        <f t="shared" si="7"/>
        <v>-2.2493650447855396E-3</v>
      </c>
      <c r="BW19" s="138">
        <f t="shared" si="8"/>
        <v>17.807334521981826</v>
      </c>
      <c r="BX19" s="138">
        <f t="shared" si="18"/>
        <v>-9.9342053986776904</v>
      </c>
      <c r="BY19" s="138">
        <f t="shared" si="19"/>
        <v>42.788731766798364</v>
      </c>
      <c r="BZ19" s="138">
        <f t="shared" si="20"/>
        <v>7.8646086964634238E-2</v>
      </c>
      <c r="CA19" s="138" t="e">
        <f t="shared" si="21"/>
        <v>#DIV/0!</v>
      </c>
      <c r="CB19" s="138">
        <f t="shared" si="22"/>
        <v>0.30946758279113101</v>
      </c>
      <c r="CC19" s="138" t="e">
        <f t="shared" si="23"/>
        <v>#DIV/0!</v>
      </c>
      <c r="CD19" s="138">
        <f t="shared" si="24"/>
        <v>51.755788656070735</v>
      </c>
      <c r="CE19" s="138" t="e">
        <f t="shared" si="25"/>
        <v>#DIV/0!</v>
      </c>
      <c r="CF19" s="138">
        <f t="shared" si="26"/>
        <v>4.9040819314944588E-4</v>
      </c>
      <c r="CG19" s="138" t="e">
        <f t="shared" si="27"/>
        <v>#DIV/0!</v>
      </c>
      <c r="CH19" s="138">
        <f t="shared" si="28"/>
        <v>-2.1690581060564313</v>
      </c>
      <c r="CI19" s="138" t="e">
        <f t="shared" si="29"/>
        <v>#DIV/0!</v>
      </c>
      <c r="CJ19" s="138">
        <f t="shared" si="30"/>
        <v>-2.2191142294645481</v>
      </c>
      <c r="CK19" s="138">
        <f t="shared" si="31"/>
        <v>0.23754039536120006</v>
      </c>
      <c r="CL19" s="138" t="e">
        <f t="shared" si="32"/>
        <v>#DIV/0!</v>
      </c>
      <c r="CM19" s="138">
        <f t="shared" si="9"/>
        <v>9.0899187574665508</v>
      </c>
      <c r="CN19" s="138" t="e">
        <f t="shared" si="10"/>
        <v>#DIV/0!</v>
      </c>
      <c r="CO19" s="138">
        <f t="shared" si="11"/>
        <v>-1.4810543130874715E-2</v>
      </c>
      <c r="CP19" s="138" t="e">
        <f t="shared" si="12"/>
        <v>#DIV/0!</v>
      </c>
      <c r="CQ19" s="138">
        <f t="shared" si="13"/>
        <v>0.49693909960064792</v>
      </c>
      <c r="CR19" s="138">
        <f t="shared" si="14"/>
        <v>4.2813263238395436</v>
      </c>
      <c r="CS19" s="138" t="e">
        <f t="shared" si="15"/>
        <v>#DIV/0!</v>
      </c>
      <c r="CT19" s="138">
        <f t="shared" si="16"/>
        <v>-0.26471039968806331</v>
      </c>
      <c r="CU19" s="138" t="e">
        <f t="shared" si="17"/>
        <v>#DIV/0!</v>
      </c>
    </row>
    <row r="20" spans="1:99" x14ac:dyDescent="0.3">
      <c r="A20" s="2">
        <f>IF( ISBLANK(machi_frm_HAWC2!A49), "", machi_frm_HAWC2!A49)</f>
        <v>9</v>
      </c>
      <c r="B20" s="321">
        <f>IF( ISBLANK(machi_frm_HAWC2!B49), "", machi_frm_HAWC2!B49)</f>
        <v>17.55</v>
      </c>
      <c r="C20" s="321">
        <f>IF( ISBLANK(machi_frm_HAWC2!C49), "", machi_frm_HAWC2!C49)</f>
        <v>0</v>
      </c>
      <c r="D20" s="321">
        <f>IF( ISBLANK(machi_frm_HAWC2!D49), "", machi_frm_HAWC2!D49)</f>
        <v>0.34100920134967028</v>
      </c>
      <c r="E20" s="130">
        <f>IF( ISBLANK(machi_frm_HAWC2!E49), "", machi_frm_HAWC2!E49)</f>
        <v>1051.5416744711415</v>
      </c>
      <c r="F20" s="130">
        <f>IF( ISBLANK(machi_frm_HAWC2!F49), "", machi_frm_HAWC2!F49)</f>
        <v>0.55592511058478622</v>
      </c>
      <c r="G20" s="130">
        <f>IF( ISBLANK(machi_frm_HAWC2!G49), "", machi_frm_HAWC2!G49)</f>
        <v>0.13182103495521447</v>
      </c>
      <c r="H20" s="130">
        <f>IF( ISBLANK(machi_frm_HAWC2!H49), "", machi_frm_HAWC2!H49)</f>
        <v>1277.1210397925197</v>
      </c>
      <c r="I20" s="130">
        <f>IF( ISBLANK(machi_frm_HAWC2!I49), "", machi_frm_HAWC2!I49)</f>
        <v>2875.9079999157971</v>
      </c>
      <c r="J20" s="130">
        <f>IF( ISBLANK(machi_frm_HAWC2!J49), "", machi_frm_HAWC2!J49)</f>
        <v>779.16469668818524</v>
      </c>
      <c r="K20" s="130">
        <f>IF( ISBLANK(machi_frm_HAWC2!K49), "", machi_frm_HAWC2!K49)</f>
        <v>2235271572.1492682</v>
      </c>
      <c r="L20" s="130">
        <f>IF( ISBLANK(machi_frm_HAWC2!L49), "", machi_frm_HAWC2!L49)</f>
        <v>0</v>
      </c>
      <c r="M20" s="130">
        <f>IF( ISBLANK(machi_frm_HAWC2!M49), "", machi_frm_HAWC2!M49)</f>
        <v>334870317.91329759</v>
      </c>
      <c r="N20" s="130">
        <f>IF( ISBLANK(machi_frm_HAWC2!N49), "", machi_frm_HAWC2!N49)</f>
        <v>0</v>
      </c>
      <c r="O20" s="130">
        <f>IF( ISBLANK(machi_frm_HAWC2!O49), "", machi_frm_HAWC2!O49)</f>
        <v>120679587.29339448</v>
      </c>
      <c r="P20" s="130">
        <f>IF( ISBLANK(machi_frm_HAWC2!P49), "", machi_frm_HAWC2!P49)</f>
        <v>0</v>
      </c>
      <c r="Q20" s="130">
        <f>IF( ISBLANK(machi_frm_HAWC2!Q49), "", machi_frm_HAWC2!Q49)</f>
        <v>22665871154.74408</v>
      </c>
      <c r="R20" s="130">
        <f>IF( ISBLANK(machi_frm_HAWC2!R49), "", machi_frm_HAWC2!R49)</f>
        <v>0</v>
      </c>
      <c r="S20" s="130">
        <f>IF( ISBLANK(machi_frm_HAWC2!S49), "", machi_frm_HAWC2!S49)</f>
        <v>-2246172011.530633</v>
      </c>
      <c r="T20" s="130">
        <f>IF( ISBLANK(machi_frm_HAWC2!T49), "", machi_frm_HAWC2!T49)</f>
        <v>0</v>
      </c>
      <c r="U20" s="130">
        <f>IF( ISBLANK(machi_frm_HAWC2!U49), "", machi_frm_HAWC2!U49)</f>
        <v>10221740011.971619</v>
      </c>
      <c r="V20" s="130">
        <f>IF( ISBLANK(machi_frm_HAWC2!V49), "", machi_frm_HAWC2!V49)</f>
        <v>1019607239.5229785</v>
      </c>
      <c r="W20" s="130">
        <f>IF( ISBLANK(machi_frm_HAWC2!W49), "", machi_frm_HAWC2!W49)</f>
        <v>0</v>
      </c>
      <c r="X20" s="130">
        <f>IF( ISBLANK(machi_frm_HAWC2!X49), "", machi_frm_HAWC2!X49)</f>
        <v>139427388.80424297</v>
      </c>
      <c r="Y20" s="130">
        <f>IF( ISBLANK(machi_frm_HAWC2!Y49), "", machi_frm_HAWC2!Y49)</f>
        <v>0</v>
      </c>
      <c r="Z20" s="130">
        <f>IF( ISBLANK(machi_frm_HAWC2!Z49), "", machi_frm_HAWC2!Z49)</f>
        <v>30760273561.58371</v>
      </c>
      <c r="AA20" s="130">
        <f>IF( ISBLANK(machi_frm_HAWC2!AA49), "", machi_frm_HAWC2!AA49)</f>
        <v>0</v>
      </c>
      <c r="AB20" s="130">
        <f>IF( ISBLANK(machi_frm_HAWC2!AB49), "", machi_frm_HAWC2!AB49)</f>
        <v>-9442543662.3286095</v>
      </c>
      <c r="AC20" s="130">
        <f>IF( ISBLANK(machi_frm_HAWC2!AC49), "", machi_frm_HAWC2!AC49)</f>
        <v>8422428357.2150173</v>
      </c>
      <c r="AD20" s="130">
        <f>IF( ISBLANK(machi_frm_HAWC2!AD49), "", machi_frm_HAWC2!AD49)</f>
        <v>0</v>
      </c>
      <c r="AE20" s="130">
        <f>IF( ISBLANK(machi_frm_HAWC2!AE49), "", machi_frm_HAWC2!AE49)</f>
        <v>51212764677.466415</v>
      </c>
      <c r="AF20" s="110">
        <f>IF( ISBLANK(machi_frm_HAWC2!AF49), "", machi_frm_HAWC2!AF49)</f>
        <v>0</v>
      </c>
      <c r="AI20" s="2">
        <v>9</v>
      </c>
      <c r="AJ20">
        <v>17.55</v>
      </c>
      <c r="AK20">
        <v>0</v>
      </c>
      <c r="AL20">
        <v>0.20799999999999999</v>
      </c>
      <c r="AM20" s="1">
        <v>1050.5039999999999</v>
      </c>
      <c r="AN20" s="1">
        <v>0.56563200000000002</v>
      </c>
      <c r="AO20" s="1">
        <v>0.13407040000000001</v>
      </c>
      <c r="AP20" s="1">
        <v>1084.076</v>
      </c>
      <c r="AQ20" s="1">
        <v>3193.1190000000001</v>
      </c>
      <c r="AR20" s="1">
        <v>545.67660000000001</v>
      </c>
      <c r="AS20" s="1">
        <v>2233515000</v>
      </c>
      <c r="AT20" s="1">
        <v>0</v>
      </c>
      <c r="AU20" s="1">
        <v>333837200</v>
      </c>
      <c r="AV20" s="1">
        <v>0</v>
      </c>
      <c r="AW20" s="1">
        <v>79522230</v>
      </c>
      <c r="AX20" s="1">
        <v>0</v>
      </c>
      <c r="AY20" s="1">
        <v>22665760000</v>
      </c>
      <c r="AZ20" s="1">
        <v>0</v>
      </c>
      <c r="BA20" s="1">
        <v>-2295973000</v>
      </c>
      <c r="BB20" s="1">
        <v>0</v>
      </c>
      <c r="BC20" s="1">
        <v>10453720000</v>
      </c>
      <c r="BD20" s="1">
        <v>1017191000</v>
      </c>
      <c r="BE20" s="1">
        <v>0</v>
      </c>
      <c r="BF20" s="1">
        <v>127809600</v>
      </c>
      <c r="BG20" s="1">
        <v>0</v>
      </c>
      <c r="BH20" s="1">
        <v>30764830000</v>
      </c>
      <c r="BI20" s="1">
        <v>0</v>
      </c>
      <c r="BJ20" s="1">
        <v>-9395852000</v>
      </c>
      <c r="BK20" s="1">
        <v>8076641000</v>
      </c>
      <c r="BL20" s="1">
        <v>0</v>
      </c>
      <c r="BM20" s="1">
        <v>51348690000</v>
      </c>
      <c r="BN20" s="186">
        <v>0</v>
      </c>
      <c r="BQ20" s="138">
        <f t="shared" si="2"/>
        <v>0</v>
      </c>
      <c r="BR20" s="138">
        <f t="shared" si="3"/>
        <v>0</v>
      </c>
      <c r="BS20" s="138">
        <f t="shared" si="4"/>
        <v>0.13300920134967029</v>
      </c>
      <c r="BT20" s="138">
        <f t="shared" si="5"/>
        <v>9.8778726320090132E-2</v>
      </c>
      <c r="BU20" s="138">
        <f t="shared" si="6"/>
        <v>-9.7068894152138041E-3</v>
      </c>
      <c r="BV20" s="138">
        <f t="shared" si="7"/>
        <v>-2.2493650447855396E-3</v>
      </c>
      <c r="BW20" s="138">
        <f t="shared" si="8"/>
        <v>17.807334521981826</v>
      </c>
      <c r="BX20" s="138">
        <f t="shared" si="18"/>
        <v>-9.9342053986776904</v>
      </c>
      <c r="BY20" s="138">
        <f t="shared" si="19"/>
        <v>42.788731766798364</v>
      </c>
      <c r="BZ20" s="138">
        <f t="shared" si="20"/>
        <v>7.8646086964634238E-2</v>
      </c>
      <c r="CA20" s="138" t="e">
        <f t="shared" si="21"/>
        <v>#DIV/0!</v>
      </c>
      <c r="CB20" s="138">
        <f t="shared" si="22"/>
        <v>0.30946758279113101</v>
      </c>
      <c r="CC20" s="138" t="e">
        <f t="shared" si="23"/>
        <v>#DIV/0!</v>
      </c>
      <c r="CD20" s="138">
        <f t="shared" si="24"/>
        <v>51.755788656070735</v>
      </c>
      <c r="CE20" s="138" t="e">
        <f t="shared" si="25"/>
        <v>#DIV/0!</v>
      </c>
      <c r="CF20" s="138">
        <f t="shared" si="26"/>
        <v>4.9040819314944588E-4</v>
      </c>
      <c r="CG20" s="138" t="e">
        <f t="shared" si="27"/>
        <v>#DIV/0!</v>
      </c>
      <c r="CH20" s="138">
        <f t="shared" si="28"/>
        <v>-2.1690581060564313</v>
      </c>
      <c r="CI20" s="138" t="e">
        <f t="shared" si="29"/>
        <v>#DIV/0!</v>
      </c>
      <c r="CJ20" s="138">
        <f t="shared" si="30"/>
        <v>-2.2191142294645481</v>
      </c>
      <c r="CK20" s="138">
        <f t="shared" si="31"/>
        <v>0.23754039536120006</v>
      </c>
      <c r="CL20" s="138" t="e">
        <f t="shared" si="32"/>
        <v>#DIV/0!</v>
      </c>
      <c r="CM20" s="138">
        <f t="shared" si="9"/>
        <v>9.0899187574665508</v>
      </c>
      <c r="CN20" s="138" t="e">
        <f t="shared" si="10"/>
        <v>#DIV/0!</v>
      </c>
      <c r="CO20" s="138">
        <f t="shared" si="11"/>
        <v>-1.4810543130874715E-2</v>
      </c>
      <c r="CP20" s="138" t="e">
        <f t="shared" si="12"/>
        <v>#DIV/0!</v>
      </c>
      <c r="CQ20" s="138">
        <f t="shared" si="13"/>
        <v>0.49693909960064792</v>
      </c>
      <c r="CR20" s="138">
        <f t="shared" si="14"/>
        <v>4.2813263238395436</v>
      </c>
      <c r="CS20" s="138" t="e">
        <f t="shared" si="15"/>
        <v>#DIV/0!</v>
      </c>
      <c r="CT20" s="138">
        <f t="shared" si="16"/>
        <v>-0.26471039968806331</v>
      </c>
      <c r="CU20" s="138" t="e">
        <f t="shared" si="17"/>
        <v>#DIV/0!</v>
      </c>
    </row>
    <row r="21" spans="1:99" x14ac:dyDescent="0.3">
      <c r="A21" s="2" t="str">
        <f>IF( ISBLANK(machi_frm_HAWC2!A50), "", machi_frm_HAWC2!A50)</f>
        <v/>
      </c>
      <c r="B21" s="321">
        <f>IF( ISBLANK(machi_frm_HAWC2!B50), "", machi_frm_HAWC2!B50)</f>
        <v>23.4</v>
      </c>
      <c r="C21" s="321">
        <f>IF( ISBLANK(machi_frm_HAWC2!C50), "", machi_frm_HAWC2!C50)</f>
        <v>0</v>
      </c>
      <c r="D21" s="321">
        <f>IF( ISBLANK(machi_frm_HAWC2!D50), "", machi_frm_HAWC2!D50)</f>
        <v>0.38505538842863529</v>
      </c>
      <c r="E21" s="130">
        <f>IF( ISBLANK(machi_frm_HAWC2!E50), "", machi_frm_HAWC2!E50)</f>
        <v>669.06516072645786</v>
      </c>
      <c r="F21" s="130">
        <f>IF( ISBLANK(machi_frm_HAWC2!F50), "", machi_frm_HAWC2!F50)</f>
        <v>0.75238235054783309</v>
      </c>
      <c r="G21" s="130">
        <f>IF( ISBLANK(machi_frm_HAWC2!G50), "", machi_frm_HAWC2!G50)</f>
        <v>0.14562552437624218</v>
      </c>
      <c r="H21" s="130">
        <f>IF( ISBLANK(machi_frm_HAWC2!H50), "", machi_frm_HAWC2!H50)</f>
        <v>669.19727765476091</v>
      </c>
      <c r="I21" s="130">
        <f>IF( ISBLANK(machi_frm_HAWC2!I50), "", machi_frm_HAWC2!I50)</f>
        <v>1783.9344105278835</v>
      </c>
      <c r="J21" s="130">
        <f>IF( ISBLANK(machi_frm_HAWC2!J50), "", machi_frm_HAWC2!J50)</f>
        <v>499.65834592306794</v>
      </c>
      <c r="K21" s="130">
        <f>IF( ISBLANK(machi_frm_HAWC2!K50), "", machi_frm_HAWC2!K50)</f>
        <v>939001023.99472332</v>
      </c>
      <c r="L21" s="130">
        <f>IF( ISBLANK(machi_frm_HAWC2!L50), "", machi_frm_HAWC2!L50)</f>
        <v>0</v>
      </c>
      <c r="M21" s="130">
        <f>IF( ISBLANK(machi_frm_HAWC2!M50), "", machi_frm_HAWC2!M50)</f>
        <v>124478994.94900513</v>
      </c>
      <c r="N21" s="130">
        <f>IF( ISBLANK(machi_frm_HAWC2!N50), "", machi_frm_HAWC2!N50)</f>
        <v>0</v>
      </c>
      <c r="O21" s="130">
        <f>IF( ISBLANK(machi_frm_HAWC2!O50), "", machi_frm_HAWC2!O50)</f>
        <v>78276525.006358728</v>
      </c>
      <c r="P21" s="130">
        <f>IF( ISBLANK(machi_frm_HAWC2!P50), "", machi_frm_HAWC2!P50)</f>
        <v>0</v>
      </c>
      <c r="Q21" s="130">
        <f>IF( ISBLANK(machi_frm_HAWC2!Q50), "", machi_frm_HAWC2!Q50)</f>
        <v>20436019723.369209</v>
      </c>
      <c r="R21" s="130">
        <f>IF( ISBLANK(machi_frm_HAWC2!R50), "", machi_frm_HAWC2!R50)</f>
        <v>0</v>
      </c>
      <c r="S21" s="130">
        <f>IF( ISBLANK(machi_frm_HAWC2!S50), "", machi_frm_HAWC2!S50)</f>
        <v>-1667915612.0788946</v>
      </c>
      <c r="T21" s="130">
        <f>IF( ISBLANK(machi_frm_HAWC2!T50), "", machi_frm_HAWC2!T50)</f>
        <v>0</v>
      </c>
      <c r="U21" s="130">
        <f>IF( ISBLANK(machi_frm_HAWC2!U50), "", machi_frm_HAWC2!U50)</f>
        <v>8816838920.5803432</v>
      </c>
      <c r="V21" s="130">
        <f>IF( ISBLANK(machi_frm_HAWC2!V50), "", machi_frm_HAWC2!V50)</f>
        <v>487142408.48155504</v>
      </c>
      <c r="W21" s="130">
        <f>IF( ISBLANK(machi_frm_HAWC2!W50), "", machi_frm_HAWC2!W50)</f>
        <v>0</v>
      </c>
      <c r="X21" s="130">
        <f>IF( ISBLANK(machi_frm_HAWC2!X50), "", machi_frm_HAWC2!X50)</f>
        <v>59936832.457575366</v>
      </c>
      <c r="Y21" s="130">
        <f>IF( ISBLANK(machi_frm_HAWC2!Y50), "", machi_frm_HAWC2!Y50)</f>
        <v>0</v>
      </c>
      <c r="Z21" s="130">
        <f>IF( ISBLANK(machi_frm_HAWC2!Z50), "", machi_frm_HAWC2!Z50)</f>
        <v>23204695809.22924</v>
      </c>
      <c r="AA21" s="130">
        <f>IF( ISBLANK(machi_frm_HAWC2!AA50), "", machi_frm_HAWC2!AA50)</f>
        <v>0</v>
      </c>
      <c r="AB21" s="130">
        <f>IF( ISBLANK(machi_frm_HAWC2!AB50), "", machi_frm_HAWC2!AB50)</f>
        <v>-5815095178.7864017</v>
      </c>
      <c r="AC21" s="130">
        <f>IF( ISBLANK(machi_frm_HAWC2!AC50), "", machi_frm_HAWC2!AC50)</f>
        <v>2908641308.6003628</v>
      </c>
      <c r="AD21" s="130">
        <f>IF( ISBLANK(machi_frm_HAWC2!AD50), "", machi_frm_HAWC2!AD50)</f>
        <v>0</v>
      </c>
      <c r="AE21" s="130">
        <f>IF( ISBLANK(machi_frm_HAWC2!AE50), "", machi_frm_HAWC2!AE50)</f>
        <v>37517638704.958817</v>
      </c>
      <c r="AF21" s="110">
        <f>IF( ISBLANK(machi_frm_HAWC2!AF50), "", machi_frm_HAWC2!AF50)</f>
        <v>0</v>
      </c>
      <c r="AI21" s="2"/>
      <c r="AJ21">
        <v>23.4</v>
      </c>
      <c r="AK21">
        <v>0</v>
      </c>
      <c r="AL21">
        <v>0.248</v>
      </c>
      <c r="AM21" s="1">
        <v>668.83889999999997</v>
      </c>
      <c r="AN21" s="1">
        <v>0.76288020000000001</v>
      </c>
      <c r="AO21" s="1">
        <v>0.1477059</v>
      </c>
      <c r="AP21" s="1">
        <v>539.49040000000002</v>
      </c>
      <c r="AQ21" s="1">
        <v>2190.4319999999998</v>
      </c>
      <c r="AR21" s="1">
        <v>337.22039999999998</v>
      </c>
      <c r="AS21" s="1">
        <v>936236900</v>
      </c>
      <c r="AT21" s="1">
        <v>0</v>
      </c>
      <c r="AU21" s="1">
        <v>123865400</v>
      </c>
      <c r="AV21" s="1">
        <v>0</v>
      </c>
      <c r="AW21" s="1">
        <v>55918290</v>
      </c>
      <c r="AX21" s="1">
        <v>0</v>
      </c>
      <c r="AY21" s="1">
        <v>20450240000</v>
      </c>
      <c r="AZ21" s="1">
        <v>0</v>
      </c>
      <c r="BA21" s="1">
        <v>-1706053000</v>
      </c>
      <c r="BB21" s="1">
        <v>0</v>
      </c>
      <c r="BC21" s="1">
        <v>9022115000</v>
      </c>
      <c r="BD21" s="1">
        <v>486261400</v>
      </c>
      <c r="BE21" s="1">
        <v>0</v>
      </c>
      <c r="BF21" s="1">
        <v>53724850</v>
      </c>
      <c r="BG21" s="1">
        <v>0</v>
      </c>
      <c r="BH21" s="1">
        <v>23237920000</v>
      </c>
      <c r="BI21" s="1">
        <v>0</v>
      </c>
      <c r="BJ21" s="1">
        <v>-5843797000</v>
      </c>
      <c r="BK21" s="1">
        <v>2768066000</v>
      </c>
      <c r="BL21" s="1">
        <v>0</v>
      </c>
      <c r="BM21" s="1">
        <v>37779480000</v>
      </c>
      <c r="BN21" s="186">
        <v>0</v>
      </c>
      <c r="BQ21" s="138">
        <f t="shared" si="2"/>
        <v>0</v>
      </c>
      <c r="BR21" s="138">
        <f t="shared" si="3"/>
        <v>0</v>
      </c>
      <c r="BS21" s="138">
        <f t="shared" si="4"/>
        <v>0.13705538842863529</v>
      </c>
      <c r="BT21" s="138">
        <f t="shared" si="5"/>
        <v>3.3828882628970089E-2</v>
      </c>
      <c r="BU21" s="138">
        <f t="shared" si="6"/>
        <v>-1.0497849452166919E-2</v>
      </c>
      <c r="BV21" s="138">
        <f t="shared" si="7"/>
        <v>-2.0803756237578186E-3</v>
      </c>
      <c r="BW21" s="138">
        <f t="shared" si="8"/>
        <v>24.042481136784062</v>
      </c>
      <c r="BX21" s="138">
        <f t="shared" si="18"/>
        <v>-18.557873034730878</v>
      </c>
      <c r="BY21" s="138">
        <f t="shared" si="19"/>
        <v>48.169667648537271</v>
      </c>
      <c r="BZ21" s="138">
        <f t="shared" si="20"/>
        <v>0.29523766844944055</v>
      </c>
      <c r="CA21" s="138" t="e">
        <f t="shared" si="21"/>
        <v>#DIV/0!</v>
      </c>
      <c r="CB21" s="138">
        <f t="shared" si="22"/>
        <v>0.49537235499592858</v>
      </c>
      <c r="CC21" s="138" t="e">
        <f t="shared" si="23"/>
        <v>#DIV/0!</v>
      </c>
      <c r="CD21" s="138">
        <f t="shared" si="24"/>
        <v>39.983760244382879</v>
      </c>
      <c r="CE21" s="138" t="e">
        <f t="shared" si="25"/>
        <v>#DIV/0!</v>
      </c>
      <c r="CF21" s="138">
        <f t="shared" si="26"/>
        <v>-6.9535988970255161E-2</v>
      </c>
      <c r="CG21" s="138" t="e">
        <f t="shared" si="27"/>
        <v>#DIV/0!</v>
      </c>
      <c r="CH21" s="138">
        <f t="shared" si="28"/>
        <v>-2.2354163628624311</v>
      </c>
      <c r="CI21" s="138" t="e">
        <f t="shared" si="29"/>
        <v>#DIV/0!</v>
      </c>
      <c r="CJ21" s="138">
        <f t="shared" si="30"/>
        <v>-2.275254520915071</v>
      </c>
      <c r="CK21" s="138">
        <f t="shared" si="31"/>
        <v>0.18118001584231128</v>
      </c>
      <c r="CL21" s="138" t="e">
        <f t="shared" si="32"/>
        <v>#DIV/0!</v>
      </c>
      <c r="CM21" s="138">
        <f t="shared" si="9"/>
        <v>11.562586880327011</v>
      </c>
      <c r="CN21" s="138" t="e">
        <f t="shared" si="10"/>
        <v>#DIV/0!</v>
      </c>
      <c r="CO21" s="138">
        <f t="shared" si="11"/>
        <v>-0.1429740302521034</v>
      </c>
      <c r="CP21" s="138" t="e">
        <f t="shared" si="12"/>
        <v>#DIV/0!</v>
      </c>
      <c r="CQ21" s="138">
        <f t="shared" si="13"/>
        <v>-0.49115020959143946</v>
      </c>
      <c r="CR21" s="138">
        <f t="shared" si="14"/>
        <v>5.0784666478459251</v>
      </c>
      <c r="CS21" s="138" t="e">
        <f t="shared" si="15"/>
        <v>#DIV/0!</v>
      </c>
      <c r="CT21" s="138">
        <f t="shared" si="16"/>
        <v>-0.69307808112018343</v>
      </c>
      <c r="CU21" s="138" t="e">
        <f t="shared" si="17"/>
        <v>#DIV/0!</v>
      </c>
    </row>
    <row r="22" spans="1:99" x14ac:dyDescent="0.3">
      <c r="A22" s="2">
        <f>IF( ISBLANK(machi_frm_HAWC2!A51), "", machi_frm_HAWC2!A51)</f>
        <v>10</v>
      </c>
      <c r="B22" s="321">
        <f>IF( ISBLANK(machi_frm_HAWC2!B51), "", machi_frm_HAWC2!B51)</f>
        <v>23.4</v>
      </c>
      <c r="C22" s="321">
        <f>IF( ISBLANK(machi_frm_HAWC2!C51), "", machi_frm_HAWC2!C51)</f>
        <v>0</v>
      </c>
      <c r="D22" s="321">
        <f>IF( ISBLANK(machi_frm_HAWC2!D51), "", machi_frm_HAWC2!D51)</f>
        <v>0.38505538842863529</v>
      </c>
      <c r="E22" s="130">
        <f>IF( ISBLANK(machi_frm_HAWC2!E51), "", machi_frm_HAWC2!E51)</f>
        <v>669.06516072645786</v>
      </c>
      <c r="F22" s="130">
        <f>IF( ISBLANK(machi_frm_HAWC2!F51), "", machi_frm_HAWC2!F51)</f>
        <v>0.75238235054783309</v>
      </c>
      <c r="G22" s="130">
        <f>IF( ISBLANK(machi_frm_HAWC2!G51), "", machi_frm_HAWC2!G51)</f>
        <v>0.14562552437624218</v>
      </c>
      <c r="H22" s="130">
        <f>IF( ISBLANK(machi_frm_HAWC2!H51), "", machi_frm_HAWC2!H51)</f>
        <v>669.19727765476091</v>
      </c>
      <c r="I22" s="130">
        <f>IF( ISBLANK(machi_frm_HAWC2!I51), "", machi_frm_HAWC2!I51)</f>
        <v>1783.9344105278835</v>
      </c>
      <c r="J22" s="130">
        <f>IF( ISBLANK(machi_frm_HAWC2!J51), "", machi_frm_HAWC2!J51)</f>
        <v>499.65834592306794</v>
      </c>
      <c r="K22" s="130">
        <f>IF( ISBLANK(machi_frm_HAWC2!K51), "", machi_frm_HAWC2!K51)</f>
        <v>939001023.99472332</v>
      </c>
      <c r="L22" s="130">
        <f>IF( ISBLANK(machi_frm_HAWC2!L51), "", machi_frm_HAWC2!L51)</f>
        <v>0</v>
      </c>
      <c r="M22" s="130">
        <f>IF( ISBLANK(machi_frm_HAWC2!M51), "", machi_frm_HAWC2!M51)</f>
        <v>124478994.94900513</v>
      </c>
      <c r="N22" s="130">
        <f>IF( ISBLANK(machi_frm_HAWC2!N51), "", machi_frm_HAWC2!N51)</f>
        <v>0</v>
      </c>
      <c r="O22" s="130">
        <f>IF( ISBLANK(machi_frm_HAWC2!O51), "", machi_frm_HAWC2!O51)</f>
        <v>78276525.006358728</v>
      </c>
      <c r="P22" s="130">
        <f>IF( ISBLANK(machi_frm_HAWC2!P51), "", machi_frm_HAWC2!P51)</f>
        <v>0</v>
      </c>
      <c r="Q22" s="130">
        <f>IF( ISBLANK(machi_frm_HAWC2!Q51), "", machi_frm_HAWC2!Q51)</f>
        <v>20436019723.369209</v>
      </c>
      <c r="R22" s="130">
        <f>IF( ISBLANK(machi_frm_HAWC2!R51), "", machi_frm_HAWC2!R51)</f>
        <v>0</v>
      </c>
      <c r="S22" s="130">
        <f>IF( ISBLANK(machi_frm_HAWC2!S51), "", machi_frm_HAWC2!S51)</f>
        <v>-1667915612.0788946</v>
      </c>
      <c r="T22" s="130">
        <f>IF( ISBLANK(machi_frm_HAWC2!T51), "", machi_frm_HAWC2!T51)</f>
        <v>0</v>
      </c>
      <c r="U22" s="130">
        <f>IF( ISBLANK(machi_frm_HAWC2!U51), "", machi_frm_HAWC2!U51)</f>
        <v>8816838920.5803432</v>
      </c>
      <c r="V22" s="130">
        <f>IF( ISBLANK(machi_frm_HAWC2!V51), "", machi_frm_HAWC2!V51)</f>
        <v>487142408.48155504</v>
      </c>
      <c r="W22" s="130">
        <f>IF( ISBLANK(machi_frm_HAWC2!W51), "", machi_frm_HAWC2!W51)</f>
        <v>0</v>
      </c>
      <c r="X22" s="130">
        <f>IF( ISBLANK(machi_frm_HAWC2!X51), "", machi_frm_HAWC2!X51)</f>
        <v>59936832.457575366</v>
      </c>
      <c r="Y22" s="130">
        <f>IF( ISBLANK(machi_frm_HAWC2!Y51), "", machi_frm_HAWC2!Y51)</f>
        <v>0</v>
      </c>
      <c r="Z22" s="130">
        <f>IF( ISBLANK(machi_frm_HAWC2!Z51), "", machi_frm_HAWC2!Z51)</f>
        <v>23204695809.22924</v>
      </c>
      <c r="AA22" s="130">
        <f>IF( ISBLANK(machi_frm_HAWC2!AA51), "", machi_frm_HAWC2!AA51)</f>
        <v>0</v>
      </c>
      <c r="AB22" s="130">
        <f>IF( ISBLANK(machi_frm_HAWC2!AB51), "", machi_frm_HAWC2!AB51)</f>
        <v>-5815095178.7864017</v>
      </c>
      <c r="AC22" s="130">
        <f>IF( ISBLANK(machi_frm_HAWC2!AC51), "", machi_frm_HAWC2!AC51)</f>
        <v>2908641308.6003628</v>
      </c>
      <c r="AD22" s="130">
        <f>IF( ISBLANK(machi_frm_HAWC2!AD51), "", machi_frm_HAWC2!AD51)</f>
        <v>0</v>
      </c>
      <c r="AE22" s="130">
        <f>IF( ISBLANK(machi_frm_HAWC2!AE51), "", machi_frm_HAWC2!AE51)</f>
        <v>37517638704.958817</v>
      </c>
      <c r="AF22" s="110">
        <f>IF( ISBLANK(machi_frm_HAWC2!AF51), "", machi_frm_HAWC2!AF51)</f>
        <v>0</v>
      </c>
      <c r="AI22" s="2">
        <v>10</v>
      </c>
      <c r="AJ22">
        <v>23.4</v>
      </c>
      <c r="AK22">
        <v>0</v>
      </c>
      <c r="AL22">
        <v>0.248</v>
      </c>
      <c r="AM22" s="1">
        <v>668.83889999999997</v>
      </c>
      <c r="AN22" s="1">
        <v>0.76288020000000001</v>
      </c>
      <c r="AO22" s="1">
        <v>0.1477059</v>
      </c>
      <c r="AP22" s="1">
        <v>539.49040000000002</v>
      </c>
      <c r="AQ22" s="1">
        <v>2190.4319999999998</v>
      </c>
      <c r="AR22" s="1">
        <v>337.22039999999998</v>
      </c>
      <c r="AS22" s="1">
        <v>936236900</v>
      </c>
      <c r="AT22" s="1">
        <v>0</v>
      </c>
      <c r="AU22" s="1">
        <v>123865400</v>
      </c>
      <c r="AV22" s="1">
        <v>0</v>
      </c>
      <c r="AW22" s="1">
        <v>55918290</v>
      </c>
      <c r="AX22" s="1">
        <v>0</v>
      </c>
      <c r="AY22" s="1">
        <v>20450240000</v>
      </c>
      <c r="AZ22" s="1">
        <v>0</v>
      </c>
      <c r="BA22" s="1">
        <v>-1706053000</v>
      </c>
      <c r="BB22" s="1">
        <v>0</v>
      </c>
      <c r="BC22" s="1">
        <v>9022115000</v>
      </c>
      <c r="BD22" s="1">
        <v>486261400</v>
      </c>
      <c r="BE22" s="1">
        <v>0</v>
      </c>
      <c r="BF22" s="1">
        <v>53724850</v>
      </c>
      <c r="BG22" s="1">
        <v>0</v>
      </c>
      <c r="BH22" s="1">
        <v>23237920000</v>
      </c>
      <c r="BI22" s="1">
        <v>0</v>
      </c>
      <c r="BJ22" s="1">
        <v>-5843797000</v>
      </c>
      <c r="BK22" s="1">
        <v>2768066000</v>
      </c>
      <c r="BL22" s="1">
        <v>0</v>
      </c>
      <c r="BM22" s="1">
        <v>37779480000</v>
      </c>
      <c r="BN22" s="186">
        <v>0</v>
      </c>
      <c r="BQ22" s="138">
        <f t="shared" si="2"/>
        <v>0</v>
      </c>
      <c r="BR22" s="138">
        <f t="shared" si="3"/>
        <v>0</v>
      </c>
      <c r="BS22" s="138">
        <f t="shared" si="4"/>
        <v>0.13705538842863529</v>
      </c>
      <c r="BT22" s="138">
        <f t="shared" si="5"/>
        <v>3.3828882628970089E-2</v>
      </c>
      <c r="BU22" s="138">
        <f t="shared" si="6"/>
        <v>-1.0497849452166919E-2</v>
      </c>
      <c r="BV22" s="138">
        <f t="shared" si="7"/>
        <v>-2.0803756237578186E-3</v>
      </c>
      <c r="BW22" s="138">
        <f t="shared" si="8"/>
        <v>24.042481136784062</v>
      </c>
      <c r="BX22" s="138">
        <f t="shared" si="18"/>
        <v>-18.557873034730878</v>
      </c>
      <c r="BY22" s="138">
        <f t="shared" si="19"/>
        <v>48.169667648537271</v>
      </c>
      <c r="BZ22" s="138">
        <f t="shared" si="20"/>
        <v>0.29523766844944055</v>
      </c>
      <c r="CA22" s="138" t="e">
        <f t="shared" si="21"/>
        <v>#DIV/0!</v>
      </c>
      <c r="CB22" s="138">
        <f t="shared" si="22"/>
        <v>0.49537235499592858</v>
      </c>
      <c r="CC22" s="138" t="e">
        <f t="shared" si="23"/>
        <v>#DIV/0!</v>
      </c>
      <c r="CD22" s="138">
        <f t="shared" si="24"/>
        <v>39.983760244382879</v>
      </c>
      <c r="CE22" s="138" t="e">
        <f t="shared" si="25"/>
        <v>#DIV/0!</v>
      </c>
      <c r="CF22" s="138">
        <f t="shared" si="26"/>
        <v>-6.9535988970255161E-2</v>
      </c>
      <c r="CG22" s="138" t="e">
        <f t="shared" si="27"/>
        <v>#DIV/0!</v>
      </c>
      <c r="CH22" s="138">
        <f t="shared" si="28"/>
        <v>-2.2354163628624311</v>
      </c>
      <c r="CI22" s="138" t="e">
        <f t="shared" si="29"/>
        <v>#DIV/0!</v>
      </c>
      <c r="CJ22" s="138">
        <f t="shared" si="30"/>
        <v>-2.275254520915071</v>
      </c>
      <c r="CK22" s="138">
        <f t="shared" si="31"/>
        <v>0.18118001584231128</v>
      </c>
      <c r="CL22" s="138" t="e">
        <f t="shared" si="32"/>
        <v>#DIV/0!</v>
      </c>
      <c r="CM22" s="138">
        <f t="shared" si="9"/>
        <v>11.562586880327011</v>
      </c>
      <c r="CN22" s="138" t="e">
        <f t="shared" si="10"/>
        <v>#DIV/0!</v>
      </c>
      <c r="CO22" s="138">
        <f t="shared" si="11"/>
        <v>-0.1429740302521034</v>
      </c>
      <c r="CP22" s="138" t="e">
        <f t="shared" si="12"/>
        <v>#DIV/0!</v>
      </c>
      <c r="CQ22" s="138">
        <f t="shared" si="13"/>
        <v>-0.49115020959143946</v>
      </c>
      <c r="CR22" s="138">
        <f t="shared" si="14"/>
        <v>5.0784666478459251</v>
      </c>
      <c r="CS22" s="138" t="e">
        <f t="shared" si="15"/>
        <v>#DIV/0!</v>
      </c>
      <c r="CT22" s="138">
        <f t="shared" si="16"/>
        <v>-0.69307808112018343</v>
      </c>
      <c r="CU22" s="138" t="e">
        <f t="shared" si="17"/>
        <v>#DIV/0!</v>
      </c>
    </row>
    <row r="23" spans="1:99" x14ac:dyDescent="0.3">
      <c r="A23" s="2" t="str">
        <f>IF( ISBLANK(machi_frm_HAWC2!A52), "", machi_frm_HAWC2!A52)</f>
        <v/>
      </c>
      <c r="B23" s="321">
        <f>IF( ISBLANK(machi_frm_HAWC2!B52), "", machi_frm_HAWC2!B52)</f>
        <v>29.25</v>
      </c>
      <c r="C23" s="321">
        <f>IF( ISBLANK(machi_frm_HAWC2!C52), "", machi_frm_HAWC2!C52)</f>
        <v>0</v>
      </c>
      <c r="D23" s="321">
        <f>IF( ISBLANK(machi_frm_HAWC2!D52), "", machi_frm_HAWC2!D52)</f>
        <v>0.37203740022600296</v>
      </c>
      <c r="E23" s="130">
        <f>IF( ISBLANK(machi_frm_HAWC2!E52), "", machi_frm_HAWC2!E52)</f>
        <v>531.50486396818474</v>
      </c>
      <c r="F23" s="130">
        <f>IF( ISBLANK(machi_frm_HAWC2!F52), "", machi_frm_HAWC2!F52)</f>
        <v>0.86510228055511029</v>
      </c>
      <c r="G23" s="130">
        <f>IF( ISBLANK(machi_frm_HAWC2!G52), "", machi_frm_HAWC2!G52)</f>
        <v>0.14148038755100492</v>
      </c>
      <c r="H23" s="130">
        <f>IF( ISBLANK(machi_frm_HAWC2!H52), "", machi_frm_HAWC2!H52)</f>
        <v>320.67238704193977</v>
      </c>
      <c r="I23" s="130">
        <f>IF( ISBLANK(machi_frm_HAWC2!I52), "", machi_frm_HAWC2!I52)</f>
        <v>1482.7703615809432</v>
      </c>
      <c r="J23" s="130">
        <f>IF( ISBLANK(machi_frm_HAWC2!J52), "", machi_frm_HAWC2!J52)</f>
        <v>253.27826410464544</v>
      </c>
      <c r="K23" s="130">
        <f>IF( ISBLANK(machi_frm_HAWC2!K52), "", machi_frm_HAWC2!K52)</f>
        <v>474181786.6858905</v>
      </c>
      <c r="L23" s="130">
        <f>IF( ISBLANK(machi_frm_HAWC2!L52), "", machi_frm_HAWC2!L52)</f>
        <v>0</v>
      </c>
      <c r="M23" s="130">
        <f>IF( ISBLANK(machi_frm_HAWC2!M52), "", machi_frm_HAWC2!M52)</f>
        <v>42921568.511205018</v>
      </c>
      <c r="N23" s="130">
        <f>IF( ISBLANK(machi_frm_HAWC2!N52), "", machi_frm_HAWC2!N52)</f>
        <v>0</v>
      </c>
      <c r="O23" s="130">
        <f>IF( ISBLANK(machi_frm_HAWC2!O52), "", machi_frm_HAWC2!O52)</f>
        <v>38812544.723285526</v>
      </c>
      <c r="P23" s="130">
        <f>IF( ISBLANK(machi_frm_HAWC2!P52), "", machi_frm_HAWC2!P52)</f>
        <v>0</v>
      </c>
      <c r="Q23" s="130">
        <f>IF( ISBLANK(machi_frm_HAWC2!Q52), "", machi_frm_HAWC2!Q52)</f>
        <v>20471989938.372868</v>
      </c>
      <c r="R23" s="130">
        <f>IF( ISBLANK(machi_frm_HAWC2!R52), "", machi_frm_HAWC2!R52)</f>
        <v>0</v>
      </c>
      <c r="S23" s="130">
        <f>IF( ISBLANK(machi_frm_HAWC2!S52), "", machi_frm_HAWC2!S52)</f>
        <v>-1449623835.3845558</v>
      </c>
      <c r="T23" s="130">
        <f>IF( ISBLANK(machi_frm_HAWC2!T52), "", machi_frm_HAWC2!T52)</f>
        <v>0</v>
      </c>
      <c r="U23" s="130">
        <f>IF( ISBLANK(machi_frm_HAWC2!U52), "", machi_frm_HAWC2!U52)</f>
        <v>8747009667.1682835</v>
      </c>
      <c r="V23" s="130">
        <f>IF( ISBLANK(machi_frm_HAWC2!V52), "", machi_frm_HAWC2!V52)</f>
        <v>289617712.28015751</v>
      </c>
      <c r="W23" s="130">
        <f>IF( ISBLANK(machi_frm_HAWC2!W52), "", machi_frm_HAWC2!W52)</f>
        <v>0</v>
      </c>
      <c r="X23" s="130">
        <f>IF( ISBLANK(machi_frm_HAWC2!X52), "", machi_frm_HAWC2!X52)</f>
        <v>46528463.191069812</v>
      </c>
      <c r="Y23" s="130">
        <f>IF( ISBLANK(machi_frm_HAWC2!Y52), "", machi_frm_HAWC2!Y52)</f>
        <v>0</v>
      </c>
      <c r="Z23" s="130">
        <f>IF( ISBLANK(machi_frm_HAWC2!Z52), "", machi_frm_HAWC2!Z52)</f>
        <v>16295689476.283031</v>
      </c>
      <c r="AA23" s="130">
        <f>IF( ISBLANK(machi_frm_HAWC2!AA52), "", machi_frm_HAWC2!AA52)</f>
        <v>0</v>
      </c>
      <c r="AB23" s="130">
        <f>IF( ISBLANK(machi_frm_HAWC2!AB52), "", machi_frm_HAWC2!AB52)</f>
        <v>-3855549572.9320316</v>
      </c>
      <c r="AC23" s="130">
        <f>IF( ISBLANK(machi_frm_HAWC2!AC52), "", machi_frm_HAWC2!AC52)</f>
        <v>1120322300.2415576</v>
      </c>
      <c r="AD23" s="130">
        <f>IF( ISBLANK(machi_frm_HAWC2!AD52), "", machi_frm_HAWC2!AD52)</f>
        <v>0</v>
      </c>
      <c r="AE23" s="130">
        <f>IF( ISBLANK(machi_frm_HAWC2!AE52), "", machi_frm_HAWC2!AE52)</f>
        <v>34510570878.659271</v>
      </c>
      <c r="AF23" s="110">
        <f>IF( ISBLANK(machi_frm_HAWC2!AF52), "", machi_frm_HAWC2!AF52)</f>
        <v>0</v>
      </c>
      <c r="AI23" s="2"/>
      <c r="AJ23">
        <v>29.25</v>
      </c>
      <c r="AK23">
        <v>0</v>
      </c>
      <c r="AL23">
        <v>0.249</v>
      </c>
      <c r="AM23" s="1">
        <v>531.06129999999996</v>
      </c>
      <c r="AN23" s="1">
        <v>0.87260249999999995</v>
      </c>
      <c r="AO23" s="1">
        <v>0.14255119999999999</v>
      </c>
      <c r="AP23" s="1">
        <v>304.62869999999998</v>
      </c>
      <c r="AQ23" s="1">
        <v>1812.509</v>
      </c>
      <c r="AR23" s="1">
        <v>241.4333</v>
      </c>
      <c r="AS23" s="1">
        <v>472455400</v>
      </c>
      <c r="AT23" s="1">
        <v>0</v>
      </c>
      <c r="AU23" s="1">
        <v>42633700</v>
      </c>
      <c r="AV23" s="1">
        <v>0</v>
      </c>
      <c r="AW23" s="1">
        <v>30511180</v>
      </c>
      <c r="AX23" s="1">
        <v>0</v>
      </c>
      <c r="AY23" s="1">
        <v>20473860000</v>
      </c>
      <c r="AZ23" s="1">
        <v>0</v>
      </c>
      <c r="BA23" s="1">
        <v>-1469881000</v>
      </c>
      <c r="BB23" s="1">
        <v>0</v>
      </c>
      <c r="BC23" s="1">
        <v>8891572000</v>
      </c>
      <c r="BD23" s="1">
        <v>288959700</v>
      </c>
      <c r="BE23" s="1">
        <v>0</v>
      </c>
      <c r="BF23" s="1">
        <v>43853280</v>
      </c>
      <c r="BG23" s="1">
        <v>0</v>
      </c>
      <c r="BH23" s="1">
        <v>16280700000</v>
      </c>
      <c r="BI23" s="1">
        <v>0</v>
      </c>
      <c r="BJ23" s="1">
        <v>-3870467000</v>
      </c>
      <c r="BK23" s="1">
        <v>1026128000</v>
      </c>
      <c r="BL23" s="1">
        <v>0</v>
      </c>
      <c r="BM23" s="1">
        <v>34633990000</v>
      </c>
      <c r="BN23" s="186">
        <v>0</v>
      </c>
      <c r="BQ23" s="138">
        <f t="shared" si="2"/>
        <v>0</v>
      </c>
      <c r="BR23" s="138">
        <f t="shared" si="3"/>
        <v>0</v>
      </c>
      <c r="BS23" s="138">
        <f t="shared" si="4"/>
        <v>0.12303740022600296</v>
      </c>
      <c r="BT23" s="138">
        <f t="shared" si="5"/>
        <v>8.3524061757988405E-2</v>
      </c>
      <c r="BU23" s="138">
        <f t="shared" si="6"/>
        <v>-7.5002194448896553E-3</v>
      </c>
      <c r="BV23" s="138">
        <f t="shared" si="7"/>
        <v>-1.0708124489950677E-3</v>
      </c>
      <c r="BW23" s="138">
        <f t="shared" si="8"/>
        <v>5.2666367423488953</v>
      </c>
      <c r="BX23" s="138">
        <f t="shared" si="18"/>
        <v>-18.192386267823043</v>
      </c>
      <c r="BY23" s="138">
        <f t="shared" si="19"/>
        <v>4.9061020599252219</v>
      </c>
      <c r="BZ23" s="138">
        <f t="shared" si="20"/>
        <v>0.3654073349337304</v>
      </c>
      <c r="CA23" s="138" t="e">
        <f t="shared" si="21"/>
        <v>#DIV/0!</v>
      </c>
      <c r="CB23" s="138">
        <f t="shared" si="22"/>
        <v>0.6752135310916425</v>
      </c>
      <c r="CC23" s="138" t="e">
        <f t="shared" si="23"/>
        <v>#DIV/0!</v>
      </c>
      <c r="CD23" s="138">
        <f t="shared" si="24"/>
        <v>27.207616104278909</v>
      </c>
      <c r="CE23" s="138" t="e">
        <f t="shared" si="25"/>
        <v>#DIV/0!</v>
      </c>
      <c r="CF23" s="138">
        <f t="shared" si="26"/>
        <v>-9.1338986743702243E-3</v>
      </c>
      <c r="CG23" s="138" t="e">
        <f t="shared" si="27"/>
        <v>#DIV/0!</v>
      </c>
      <c r="CH23" s="138">
        <f t="shared" si="28"/>
        <v>-1.3781499737355736</v>
      </c>
      <c r="CI23" s="138" t="e">
        <f t="shared" si="29"/>
        <v>#DIV/0!</v>
      </c>
      <c r="CJ23" s="138">
        <f t="shared" si="30"/>
        <v>-1.6258354859153876</v>
      </c>
      <c r="CK23" s="138">
        <f t="shared" si="31"/>
        <v>0.22771766449006781</v>
      </c>
      <c r="CL23" s="138" t="e">
        <f t="shared" si="32"/>
        <v>#DIV/0!</v>
      </c>
      <c r="CM23" s="138">
        <f t="shared" si="9"/>
        <v>6.1003035373176449</v>
      </c>
      <c r="CN23" s="138" t="e">
        <f t="shared" si="10"/>
        <v>#DIV/0!</v>
      </c>
      <c r="CO23" s="138">
        <f t="shared" si="11"/>
        <v>9.2068991401054401E-2</v>
      </c>
      <c r="CP23" s="138" t="e">
        <f t="shared" si="12"/>
        <v>#DIV/0!</v>
      </c>
      <c r="CQ23" s="138">
        <f t="shared" si="13"/>
        <v>-0.38541672278741473</v>
      </c>
      <c r="CR23" s="138">
        <f t="shared" si="14"/>
        <v>9.179585806211076</v>
      </c>
      <c r="CS23" s="138" t="e">
        <f t="shared" si="15"/>
        <v>#DIV/0!</v>
      </c>
      <c r="CT23" s="138">
        <f t="shared" si="16"/>
        <v>-0.35635259275852638</v>
      </c>
      <c r="CU23" s="138" t="e">
        <f t="shared" si="17"/>
        <v>#DIV/0!</v>
      </c>
    </row>
    <row r="24" spans="1:99" x14ac:dyDescent="0.3">
      <c r="A24" s="2">
        <f>IF( ISBLANK(machi_frm_HAWC2!A53), "", machi_frm_HAWC2!A53)</f>
        <v>11</v>
      </c>
      <c r="B24" s="321">
        <f>IF( ISBLANK(machi_frm_HAWC2!B53), "", machi_frm_HAWC2!B53)</f>
        <v>29.25</v>
      </c>
      <c r="C24" s="321">
        <f>IF( ISBLANK(machi_frm_HAWC2!C53), "", machi_frm_HAWC2!C53)</f>
        <v>0</v>
      </c>
      <c r="D24" s="321">
        <f>IF( ISBLANK(machi_frm_HAWC2!D53), "", machi_frm_HAWC2!D53)</f>
        <v>0.37203740022600296</v>
      </c>
      <c r="E24" s="130">
        <f>IF( ISBLANK(machi_frm_HAWC2!E53), "", machi_frm_HAWC2!E53)</f>
        <v>531.50486396818474</v>
      </c>
      <c r="F24" s="130">
        <f>IF( ISBLANK(machi_frm_HAWC2!F53), "", machi_frm_HAWC2!F53)</f>
        <v>0.86510228055511029</v>
      </c>
      <c r="G24" s="130">
        <f>IF( ISBLANK(machi_frm_HAWC2!G53), "", machi_frm_HAWC2!G53)</f>
        <v>0.14148038755100492</v>
      </c>
      <c r="H24" s="130">
        <f>IF( ISBLANK(machi_frm_HAWC2!H53), "", machi_frm_HAWC2!H53)</f>
        <v>320.67238704193977</v>
      </c>
      <c r="I24" s="130">
        <f>IF( ISBLANK(machi_frm_HAWC2!I53), "", machi_frm_HAWC2!I53)</f>
        <v>1482.7703615809432</v>
      </c>
      <c r="J24" s="130">
        <f>IF( ISBLANK(machi_frm_HAWC2!J53), "", machi_frm_HAWC2!J53)</f>
        <v>253.27826410464544</v>
      </c>
      <c r="K24" s="130">
        <f>IF( ISBLANK(machi_frm_HAWC2!K53), "", machi_frm_HAWC2!K53)</f>
        <v>474181786.6858905</v>
      </c>
      <c r="L24" s="130">
        <f>IF( ISBLANK(machi_frm_HAWC2!L53), "", machi_frm_HAWC2!L53)</f>
        <v>0</v>
      </c>
      <c r="M24" s="130">
        <f>IF( ISBLANK(machi_frm_HAWC2!M53), "", machi_frm_HAWC2!M53)</f>
        <v>42921568.511205018</v>
      </c>
      <c r="N24" s="130">
        <f>IF( ISBLANK(machi_frm_HAWC2!N53), "", machi_frm_HAWC2!N53)</f>
        <v>0</v>
      </c>
      <c r="O24" s="130">
        <f>IF( ISBLANK(machi_frm_HAWC2!O53), "", machi_frm_HAWC2!O53)</f>
        <v>38812544.723285526</v>
      </c>
      <c r="P24" s="130">
        <f>IF( ISBLANK(machi_frm_HAWC2!P53), "", machi_frm_HAWC2!P53)</f>
        <v>0</v>
      </c>
      <c r="Q24" s="130">
        <f>IF( ISBLANK(machi_frm_HAWC2!Q53), "", machi_frm_HAWC2!Q53)</f>
        <v>20471989938.372868</v>
      </c>
      <c r="R24" s="130">
        <f>IF( ISBLANK(machi_frm_HAWC2!R53), "", machi_frm_HAWC2!R53)</f>
        <v>0</v>
      </c>
      <c r="S24" s="130">
        <f>IF( ISBLANK(machi_frm_HAWC2!S53), "", machi_frm_HAWC2!S53)</f>
        <v>-1449623835.3845558</v>
      </c>
      <c r="T24" s="130">
        <f>IF( ISBLANK(machi_frm_HAWC2!T53), "", machi_frm_HAWC2!T53)</f>
        <v>0</v>
      </c>
      <c r="U24" s="130">
        <f>IF( ISBLANK(machi_frm_HAWC2!U53), "", machi_frm_HAWC2!U53)</f>
        <v>8747009667.1682835</v>
      </c>
      <c r="V24" s="130">
        <f>IF( ISBLANK(machi_frm_HAWC2!V53), "", machi_frm_HAWC2!V53)</f>
        <v>289617712.28015751</v>
      </c>
      <c r="W24" s="130">
        <f>IF( ISBLANK(machi_frm_HAWC2!W53), "", machi_frm_HAWC2!W53)</f>
        <v>0</v>
      </c>
      <c r="X24" s="130">
        <f>IF( ISBLANK(machi_frm_HAWC2!X53), "", machi_frm_HAWC2!X53)</f>
        <v>46528463.191069812</v>
      </c>
      <c r="Y24" s="130">
        <f>IF( ISBLANK(machi_frm_HAWC2!Y53), "", machi_frm_HAWC2!Y53)</f>
        <v>0</v>
      </c>
      <c r="Z24" s="130">
        <f>IF( ISBLANK(machi_frm_HAWC2!Z53), "", machi_frm_HAWC2!Z53)</f>
        <v>16295689476.283031</v>
      </c>
      <c r="AA24" s="130">
        <f>IF( ISBLANK(machi_frm_HAWC2!AA53), "", machi_frm_HAWC2!AA53)</f>
        <v>0</v>
      </c>
      <c r="AB24" s="130">
        <f>IF( ISBLANK(machi_frm_HAWC2!AB53), "", machi_frm_HAWC2!AB53)</f>
        <v>-3855549572.9320316</v>
      </c>
      <c r="AC24" s="130">
        <f>IF( ISBLANK(machi_frm_HAWC2!AC53), "", machi_frm_HAWC2!AC53)</f>
        <v>1120322300.2415576</v>
      </c>
      <c r="AD24" s="130">
        <f>IF( ISBLANK(machi_frm_HAWC2!AD53), "", machi_frm_HAWC2!AD53)</f>
        <v>0</v>
      </c>
      <c r="AE24" s="130">
        <f>IF( ISBLANK(machi_frm_HAWC2!AE53), "", machi_frm_HAWC2!AE53)</f>
        <v>34510570878.659271</v>
      </c>
      <c r="AF24" s="110">
        <f>IF( ISBLANK(machi_frm_HAWC2!AF53), "", machi_frm_HAWC2!AF53)</f>
        <v>0</v>
      </c>
      <c r="AI24" s="2">
        <v>11</v>
      </c>
      <c r="AJ24">
        <v>29.25</v>
      </c>
      <c r="AK24">
        <v>0</v>
      </c>
      <c r="AL24">
        <v>0.249</v>
      </c>
      <c r="AM24" s="1">
        <v>531.06129999999996</v>
      </c>
      <c r="AN24" s="1">
        <v>0.87260249999999995</v>
      </c>
      <c r="AO24" s="1">
        <v>0.14255119999999999</v>
      </c>
      <c r="AP24" s="1">
        <v>304.62869999999998</v>
      </c>
      <c r="AQ24" s="1">
        <v>1812.509</v>
      </c>
      <c r="AR24" s="1">
        <v>241.4333</v>
      </c>
      <c r="AS24" s="1">
        <v>472455400</v>
      </c>
      <c r="AT24" s="1">
        <v>0</v>
      </c>
      <c r="AU24" s="1">
        <v>42633700</v>
      </c>
      <c r="AV24" s="1">
        <v>0</v>
      </c>
      <c r="AW24" s="1">
        <v>30511180</v>
      </c>
      <c r="AX24" s="1">
        <v>0</v>
      </c>
      <c r="AY24" s="1">
        <v>20473860000</v>
      </c>
      <c r="AZ24" s="1">
        <v>0</v>
      </c>
      <c r="BA24" s="1">
        <v>-1469881000</v>
      </c>
      <c r="BB24" s="1">
        <v>0</v>
      </c>
      <c r="BC24" s="1">
        <v>8891572000</v>
      </c>
      <c r="BD24" s="1">
        <v>288959700</v>
      </c>
      <c r="BE24" s="1">
        <v>0</v>
      </c>
      <c r="BF24" s="1">
        <v>43853280</v>
      </c>
      <c r="BG24" s="1">
        <v>0</v>
      </c>
      <c r="BH24" s="1">
        <v>16280700000</v>
      </c>
      <c r="BI24" s="1">
        <v>0</v>
      </c>
      <c r="BJ24" s="1">
        <v>-3870467000</v>
      </c>
      <c r="BK24" s="1">
        <v>1026128000</v>
      </c>
      <c r="BL24" s="1">
        <v>0</v>
      </c>
      <c r="BM24" s="1">
        <v>34633990000</v>
      </c>
      <c r="BN24" s="186">
        <v>0</v>
      </c>
      <c r="BQ24" s="138">
        <f t="shared" si="2"/>
        <v>0</v>
      </c>
      <c r="BR24" s="138">
        <f t="shared" si="3"/>
        <v>0</v>
      </c>
      <c r="BS24" s="138">
        <f t="shared" si="4"/>
        <v>0.12303740022600296</v>
      </c>
      <c r="BT24" s="138">
        <f t="shared" si="5"/>
        <v>8.3524061757988405E-2</v>
      </c>
      <c r="BU24" s="138">
        <f t="shared" si="6"/>
        <v>-7.5002194448896553E-3</v>
      </c>
      <c r="BV24" s="138">
        <f t="shared" si="7"/>
        <v>-1.0708124489950677E-3</v>
      </c>
      <c r="BW24" s="138">
        <f t="shared" si="8"/>
        <v>5.2666367423488953</v>
      </c>
      <c r="BX24" s="138">
        <f t="shared" si="18"/>
        <v>-18.192386267823043</v>
      </c>
      <c r="BY24" s="138">
        <f t="shared" si="19"/>
        <v>4.9061020599252219</v>
      </c>
      <c r="BZ24" s="138">
        <f t="shared" si="20"/>
        <v>0.3654073349337304</v>
      </c>
      <c r="CA24" s="138" t="e">
        <f t="shared" si="21"/>
        <v>#DIV/0!</v>
      </c>
      <c r="CB24" s="138">
        <f t="shared" si="22"/>
        <v>0.6752135310916425</v>
      </c>
      <c r="CC24" s="138" t="e">
        <f t="shared" si="23"/>
        <v>#DIV/0!</v>
      </c>
      <c r="CD24" s="138">
        <f t="shared" si="24"/>
        <v>27.207616104278909</v>
      </c>
      <c r="CE24" s="138" t="e">
        <f t="shared" si="25"/>
        <v>#DIV/0!</v>
      </c>
      <c r="CF24" s="138">
        <f t="shared" si="26"/>
        <v>-9.1338986743702243E-3</v>
      </c>
      <c r="CG24" s="138" t="e">
        <f t="shared" si="27"/>
        <v>#DIV/0!</v>
      </c>
      <c r="CH24" s="138">
        <f t="shared" si="28"/>
        <v>-1.3781499737355736</v>
      </c>
      <c r="CI24" s="138" t="e">
        <f t="shared" si="29"/>
        <v>#DIV/0!</v>
      </c>
      <c r="CJ24" s="138">
        <f t="shared" si="30"/>
        <v>-1.6258354859153876</v>
      </c>
      <c r="CK24" s="138">
        <f t="shared" si="31"/>
        <v>0.22771766449006781</v>
      </c>
      <c r="CL24" s="138" t="e">
        <f t="shared" si="32"/>
        <v>#DIV/0!</v>
      </c>
      <c r="CM24" s="138">
        <f t="shared" si="9"/>
        <v>6.1003035373176449</v>
      </c>
      <c r="CN24" s="138" t="e">
        <f t="shared" si="10"/>
        <v>#DIV/0!</v>
      </c>
      <c r="CO24" s="138">
        <f t="shared" si="11"/>
        <v>9.2068991401054401E-2</v>
      </c>
      <c r="CP24" s="138" t="e">
        <f t="shared" si="12"/>
        <v>#DIV/0!</v>
      </c>
      <c r="CQ24" s="138">
        <f t="shared" si="13"/>
        <v>-0.38541672278741473</v>
      </c>
      <c r="CR24" s="138">
        <f t="shared" si="14"/>
        <v>9.179585806211076</v>
      </c>
      <c r="CS24" s="138" t="e">
        <f t="shared" si="15"/>
        <v>#DIV/0!</v>
      </c>
      <c r="CT24" s="138">
        <f t="shared" si="16"/>
        <v>-0.35635259275852638</v>
      </c>
      <c r="CU24" s="138" t="e">
        <f t="shared" si="17"/>
        <v>#DIV/0!</v>
      </c>
    </row>
    <row r="25" spans="1:99" x14ac:dyDescent="0.3">
      <c r="A25" s="2" t="str">
        <f>IF( ISBLANK(machi_frm_HAWC2!A54), "", machi_frm_HAWC2!A54)</f>
        <v/>
      </c>
      <c r="B25" s="321">
        <f>IF( ISBLANK(machi_frm_HAWC2!B54), "", machi_frm_HAWC2!B54)</f>
        <v>35.1</v>
      </c>
      <c r="C25" s="321">
        <f>IF( ISBLANK(machi_frm_HAWC2!C54), "", machi_frm_HAWC2!C54)</f>
        <v>0</v>
      </c>
      <c r="D25" s="321">
        <f>IF( ISBLANK(machi_frm_HAWC2!D54), "", machi_frm_HAWC2!D54)</f>
        <v>0.33924606927443079</v>
      </c>
      <c r="E25" s="130">
        <f>IF( ISBLANK(machi_frm_HAWC2!E54), "", machi_frm_HAWC2!E54)</f>
        <v>484.23071109127352</v>
      </c>
      <c r="F25" s="130">
        <f>IF( ISBLANK(machi_frm_HAWC2!F54), "", machi_frm_HAWC2!F54)</f>
        <v>0.8751688607477629</v>
      </c>
      <c r="G25" s="130">
        <f>IF( ISBLANK(machi_frm_HAWC2!G54), "", machi_frm_HAWC2!G54)</f>
        <v>0.11626898817690075</v>
      </c>
      <c r="H25" s="130">
        <f>IF( ISBLANK(machi_frm_HAWC2!H54), "", machi_frm_HAWC2!H54)</f>
        <v>221.38191487519771</v>
      </c>
      <c r="I25" s="130">
        <f>IF( ISBLANK(machi_frm_HAWC2!I54), "", machi_frm_HAWC2!I54)</f>
        <v>1238.8281424197503</v>
      </c>
      <c r="J25" s="130">
        <f>IF( ISBLANK(machi_frm_HAWC2!J54), "", machi_frm_HAWC2!J54)</f>
        <v>135.84754666260343</v>
      </c>
      <c r="K25" s="130">
        <f>IF( ISBLANK(machi_frm_HAWC2!K54), "", machi_frm_HAWC2!K54)</f>
        <v>345639437.35145825</v>
      </c>
      <c r="L25" s="130">
        <f>IF( ISBLANK(machi_frm_HAWC2!L54), "", machi_frm_HAWC2!L54)</f>
        <v>0</v>
      </c>
      <c r="M25" s="130">
        <f>IF( ISBLANK(machi_frm_HAWC2!M54), "", machi_frm_HAWC2!M54)</f>
        <v>15923831.220834173</v>
      </c>
      <c r="N25" s="130">
        <f>IF( ISBLANK(machi_frm_HAWC2!N54), "", machi_frm_HAWC2!N54)</f>
        <v>0</v>
      </c>
      <c r="O25" s="130">
        <f>IF( ISBLANK(machi_frm_HAWC2!O54), "", machi_frm_HAWC2!O54)</f>
        <v>26152914.554377466</v>
      </c>
      <c r="P25" s="130">
        <f>IF( ISBLANK(machi_frm_HAWC2!P54), "", machi_frm_HAWC2!P54)</f>
        <v>0</v>
      </c>
      <c r="Q25" s="130">
        <f>IF( ISBLANK(machi_frm_HAWC2!Q54), "", machi_frm_HAWC2!Q54)</f>
        <v>21361683538.637203</v>
      </c>
      <c r="R25" s="130">
        <f>IF( ISBLANK(machi_frm_HAWC2!R54), "", machi_frm_HAWC2!R54)</f>
        <v>0</v>
      </c>
      <c r="S25" s="130">
        <f>IF( ISBLANK(machi_frm_HAWC2!S54), "", machi_frm_HAWC2!S54)</f>
        <v>-1135930949.7307138</v>
      </c>
      <c r="T25" s="130">
        <f>IF( ISBLANK(machi_frm_HAWC2!T54), "", machi_frm_HAWC2!T54)</f>
        <v>0</v>
      </c>
      <c r="U25" s="130">
        <f>IF( ISBLANK(machi_frm_HAWC2!U54), "", machi_frm_HAWC2!U54)</f>
        <v>8127523748.7741728</v>
      </c>
      <c r="V25" s="130">
        <f>IF( ISBLANK(machi_frm_HAWC2!V54), "", machi_frm_HAWC2!V54)</f>
        <v>226910054.89194322</v>
      </c>
      <c r="W25" s="130">
        <f>IF( ISBLANK(machi_frm_HAWC2!W54), "", machi_frm_HAWC2!W54)</f>
        <v>0</v>
      </c>
      <c r="X25" s="130">
        <f>IF( ISBLANK(machi_frm_HAWC2!X54), "", machi_frm_HAWC2!X54)</f>
        <v>26648662.645179328</v>
      </c>
      <c r="Y25" s="130">
        <f>IF( ISBLANK(machi_frm_HAWC2!Y54), "", machi_frm_HAWC2!Y54)</f>
        <v>0</v>
      </c>
      <c r="Z25" s="130">
        <f>IF( ISBLANK(machi_frm_HAWC2!Z54), "", machi_frm_HAWC2!Z54)</f>
        <v>13657866183.56196</v>
      </c>
      <c r="AA25" s="130">
        <f>IF( ISBLANK(machi_frm_HAWC2!AA54), "", machi_frm_HAWC2!AA54)</f>
        <v>0</v>
      </c>
      <c r="AB25" s="130">
        <f>IF( ISBLANK(machi_frm_HAWC2!AB54), "", machi_frm_HAWC2!AB54)</f>
        <v>-2293727665.8308811</v>
      </c>
      <c r="AC25" s="130">
        <f>IF( ISBLANK(machi_frm_HAWC2!AC54), "", machi_frm_HAWC2!AC54)</f>
        <v>680235765.28285789</v>
      </c>
      <c r="AD25" s="130">
        <f>IF( ISBLANK(machi_frm_HAWC2!AD54), "", machi_frm_HAWC2!AD54)</f>
        <v>0</v>
      </c>
      <c r="AE25" s="130">
        <f>IF( ISBLANK(machi_frm_HAWC2!AE54), "", machi_frm_HAWC2!AE54)</f>
        <v>30704640564.588669</v>
      </c>
      <c r="AF25" s="110">
        <f>IF( ISBLANK(machi_frm_HAWC2!AF54), "", machi_frm_HAWC2!AF54)</f>
        <v>0</v>
      </c>
      <c r="AI25" s="2"/>
      <c r="AJ25">
        <v>35.1</v>
      </c>
      <c r="AK25">
        <v>0</v>
      </c>
      <c r="AL25">
        <v>0.24199999999999999</v>
      </c>
      <c r="AM25" s="1">
        <v>483.98520000000002</v>
      </c>
      <c r="AN25" s="1">
        <v>0.88037019999999999</v>
      </c>
      <c r="AO25" s="1">
        <v>0.11677319999999999</v>
      </c>
      <c r="AP25" s="1">
        <v>223.19659999999999</v>
      </c>
      <c r="AQ25" s="1">
        <v>1545.607</v>
      </c>
      <c r="AR25" s="1">
        <v>163.77719999999999</v>
      </c>
      <c r="AS25" s="1">
        <v>344968700</v>
      </c>
      <c r="AT25" s="1">
        <v>0</v>
      </c>
      <c r="AU25" s="1">
        <v>15811140</v>
      </c>
      <c r="AV25" s="1">
        <v>0</v>
      </c>
      <c r="AW25" s="1">
        <v>24623070</v>
      </c>
      <c r="AX25" s="1">
        <v>0</v>
      </c>
      <c r="AY25" s="1">
        <v>21366370000</v>
      </c>
      <c r="AZ25" s="1">
        <v>0</v>
      </c>
      <c r="BA25" s="1">
        <v>-1146916000</v>
      </c>
      <c r="BB25" s="1">
        <v>0</v>
      </c>
      <c r="BC25" s="1">
        <v>8234132000</v>
      </c>
      <c r="BD25" s="1">
        <v>226576900</v>
      </c>
      <c r="BE25" s="1">
        <v>0</v>
      </c>
      <c r="BF25" s="1">
        <v>25309750</v>
      </c>
      <c r="BG25" s="1">
        <v>0</v>
      </c>
      <c r="BH25" s="1">
        <v>13644580000</v>
      </c>
      <c r="BI25" s="1">
        <v>0</v>
      </c>
      <c r="BJ25" s="1">
        <v>-2298625000</v>
      </c>
      <c r="BK25" s="1">
        <v>627053100</v>
      </c>
      <c r="BL25" s="1">
        <v>0</v>
      </c>
      <c r="BM25" s="1">
        <v>30769400000</v>
      </c>
      <c r="BN25" s="186">
        <v>0</v>
      </c>
      <c r="BQ25" s="138">
        <f t="shared" si="2"/>
        <v>0</v>
      </c>
      <c r="BR25" s="138">
        <f t="shared" si="3"/>
        <v>0</v>
      </c>
      <c r="BS25" s="138">
        <f t="shared" si="4"/>
        <v>9.7246069274430802E-2</v>
      </c>
      <c r="BT25" s="138">
        <f t="shared" si="5"/>
        <v>5.0726983236987294E-2</v>
      </c>
      <c r="BU25" s="138">
        <f t="shared" si="6"/>
        <v>-5.2013392522370916E-3</v>
      </c>
      <c r="BV25" s="138">
        <f t="shared" si="7"/>
        <v>-5.0421182309924595E-4</v>
      </c>
      <c r="BW25" s="138">
        <f t="shared" si="8"/>
        <v>-0.81304335496252245</v>
      </c>
      <c r="BX25" s="138">
        <f t="shared" si="18"/>
        <v>-19.848438676859619</v>
      </c>
      <c r="BY25" s="138">
        <f t="shared" si="19"/>
        <v>-17.053444153030188</v>
      </c>
      <c r="BZ25" s="138">
        <f t="shared" si="20"/>
        <v>0.19443426358920432</v>
      </c>
      <c r="CA25" s="138" t="e">
        <f t="shared" si="21"/>
        <v>#DIV/0!</v>
      </c>
      <c r="CB25" s="138">
        <f t="shared" si="22"/>
        <v>0.71273305298778744</v>
      </c>
      <c r="CC25" s="138" t="e">
        <f t="shared" si="23"/>
        <v>#DIV/0!</v>
      </c>
      <c r="CD25" s="138">
        <f t="shared" si="24"/>
        <v>6.213053670307831</v>
      </c>
      <c r="CE25" s="138" t="e">
        <f t="shared" si="25"/>
        <v>#DIV/0!</v>
      </c>
      <c r="CF25" s="138">
        <f t="shared" si="26"/>
        <v>-2.1933821059902939E-2</v>
      </c>
      <c r="CG25" s="138" t="e">
        <f t="shared" si="27"/>
        <v>#DIV/0!</v>
      </c>
      <c r="CH25" s="138">
        <f t="shared" si="28"/>
        <v>-0.95779030628975059</v>
      </c>
      <c r="CI25" s="138" t="e">
        <f t="shared" si="29"/>
        <v>#DIV/0!</v>
      </c>
      <c r="CJ25" s="138">
        <f t="shared" si="30"/>
        <v>-1.2947114671689404</v>
      </c>
      <c r="CK25" s="138">
        <f t="shared" si="31"/>
        <v>0.14703833089040247</v>
      </c>
      <c r="CL25" s="138" t="e">
        <f t="shared" si="32"/>
        <v>#DIV/0!</v>
      </c>
      <c r="CM25" s="138">
        <f t="shared" si="9"/>
        <v>5.2901061653288854</v>
      </c>
      <c r="CN25" s="138" t="e">
        <f t="shared" si="10"/>
        <v>#DIV/0!</v>
      </c>
      <c r="CO25" s="138">
        <f t="shared" si="11"/>
        <v>9.7373342103312971E-2</v>
      </c>
      <c r="CP25" s="138" t="e">
        <f t="shared" si="12"/>
        <v>#DIV/0!</v>
      </c>
      <c r="CQ25" s="138">
        <f t="shared" si="13"/>
        <v>-0.21305494237289169</v>
      </c>
      <c r="CR25" s="138">
        <f t="shared" si="14"/>
        <v>8.4813654988481666</v>
      </c>
      <c r="CS25" s="138" t="e">
        <f t="shared" si="15"/>
        <v>#DIV/0!</v>
      </c>
      <c r="CT25" s="138">
        <f t="shared" si="16"/>
        <v>-0.21046700751828498</v>
      </c>
      <c r="CU25" s="138" t="e">
        <f t="shared" si="17"/>
        <v>#DIV/0!</v>
      </c>
    </row>
    <row r="26" spans="1:99" x14ac:dyDescent="0.3">
      <c r="A26" s="2">
        <f>IF( ISBLANK(machi_frm_HAWC2!A55), "", machi_frm_HAWC2!A55)</f>
        <v>12</v>
      </c>
      <c r="B26" s="321">
        <f>IF( ISBLANK(machi_frm_HAWC2!B55), "", machi_frm_HAWC2!B55)</f>
        <v>35.1</v>
      </c>
      <c r="C26" s="321">
        <f>IF( ISBLANK(machi_frm_HAWC2!C55), "", machi_frm_HAWC2!C55)</f>
        <v>0</v>
      </c>
      <c r="D26" s="321">
        <f>IF( ISBLANK(machi_frm_HAWC2!D55), "", machi_frm_HAWC2!D55)</f>
        <v>0.33924606927443079</v>
      </c>
      <c r="E26" s="130">
        <f>IF( ISBLANK(machi_frm_HAWC2!E55), "", machi_frm_HAWC2!E55)</f>
        <v>484.23071109127352</v>
      </c>
      <c r="F26" s="130">
        <f>IF( ISBLANK(machi_frm_HAWC2!F55), "", machi_frm_HAWC2!F55)</f>
        <v>0.8751688607477629</v>
      </c>
      <c r="G26" s="130">
        <f>IF( ISBLANK(machi_frm_HAWC2!G55), "", machi_frm_HAWC2!G55)</f>
        <v>0.11626898817690075</v>
      </c>
      <c r="H26" s="130">
        <f>IF( ISBLANK(machi_frm_HAWC2!H55), "", machi_frm_HAWC2!H55)</f>
        <v>221.38191487519771</v>
      </c>
      <c r="I26" s="130">
        <f>IF( ISBLANK(machi_frm_HAWC2!I55), "", machi_frm_HAWC2!I55)</f>
        <v>1238.8281424197503</v>
      </c>
      <c r="J26" s="130">
        <f>IF( ISBLANK(machi_frm_HAWC2!J55), "", machi_frm_HAWC2!J55)</f>
        <v>135.84754666260343</v>
      </c>
      <c r="K26" s="130">
        <f>IF( ISBLANK(machi_frm_HAWC2!K55), "", machi_frm_HAWC2!K55)</f>
        <v>345639437.35145825</v>
      </c>
      <c r="L26" s="130">
        <f>IF( ISBLANK(machi_frm_HAWC2!L55), "", machi_frm_HAWC2!L55)</f>
        <v>0</v>
      </c>
      <c r="M26" s="130">
        <f>IF( ISBLANK(machi_frm_HAWC2!M55), "", machi_frm_HAWC2!M55)</f>
        <v>15923831.220834173</v>
      </c>
      <c r="N26" s="130">
        <f>IF( ISBLANK(machi_frm_HAWC2!N55), "", machi_frm_HAWC2!N55)</f>
        <v>0</v>
      </c>
      <c r="O26" s="130">
        <f>IF( ISBLANK(machi_frm_HAWC2!O55), "", machi_frm_HAWC2!O55)</f>
        <v>26152914.554377466</v>
      </c>
      <c r="P26" s="130">
        <f>IF( ISBLANK(machi_frm_HAWC2!P55), "", machi_frm_HAWC2!P55)</f>
        <v>0</v>
      </c>
      <c r="Q26" s="130">
        <f>IF( ISBLANK(machi_frm_HAWC2!Q55), "", machi_frm_HAWC2!Q55)</f>
        <v>21361683538.637203</v>
      </c>
      <c r="R26" s="130">
        <f>IF( ISBLANK(machi_frm_HAWC2!R55), "", machi_frm_HAWC2!R55)</f>
        <v>0</v>
      </c>
      <c r="S26" s="130">
        <f>IF( ISBLANK(machi_frm_HAWC2!S55), "", machi_frm_HAWC2!S55)</f>
        <v>-1135930949.7307138</v>
      </c>
      <c r="T26" s="130">
        <f>IF( ISBLANK(machi_frm_HAWC2!T55), "", machi_frm_HAWC2!T55)</f>
        <v>0</v>
      </c>
      <c r="U26" s="130">
        <f>IF( ISBLANK(machi_frm_HAWC2!U55), "", machi_frm_HAWC2!U55)</f>
        <v>8127523748.7741728</v>
      </c>
      <c r="V26" s="130">
        <f>IF( ISBLANK(machi_frm_HAWC2!V55), "", machi_frm_HAWC2!V55)</f>
        <v>226910054.89194322</v>
      </c>
      <c r="W26" s="130">
        <f>IF( ISBLANK(machi_frm_HAWC2!W55), "", machi_frm_HAWC2!W55)</f>
        <v>0</v>
      </c>
      <c r="X26" s="130">
        <f>IF( ISBLANK(machi_frm_HAWC2!X55), "", machi_frm_HAWC2!X55)</f>
        <v>26648662.645179328</v>
      </c>
      <c r="Y26" s="130">
        <f>IF( ISBLANK(machi_frm_HAWC2!Y55), "", machi_frm_HAWC2!Y55)</f>
        <v>0</v>
      </c>
      <c r="Z26" s="130">
        <f>IF( ISBLANK(machi_frm_HAWC2!Z55), "", machi_frm_HAWC2!Z55)</f>
        <v>13657866183.56196</v>
      </c>
      <c r="AA26" s="130">
        <f>IF( ISBLANK(machi_frm_HAWC2!AA55), "", machi_frm_HAWC2!AA55)</f>
        <v>0</v>
      </c>
      <c r="AB26" s="130">
        <f>IF( ISBLANK(machi_frm_HAWC2!AB55), "", machi_frm_HAWC2!AB55)</f>
        <v>-2293727665.8308811</v>
      </c>
      <c r="AC26" s="130">
        <f>IF( ISBLANK(machi_frm_HAWC2!AC55), "", machi_frm_HAWC2!AC55)</f>
        <v>680235765.28285789</v>
      </c>
      <c r="AD26" s="130">
        <f>IF( ISBLANK(machi_frm_HAWC2!AD55), "", machi_frm_HAWC2!AD55)</f>
        <v>0</v>
      </c>
      <c r="AE26" s="130">
        <f>IF( ISBLANK(machi_frm_HAWC2!AE55), "", machi_frm_HAWC2!AE55)</f>
        <v>30704640564.588669</v>
      </c>
      <c r="AF26" s="110">
        <f>IF( ISBLANK(machi_frm_HAWC2!AF55), "", machi_frm_HAWC2!AF55)</f>
        <v>0</v>
      </c>
      <c r="AI26" s="2">
        <v>12</v>
      </c>
      <c r="AJ26">
        <v>35.1</v>
      </c>
      <c r="AK26">
        <v>0</v>
      </c>
      <c r="AL26">
        <v>0.24199999999999999</v>
      </c>
      <c r="AM26" s="1">
        <v>483.98520000000002</v>
      </c>
      <c r="AN26" s="1">
        <v>0.88037019999999999</v>
      </c>
      <c r="AO26" s="1">
        <v>0.11677319999999999</v>
      </c>
      <c r="AP26" s="1">
        <v>223.19659999999999</v>
      </c>
      <c r="AQ26" s="1">
        <v>1545.607</v>
      </c>
      <c r="AR26" s="1">
        <v>163.77719999999999</v>
      </c>
      <c r="AS26" s="1">
        <v>344968700</v>
      </c>
      <c r="AT26" s="1">
        <v>0</v>
      </c>
      <c r="AU26" s="1">
        <v>15811140</v>
      </c>
      <c r="AV26" s="1">
        <v>0</v>
      </c>
      <c r="AW26" s="1">
        <v>24623070</v>
      </c>
      <c r="AX26" s="1">
        <v>0</v>
      </c>
      <c r="AY26" s="1">
        <v>21366370000</v>
      </c>
      <c r="AZ26" s="1">
        <v>0</v>
      </c>
      <c r="BA26" s="1">
        <v>-1146916000</v>
      </c>
      <c r="BB26" s="1">
        <v>0</v>
      </c>
      <c r="BC26" s="1">
        <v>8234132000</v>
      </c>
      <c r="BD26" s="1">
        <v>226576900</v>
      </c>
      <c r="BE26" s="1">
        <v>0</v>
      </c>
      <c r="BF26" s="1">
        <v>25309750</v>
      </c>
      <c r="BG26" s="1">
        <v>0</v>
      </c>
      <c r="BH26" s="1">
        <v>13644580000</v>
      </c>
      <c r="BI26" s="1">
        <v>0</v>
      </c>
      <c r="BJ26" s="1">
        <v>-2298625000</v>
      </c>
      <c r="BK26" s="1">
        <v>627053100</v>
      </c>
      <c r="BL26" s="1">
        <v>0</v>
      </c>
      <c r="BM26" s="1">
        <v>30769400000</v>
      </c>
      <c r="BN26" s="186">
        <v>0</v>
      </c>
      <c r="BQ26" s="138">
        <f t="shared" si="2"/>
        <v>0</v>
      </c>
      <c r="BR26" s="138">
        <f t="shared" si="3"/>
        <v>0</v>
      </c>
      <c r="BS26" s="138">
        <f t="shared" si="4"/>
        <v>9.7246069274430802E-2</v>
      </c>
      <c r="BT26" s="138">
        <f t="shared" si="5"/>
        <v>5.0726983236987294E-2</v>
      </c>
      <c r="BU26" s="138">
        <f t="shared" si="6"/>
        <v>-5.2013392522370916E-3</v>
      </c>
      <c r="BV26" s="138">
        <f t="shared" si="7"/>
        <v>-5.0421182309924595E-4</v>
      </c>
      <c r="BW26" s="138">
        <f t="shared" si="8"/>
        <v>-0.81304335496252245</v>
      </c>
      <c r="BX26" s="138">
        <f t="shared" si="18"/>
        <v>-19.848438676859619</v>
      </c>
      <c r="BY26" s="138">
        <f t="shared" si="19"/>
        <v>-17.053444153030188</v>
      </c>
      <c r="BZ26" s="138">
        <f t="shared" si="20"/>
        <v>0.19443426358920432</v>
      </c>
      <c r="CA26" s="138" t="e">
        <f t="shared" si="21"/>
        <v>#DIV/0!</v>
      </c>
      <c r="CB26" s="138">
        <f t="shared" si="22"/>
        <v>0.71273305298778744</v>
      </c>
      <c r="CC26" s="138" t="e">
        <f t="shared" si="23"/>
        <v>#DIV/0!</v>
      </c>
      <c r="CD26" s="138">
        <f t="shared" si="24"/>
        <v>6.213053670307831</v>
      </c>
      <c r="CE26" s="138" t="e">
        <f t="shared" si="25"/>
        <v>#DIV/0!</v>
      </c>
      <c r="CF26" s="138">
        <f t="shared" si="26"/>
        <v>-2.1933821059902939E-2</v>
      </c>
      <c r="CG26" s="138" t="e">
        <f t="shared" si="27"/>
        <v>#DIV/0!</v>
      </c>
      <c r="CH26" s="138">
        <f t="shared" si="28"/>
        <v>-0.95779030628975059</v>
      </c>
      <c r="CI26" s="138" t="e">
        <f t="shared" si="29"/>
        <v>#DIV/0!</v>
      </c>
      <c r="CJ26" s="138">
        <f t="shared" si="30"/>
        <v>-1.2947114671689404</v>
      </c>
      <c r="CK26" s="138">
        <f t="shared" si="31"/>
        <v>0.14703833089040247</v>
      </c>
      <c r="CL26" s="138" t="e">
        <f t="shared" si="32"/>
        <v>#DIV/0!</v>
      </c>
      <c r="CM26" s="138">
        <f t="shared" si="9"/>
        <v>5.2901061653288854</v>
      </c>
      <c r="CN26" s="138" t="e">
        <f t="shared" si="10"/>
        <v>#DIV/0!</v>
      </c>
      <c r="CO26" s="138">
        <f t="shared" si="11"/>
        <v>9.7373342103312971E-2</v>
      </c>
      <c r="CP26" s="138" t="e">
        <f t="shared" si="12"/>
        <v>#DIV/0!</v>
      </c>
      <c r="CQ26" s="138">
        <f t="shared" si="13"/>
        <v>-0.21305494237289169</v>
      </c>
      <c r="CR26" s="138">
        <f t="shared" si="14"/>
        <v>8.4813654988481666</v>
      </c>
      <c r="CS26" s="138" t="e">
        <f t="shared" si="15"/>
        <v>#DIV/0!</v>
      </c>
      <c r="CT26" s="138">
        <f t="shared" si="16"/>
        <v>-0.21046700751828498</v>
      </c>
      <c r="CU26" s="138" t="e">
        <f t="shared" si="17"/>
        <v>#DIV/0!</v>
      </c>
    </row>
    <row r="27" spans="1:99" x14ac:dyDescent="0.3">
      <c r="A27" s="2" t="str">
        <f>IF( ISBLANK(machi_frm_HAWC2!A56), "", machi_frm_HAWC2!A56)</f>
        <v/>
      </c>
      <c r="B27" s="321">
        <f>IF( ISBLANK(machi_frm_HAWC2!B56), "", machi_frm_HAWC2!B56)</f>
        <v>40.950000000000003</v>
      </c>
      <c r="C27" s="321">
        <f>IF( ISBLANK(machi_frm_HAWC2!C56), "", machi_frm_HAWC2!C56)</f>
        <v>0</v>
      </c>
      <c r="D27" s="321">
        <f>IF( ISBLANK(machi_frm_HAWC2!D56), "", machi_frm_HAWC2!D56)</f>
        <v>0.30279862149771797</v>
      </c>
      <c r="E27" s="130">
        <f>IF( ISBLANK(machi_frm_HAWC2!E56), "", machi_frm_HAWC2!E56)</f>
        <v>458.24754320736878</v>
      </c>
      <c r="F27" s="130">
        <f>IF( ISBLANK(machi_frm_HAWC2!F56), "", machi_frm_HAWC2!F56)</f>
        <v>0.83942104856414235</v>
      </c>
      <c r="G27" s="130">
        <f>IF( ISBLANK(machi_frm_HAWC2!G56), "", machi_frm_HAWC2!G56)</f>
        <v>8.9578609155110761E-2</v>
      </c>
      <c r="H27" s="130">
        <f>IF( ISBLANK(machi_frm_HAWC2!H56), "", machi_frm_HAWC2!H56)</f>
        <v>159.61467005829931</v>
      </c>
      <c r="I27" s="130">
        <f>IF( ISBLANK(machi_frm_HAWC2!I56), "", machi_frm_HAWC2!I56)</f>
        <v>1013.6803265404412</v>
      </c>
      <c r="J27" s="130">
        <f>IF( ISBLANK(machi_frm_HAWC2!J56), "", machi_frm_HAWC2!J56)</f>
        <v>65.284075182103081</v>
      </c>
      <c r="K27" s="130">
        <f>IF( ISBLANK(machi_frm_HAWC2!K56), "", machi_frm_HAWC2!K56)</f>
        <v>323912646.6106621</v>
      </c>
      <c r="L27" s="130">
        <f>IF( ISBLANK(machi_frm_HAWC2!L56), "", machi_frm_HAWC2!L56)</f>
        <v>0</v>
      </c>
      <c r="M27" s="130">
        <f>IF( ISBLANK(machi_frm_HAWC2!M56), "", machi_frm_HAWC2!M56)</f>
        <v>7116570.6726219188</v>
      </c>
      <c r="N27" s="130">
        <f>IF( ISBLANK(machi_frm_HAWC2!N56), "", machi_frm_HAWC2!N56)</f>
        <v>0</v>
      </c>
      <c r="O27" s="130">
        <f>IF( ISBLANK(machi_frm_HAWC2!O56), "", machi_frm_HAWC2!O56)</f>
        <v>20690105.33700642</v>
      </c>
      <c r="P27" s="130">
        <f>IF( ISBLANK(machi_frm_HAWC2!P56), "", machi_frm_HAWC2!P56)</f>
        <v>0</v>
      </c>
      <c r="Q27" s="130">
        <f>IF( ISBLANK(machi_frm_HAWC2!Q56), "", machi_frm_HAWC2!Q56)</f>
        <v>21782122109.73135</v>
      </c>
      <c r="R27" s="130">
        <f>IF( ISBLANK(machi_frm_HAWC2!R56), "", machi_frm_HAWC2!R56)</f>
        <v>0</v>
      </c>
      <c r="S27" s="130">
        <f>IF( ISBLANK(machi_frm_HAWC2!S56), "", machi_frm_HAWC2!S56)</f>
        <v>-857669562.40015912</v>
      </c>
      <c r="T27" s="130">
        <f>IF( ISBLANK(machi_frm_HAWC2!T56), "", machi_frm_HAWC2!T56)</f>
        <v>0</v>
      </c>
      <c r="U27" s="130">
        <f>IF( ISBLANK(machi_frm_HAWC2!U56), "", machi_frm_HAWC2!U56)</f>
        <v>7770321091.4908209</v>
      </c>
      <c r="V27" s="130">
        <f>IF( ISBLANK(machi_frm_HAWC2!V56), "", machi_frm_HAWC2!V56)</f>
        <v>188253470.92642844</v>
      </c>
      <c r="W27" s="130">
        <f>IF( ISBLANK(machi_frm_HAWC2!W56), "", machi_frm_HAWC2!W56)</f>
        <v>0</v>
      </c>
      <c r="X27" s="130">
        <f>IF( ISBLANK(machi_frm_HAWC2!X56), "", machi_frm_HAWC2!X56)</f>
        <v>17133240.5901886</v>
      </c>
      <c r="Y27" s="130">
        <f>IF( ISBLANK(machi_frm_HAWC2!Y56), "", machi_frm_HAWC2!Y56)</f>
        <v>0</v>
      </c>
      <c r="Z27" s="130">
        <f>IF( ISBLANK(machi_frm_HAWC2!Z56), "", machi_frm_HAWC2!Z56)</f>
        <v>10781346128.059729</v>
      </c>
      <c r="AA27" s="130">
        <f>IF( ISBLANK(machi_frm_HAWC2!AA56), "", machi_frm_HAWC2!AA56)</f>
        <v>0</v>
      </c>
      <c r="AB27" s="130">
        <f>IF( ISBLANK(machi_frm_HAWC2!AB56), "", machi_frm_HAWC2!AB56)</f>
        <v>-1225273387.9516864</v>
      </c>
      <c r="AC27" s="130">
        <f>IF( ISBLANK(machi_frm_HAWC2!AC56), "", machi_frm_HAWC2!AC56)</f>
        <v>497303202.29230058</v>
      </c>
      <c r="AD27" s="130">
        <f>IF( ISBLANK(machi_frm_HAWC2!AD56), "", machi_frm_HAWC2!AD56)</f>
        <v>0</v>
      </c>
      <c r="AE27" s="130">
        <f>IF( ISBLANK(machi_frm_HAWC2!AE56), "", machi_frm_HAWC2!AE56)</f>
        <v>25966002487.974491</v>
      </c>
      <c r="AF27" s="110">
        <f>IF( ISBLANK(machi_frm_HAWC2!AF56), "", machi_frm_HAWC2!AF56)</f>
        <v>0</v>
      </c>
      <c r="AI27" s="2"/>
      <c r="AJ27">
        <v>40.950000000000003</v>
      </c>
      <c r="AK27">
        <v>0</v>
      </c>
      <c r="AL27">
        <v>0.23100000000000001</v>
      </c>
      <c r="AM27" s="1">
        <v>458.08390000000003</v>
      </c>
      <c r="AN27" s="1">
        <v>0.84267650000000005</v>
      </c>
      <c r="AO27" s="1">
        <v>8.9766200000000004E-2</v>
      </c>
      <c r="AP27" s="1">
        <v>164.3432</v>
      </c>
      <c r="AQ27" s="1">
        <v>1277.1220000000001</v>
      </c>
      <c r="AR27" s="1">
        <v>106.3824</v>
      </c>
      <c r="AS27" s="1">
        <v>323777300</v>
      </c>
      <c r="AT27" s="1">
        <v>0</v>
      </c>
      <c r="AU27" s="1">
        <v>7070750</v>
      </c>
      <c r="AV27" s="1">
        <v>0</v>
      </c>
      <c r="AW27" s="1">
        <v>21822250</v>
      </c>
      <c r="AX27" s="1">
        <v>0</v>
      </c>
      <c r="AY27" s="1">
        <v>21785400000</v>
      </c>
      <c r="AZ27" s="1">
        <v>0</v>
      </c>
      <c r="BA27" s="1">
        <v>-862725400</v>
      </c>
      <c r="BB27" s="1">
        <v>0</v>
      </c>
      <c r="BC27" s="1">
        <v>7843670000</v>
      </c>
      <c r="BD27" s="1">
        <v>187974200</v>
      </c>
      <c r="BE27" s="1">
        <v>0</v>
      </c>
      <c r="BF27" s="1">
        <v>16471390</v>
      </c>
      <c r="BG27" s="1">
        <v>0</v>
      </c>
      <c r="BH27" s="1">
        <v>10760830000</v>
      </c>
      <c r="BI27" s="1">
        <v>0</v>
      </c>
      <c r="BJ27" s="1">
        <v>-1224968000</v>
      </c>
      <c r="BK27" s="1">
        <v>461211600</v>
      </c>
      <c r="BL27" s="1">
        <v>0</v>
      </c>
      <c r="BM27" s="1">
        <v>25990930000</v>
      </c>
      <c r="BN27" s="186">
        <v>0</v>
      </c>
      <c r="BQ27" s="138">
        <f t="shared" si="2"/>
        <v>0</v>
      </c>
      <c r="BR27" s="138">
        <f t="shared" si="3"/>
        <v>0</v>
      </c>
      <c r="BS27" s="138">
        <f t="shared" si="4"/>
        <v>7.1798621497717957E-2</v>
      </c>
      <c r="BT27" s="138">
        <f t="shared" si="5"/>
        <v>3.5723413848150989E-2</v>
      </c>
      <c r="BU27" s="138">
        <f t="shared" si="6"/>
        <v>-3.2554514358577036E-3</v>
      </c>
      <c r="BV27" s="138">
        <f t="shared" si="7"/>
        <v>-1.8759084488924327E-4</v>
      </c>
      <c r="BW27" s="138">
        <f t="shared" si="8"/>
        <v>-2.8772288367883099</v>
      </c>
      <c r="BX27" s="138">
        <f t="shared" si="18"/>
        <v>-20.627760970334773</v>
      </c>
      <c r="BY27" s="138">
        <f t="shared" si="19"/>
        <v>-38.632635490360173</v>
      </c>
      <c r="BZ27" s="138">
        <f t="shared" si="20"/>
        <v>4.1802377949937415E-2</v>
      </c>
      <c r="CA27" s="138" t="e">
        <f t="shared" si="21"/>
        <v>#DIV/0!</v>
      </c>
      <c r="CB27" s="138">
        <f t="shared" si="22"/>
        <v>0.64803129260571857</v>
      </c>
      <c r="CC27" s="138" t="e">
        <f t="shared" si="23"/>
        <v>#DIV/0!</v>
      </c>
      <c r="CD27" s="138">
        <f t="shared" si="24"/>
        <v>-5.1880290208094042</v>
      </c>
      <c r="CE27" s="138" t="e">
        <f t="shared" si="25"/>
        <v>#DIV/0!</v>
      </c>
      <c r="CF27" s="138">
        <f t="shared" si="26"/>
        <v>-1.5046270753119314E-2</v>
      </c>
      <c r="CG27" s="138" t="e">
        <f t="shared" si="27"/>
        <v>#DIV/0!</v>
      </c>
      <c r="CH27" s="138">
        <f t="shared" si="28"/>
        <v>-0.58603092013297386</v>
      </c>
      <c r="CI27" s="138" t="e">
        <f t="shared" si="29"/>
        <v>#DIV/0!</v>
      </c>
      <c r="CJ27" s="138">
        <f t="shared" si="30"/>
        <v>-0.93513506444278149</v>
      </c>
      <c r="CK27" s="138">
        <f t="shared" si="31"/>
        <v>0.14856875381219189</v>
      </c>
      <c r="CL27" s="138" t="e">
        <f t="shared" si="32"/>
        <v>#DIV/0!</v>
      </c>
      <c r="CM27" s="138">
        <f t="shared" si="9"/>
        <v>4.0181829838805356</v>
      </c>
      <c r="CN27" s="138" t="e">
        <f t="shared" si="10"/>
        <v>#DIV/0!</v>
      </c>
      <c r="CO27" s="138">
        <f t="shared" si="11"/>
        <v>0.19065562842019271</v>
      </c>
      <c r="CP27" s="138" t="e">
        <f t="shared" si="12"/>
        <v>#DIV/0!</v>
      </c>
      <c r="CQ27" s="138">
        <f t="shared" si="13"/>
        <v>2.493027994905845E-2</v>
      </c>
      <c r="CR27" s="138">
        <f t="shared" si="14"/>
        <v>7.8253891038951711</v>
      </c>
      <c r="CS27" s="138" t="e">
        <f t="shared" si="15"/>
        <v>#DIV/0!</v>
      </c>
      <c r="CT27" s="138">
        <f t="shared" si="16"/>
        <v>-9.590850356454686E-2</v>
      </c>
      <c r="CU27" s="138" t="e">
        <f t="shared" si="17"/>
        <v>#DIV/0!</v>
      </c>
    </row>
    <row r="28" spans="1:99" x14ac:dyDescent="0.3">
      <c r="A28" s="2">
        <f>IF( ISBLANK(machi_frm_HAWC2!A57), "", machi_frm_HAWC2!A57)</f>
        <v>13</v>
      </c>
      <c r="B28" s="321">
        <f>IF( ISBLANK(machi_frm_HAWC2!B57), "", machi_frm_HAWC2!B57)</f>
        <v>40.950000000000003</v>
      </c>
      <c r="C28" s="321">
        <f>IF( ISBLANK(machi_frm_HAWC2!C57), "", machi_frm_HAWC2!C57)</f>
        <v>0</v>
      </c>
      <c r="D28" s="321">
        <f>IF( ISBLANK(machi_frm_HAWC2!D57), "", machi_frm_HAWC2!D57)</f>
        <v>0.30279862149771797</v>
      </c>
      <c r="E28" s="130">
        <f>IF( ISBLANK(machi_frm_HAWC2!E57), "", machi_frm_HAWC2!E57)</f>
        <v>458.24754320736878</v>
      </c>
      <c r="F28" s="130">
        <f>IF( ISBLANK(machi_frm_HAWC2!F57), "", machi_frm_HAWC2!F57)</f>
        <v>0.83942104856414235</v>
      </c>
      <c r="G28" s="130">
        <f>IF( ISBLANK(machi_frm_HAWC2!G57), "", machi_frm_HAWC2!G57)</f>
        <v>8.9578609155110761E-2</v>
      </c>
      <c r="H28" s="130">
        <f>IF( ISBLANK(machi_frm_HAWC2!H57), "", machi_frm_HAWC2!H57)</f>
        <v>159.61467005829931</v>
      </c>
      <c r="I28" s="130">
        <f>IF( ISBLANK(machi_frm_HAWC2!I57), "", machi_frm_HAWC2!I57)</f>
        <v>1013.6803265404412</v>
      </c>
      <c r="J28" s="130">
        <f>IF( ISBLANK(machi_frm_HAWC2!J57), "", machi_frm_HAWC2!J57)</f>
        <v>65.284075182103081</v>
      </c>
      <c r="K28" s="130">
        <f>IF( ISBLANK(machi_frm_HAWC2!K57), "", machi_frm_HAWC2!K57)</f>
        <v>323912646.6106621</v>
      </c>
      <c r="L28" s="130">
        <f>IF( ISBLANK(machi_frm_HAWC2!L57), "", machi_frm_HAWC2!L57)</f>
        <v>0</v>
      </c>
      <c r="M28" s="130">
        <f>IF( ISBLANK(machi_frm_HAWC2!M57), "", machi_frm_HAWC2!M57)</f>
        <v>7116570.6726219188</v>
      </c>
      <c r="N28" s="130">
        <f>IF( ISBLANK(machi_frm_HAWC2!N57), "", machi_frm_HAWC2!N57)</f>
        <v>0</v>
      </c>
      <c r="O28" s="130">
        <f>IF( ISBLANK(machi_frm_HAWC2!O57), "", machi_frm_HAWC2!O57)</f>
        <v>20690105.33700642</v>
      </c>
      <c r="P28" s="130">
        <f>IF( ISBLANK(machi_frm_HAWC2!P57), "", machi_frm_HAWC2!P57)</f>
        <v>0</v>
      </c>
      <c r="Q28" s="130">
        <f>IF( ISBLANK(machi_frm_HAWC2!Q57), "", machi_frm_HAWC2!Q57)</f>
        <v>21782122109.73135</v>
      </c>
      <c r="R28" s="130">
        <f>IF( ISBLANK(machi_frm_HAWC2!R57), "", machi_frm_HAWC2!R57)</f>
        <v>0</v>
      </c>
      <c r="S28" s="130">
        <f>IF( ISBLANK(machi_frm_HAWC2!S57), "", machi_frm_HAWC2!S57)</f>
        <v>-857669562.40015912</v>
      </c>
      <c r="T28" s="130">
        <f>IF( ISBLANK(machi_frm_HAWC2!T57), "", machi_frm_HAWC2!T57)</f>
        <v>0</v>
      </c>
      <c r="U28" s="130">
        <f>IF( ISBLANK(machi_frm_HAWC2!U57), "", machi_frm_HAWC2!U57)</f>
        <v>7770321091.4908209</v>
      </c>
      <c r="V28" s="130">
        <f>IF( ISBLANK(machi_frm_HAWC2!V57), "", machi_frm_HAWC2!V57)</f>
        <v>188253470.92642844</v>
      </c>
      <c r="W28" s="130">
        <f>IF( ISBLANK(machi_frm_HAWC2!W57), "", machi_frm_HAWC2!W57)</f>
        <v>0</v>
      </c>
      <c r="X28" s="130">
        <f>IF( ISBLANK(machi_frm_HAWC2!X57), "", machi_frm_HAWC2!X57)</f>
        <v>17133240.5901886</v>
      </c>
      <c r="Y28" s="130">
        <f>IF( ISBLANK(machi_frm_HAWC2!Y57), "", machi_frm_HAWC2!Y57)</f>
        <v>0</v>
      </c>
      <c r="Z28" s="130">
        <f>IF( ISBLANK(machi_frm_HAWC2!Z57), "", machi_frm_HAWC2!Z57)</f>
        <v>10781346128.059729</v>
      </c>
      <c r="AA28" s="130">
        <f>IF( ISBLANK(machi_frm_HAWC2!AA57), "", machi_frm_HAWC2!AA57)</f>
        <v>0</v>
      </c>
      <c r="AB28" s="130">
        <f>IF( ISBLANK(machi_frm_HAWC2!AB57), "", machi_frm_HAWC2!AB57)</f>
        <v>-1225273387.9516864</v>
      </c>
      <c r="AC28" s="130">
        <f>IF( ISBLANK(machi_frm_HAWC2!AC57), "", machi_frm_HAWC2!AC57)</f>
        <v>497303202.29230058</v>
      </c>
      <c r="AD28" s="130">
        <f>IF( ISBLANK(machi_frm_HAWC2!AD57), "", machi_frm_HAWC2!AD57)</f>
        <v>0</v>
      </c>
      <c r="AE28" s="130">
        <f>IF( ISBLANK(machi_frm_HAWC2!AE57), "", machi_frm_HAWC2!AE57)</f>
        <v>25966002487.974491</v>
      </c>
      <c r="AF28" s="110">
        <f>IF( ISBLANK(machi_frm_HAWC2!AF57), "", machi_frm_HAWC2!AF57)</f>
        <v>0</v>
      </c>
      <c r="AI28" s="2">
        <v>13</v>
      </c>
      <c r="AJ28">
        <v>40.950000000000003</v>
      </c>
      <c r="AK28">
        <v>0</v>
      </c>
      <c r="AL28">
        <v>0.23100000000000001</v>
      </c>
      <c r="AM28" s="1">
        <v>458.08390000000003</v>
      </c>
      <c r="AN28" s="1">
        <v>0.84267650000000005</v>
      </c>
      <c r="AO28" s="1">
        <v>8.9766200000000004E-2</v>
      </c>
      <c r="AP28" s="1">
        <v>164.3432</v>
      </c>
      <c r="AQ28" s="1">
        <v>1277.1220000000001</v>
      </c>
      <c r="AR28" s="1">
        <v>106.3824</v>
      </c>
      <c r="AS28" s="1">
        <v>323777300</v>
      </c>
      <c r="AT28" s="1">
        <v>0</v>
      </c>
      <c r="AU28" s="1">
        <v>7070750</v>
      </c>
      <c r="AV28" s="1">
        <v>0</v>
      </c>
      <c r="AW28" s="1">
        <v>21822250</v>
      </c>
      <c r="AX28" s="1">
        <v>0</v>
      </c>
      <c r="AY28" s="1">
        <v>21785400000</v>
      </c>
      <c r="AZ28" s="1">
        <v>0</v>
      </c>
      <c r="BA28" s="1">
        <v>-862725400</v>
      </c>
      <c r="BB28" s="1">
        <v>0</v>
      </c>
      <c r="BC28" s="1">
        <v>7843670000</v>
      </c>
      <c r="BD28" s="1">
        <v>187974200</v>
      </c>
      <c r="BE28" s="1">
        <v>0</v>
      </c>
      <c r="BF28" s="1">
        <v>16471390</v>
      </c>
      <c r="BG28" s="1">
        <v>0</v>
      </c>
      <c r="BH28" s="1">
        <v>10760830000</v>
      </c>
      <c r="BI28" s="1">
        <v>0</v>
      </c>
      <c r="BJ28" s="1">
        <v>-1224968000</v>
      </c>
      <c r="BK28" s="1">
        <v>461211600</v>
      </c>
      <c r="BL28" s="1">
        <v>0</v>
      </c>
      <c r="BM28" s="1">
        <v>25990930000</v>
      </c>
      <c r="BN28" s="186">
        <v>0</v>
      </c>
      <c r="BQ28" s="138">
        <f t="shared" si="2"/>
        <v>0</v>
      </c>
      <c r="BR28" s="138">
        <f t="shared" si="3"/>
        <v>0</v>
      </c>
      <c r="BS28" s="138">
        <f t="shared" si="4"/>
        <v>7.1798621497717957E-2</v>
      </c>
      <c r="BT28" s="138">
        <f t="shared" si="5"/>
        <v>3.5723413848150989E-2</v>
      </c>
      <c r="BU28" s="138">
        <f t="shared" si="6"/>
        <v>-3.2554514358577036E-3</v>
      </c>
      <c r="BV28" s="138">
        <f t="shared" si="7"/>
        <v>-1.8759084488924327E-4</v>
      </c>
      <c r="BW28" s="138">
        <f t="shared" si="8"/>
        <v>-2.8772288367883099</v>
      </c>
      <c r="BX28" s="138">
        <f t="shared" si="18"/>
        <v>-20.627760970334773</v>
      </c>
      <c r="BY28" s="138">
        <f t="shared" si="19"/>
        <v>-38.632635490360173</v>
      </c>
      <c r="BZ28" s="138">
        <f t="shared" si="20"/>
        <v>4.1802377949937415E-2</v>
      </c>
      <c r="CA28" s="138" t="e">
        <f t="shared" si="21"/>
        <v>#DIV/0!</v>
      </c>
      <c r="CB28" s="138">
        <f t="shared" si="22"/>
        <v>0.64803129260571857</v>
      </c>
      <c r="CC28" s="138" t="e">
        <f t="shared" si="23"/>
        <v>#DIV/0!</v>
      </c>
      <c r="CD28" s="138">
        <f t="shared" si="24"/>
        <v>-5.1880290208094042</v>
      </c>
      <c r="CE28" s="138" t="e">
        <f t="shared" si="25"/>
        <v>#DIV/0!</v>
      </c>
      <c r="CF28" s="138">
        <f t="shared" si="26"/>
        <v>-1.5046270753119314E-2</v>
      </c>
      <c r="CG28" s="138" t="e">
        <f t="shared" si="27"/>
        <v>#DIV/0!</v>
      </c>
      <c r="CH28" s="138">
        <f t="shared" si="28"/>
        <v>-0.58603092013297386</v>
      </c>
      <c r="CI28" s="138" t="e">
        <f t="shared" si="29"/>
        <v>#DIV/0!</v>
      </c>
      <c r="CJ28" s="138">
        <f t="shared" si="30"/>
        <v>-0.93513506444278149</v>
      </c>
      <c r="CK28" s="138">
        <f t="shared" si="31"/>
        <v>0.14856875381219189</v>
      </c>
      <c r="CL28" s="138" t="e">
        <f t="shared" si="32"/>
        <v>#DIV/0!</v>
      </c>
      <c r="CM28" s="138">
        <f t="shared" si="9"/>
        <v>4.0181829838805356</v>
      </c>
      <c r="CN28" s="138" t="e">
        <f t="shared" si="10"/>
        <v>#DIV/0!</v>
      </c>
      <c r="CO28" s="138">
        <f t="shared" si="11"/>
        <v>0.19065562842019271</v>
      </c>
      <c r="CP28" s="138" t="e">
        <f t="shared" si="12"/>
        <v>#DIV/0!</v>
      </c>
      <c r="CQ28" s="138">
        <f t="shared" si="13"/>
        <v>2.493027994905845E-2</v>
      </c>
      <c r="CR28" s="138">
        <f t="shared" si="14"/>
        <v>7.8253891038951711</v>
      </c>
      <c r="CS28" s="138" t="e">
        <f t="shared" si="15"/>
        <v>#DIV/0!</v>
      </c>
      <c r="CT28" s="138">
        <f t="shared" si="16"/>
        <v>-9.590850356454686E-2</v>
      </c>
      <c r="CU28" s="138" t="e">
        <f t="shared" si="17"/>
        <v>#DIV/0!</v>
      </c>
    </row>
    <row r="29" spans="1:99" x14ac:dyDescent="0.3">
      <c r="A29" s="2" t="str">
        <f>IF( ISBLANK(machi_frm_HAWC2!A58), "", machi_frm_HAWC2!A58)</f>
        <v/>
      </c>
      <c r="B29" s="321">
        <f>IF( ISBLANK(machi_frm_HAWC2!B58), "", machi_frm_HAWC2!B58)</f>
        <v>46.8</v>
      </c>
      <c r="C29" s="321">
        <f>IF( ISBLANK(machi_frm_HAWC2!C58), "", machi_frm_HAWC2!C58)</f>
        <v>0</v>
      </c>
      <c r="D29" s="321">
        <f>IF( ISBLANK(machi_frm_HAWC2!D58), "", machi_frm_HAWC2!D58)</f>
        <v>0.24920371745230965</v>
      </c>
      <c r="E29" s="130">
        <f>IF( ISBLANK(machi_frm_HAWC2!E58), "", machi_frm_HAWC2!E58)</f>
        <v>434.05489315554723</v>
      </c>
      <c r="F29" s="130">
        <f>IF( ISBLANK(machi_frm_HAWC2!F58), "", machi_frm_HAWC2!F58)</f>
        <v>0.79304172472562073</v>
      </c>
      <c r="G29" s="130">
        <f>IF( ISBLANK(machi_frm_HAWC2!G58), "", machi_frm_HAWC2!G58)</f>
        <v>6.6396614017684957E-2</v>
      </c>
      <c r="H29" s="130">
        <f>IF( ISBLANK(machi_frm_HAWC2!H58), "", machi_frm_HAWC2!H58)</f>
        <v>122.24272008439895</v>
      </c>
      <c r="I29" s="130">
        <f>IF( ISBLANK(machi_frm_HAWC2!I58), "", machi_frm_HAWC2!I58)</f>
        <v>843.5200958223063</v>
      </c>
      <c r="J29" s="130">
        <f>IF( ISBLANK(machi_frm_HAWC2!J58), "", machi_frm_HAWC2!J58)</f>
        <v>39.529742934863066</v>
      </c>
      <c r="K29" s="130">
        <f>IF( ISBLANK(machi_frm_HAWC2!K58), "", machi_frm_HAWC2!K58)</f>
        <v>317457810.8894428</v>
      </c>
      <c r="L29" s="130">
        <f>IF( ISBLANK(machi_frm_HAWC2!L58), "", machi_frm_HAWC2!L58)</f>
        <v>0</v>
      </c>
      <c r="M29" s="130">
        <f>IF( ISBLANK(machi_frm_HAWC2!M58), "", machi_frm_HAWC2!M58)</f>
        <v>5464392.5183613645</v>
      </c>
      <c r="N29" s="130">
        <f>IF( ISBLANK(machi_frm_HAWC2!N58), "", machi_frm_HAWC2!N58)</f>
        <v>0</v>
      </c>
      <c r="O29" s="130">
        <f>IF( ISBLANK(machi_frm_HAWC2!O58), "", machi_frm_HAWC2!O58)</f>
        <v>17207358.568572473</v>
      </c>
      <c r="P29" s="130">
        <f>IF( ISBLANK(machi_frm_HAWC2!P58), "", machi_frm_HAWC2!P58)</f>
        <v>0</v>
      </c>
      <c r="Q29" s="130">
        <f>IF( ISBLANK(machi_frm_HAWC2!Q58), "", machi_frm_HAWC2!Q58)</f>
        <v>21621859537.360146</v>
      </c>
      <c r="R29" s="130">
        <f>IF( ISBLANK(machi_frm_HAWC2!R58), "", machi_frm_HAWC2!R58)</f>
        <v>0</v>
      </c>
      <c r="S29" s="130">
        <f>IF( ISBLANK(machi_frm_HAWC2!S58), "", machi_frm_HAWC2!S58)</f>
        <v>-538833193.31931901</v>
      </c>
      <c r="T29" s="130">
        <f>IF( ISBLANK(machi_frm_HAWC2!T58), "", machi_frm_HAWC2!T58)</f>
        <v>0</v>
      </c>
      <c r="U29" s="130">
        <f>IF( ISBLANK(machi_frm_HAWC2!U58), "", machi_frm_HAWC2!U58)</f>
        <v>6855771271.0703506</v>
      </c>
      <c r="V29" s="130">
        <f>IF( ISBLANK(machi_frm_HAWC2!V58), "", machi_frm_HAWC2!V58)</f>
        <v>161944422.40700957</v>
      </c>
      <c r="W29" s="130">
        <f>IF( ISBLANK(machi_frm_HAWC2!W58), "", machi_frm_HAWC2!W58)</f>
        <v>0</v>
      </c>
      <c r="X29" s="130">
        <f>IF( ISBLANK(machi_frm_HAWC2!X58), "", machi_frm_HAWC2!X58)</f>
        <v>15548450.485981392</v>
      </c>
      <c r="Y29" s="130">
        <f>IF( ISBLANK(machi_frm_HAWC2!Y58), "", machi_frm_HAWC2!Y58)</f>
        <v>0</v>
      </c>
      <c r="Z29" s="130">
        <f>IF( ISBLANK(machi_frm_HAWC2!Z58), "", machi_frm_HAWC2!Z58)</f>
        <v>8599579361.9228935</v>
      </c>
      <c r="AA29" s="130">
        <f>IF( ISBLANK(machi_frm_HAWC2!AA58), "", machi_frm_HAWC2!AA58)</f>
        <v>0</v>
      </c>
      <c r="AB29" s="130">
        <f>IF( ISBLANK(machi_frm_HAWC2!AB58), "", machi_frm_HAWC2!AB58)</f>
        <v>-778528471.41051483</v>
      </c>
      <c r="AC29" s="130">
        <f>IF( ISBLANK(machi_frm_HAWC2!AC58), "", machi_frm_HAWC2!AC58)</f>
        <v>391007979.27262348</v>
      </c>
      <c r="AD29" s="130">
        <f>IF( ISBLANK(machi_frm_HAWC2!AD58), "", machi_frm_HAWC2!AD58)</f>
        <v>0</v>
      </c>
      <c r="AE29" s="130">
        <f>IF( ISBLANK(machi_frm_HAWC2!AE58), "", machi_frm_HAWC2!AE58)</f>
        <v>22173461247.969681</v>
      </c>
      <c r="AF29" s="110">
        <f>IF( ISBLANK(machi_frm_HAWC2!AF58), "", machi_frm_HAWC2!AF58)</f>
        <v>0</v>
      </c>
      <c r="AI29" s="2"/>
      <c r="AJ29">
        <v>46.8</v>
      </c>
      <c r="AK29">
        <v>0</v>
      </c>
      <c r="AL29">
        <v>0.19700000000000001</v>
      </c>
      <c r="AM29" s="1">
        <v>433.8716</v>
      </c>
      <c r="AN29" s="1">
        <v>0.79473700000000003</v>
      </c>
      <c r="AO29" s="1">
        <v>6.6435869999999994E-2</v>
      </c>
      <c r="AP29" s="1">
        <v>125.2932</v>
      </c>
      <c r="AQ29" s="1">
        <v>1071.0129999999999</v>
      </c>
      <c r="AR29" s="1">
        <v>72.316479999999999</v>
      </c>
      <c r="AS29" s="1">
        <v>317410400</v>
      </c>
      <c r="AT29" s="1">
        <v>0</v>
      </c>
      <c r="AU29" s="1">
        <v>5466954</v>
      </c>
      <c r="AV29" s="1">
        <v>0</v>
      </c>
      <c r="AW29" s="1">
        <v>18275350</v>
      </c>
      <c r="AX29" s="1">
        <v>0</v>
      </c>
      <c r="AY29" s="1">
        <v>21621040000</v>
      </c>
      <c r="AZ29" s="1">
        <v>0</v>
      </c>
      <c r="BA29" s="1">
        <v>-540002300</v>
      </c>
      <c r="BB29" s="1">
        <v>0</v>
      </c>
      <c r="BC29" s="1">
        <v>6892808000</v>
      </c>
      <c r="BD29" s="1">
        <v>161730800</v>
      </c>
      <c r="BE29" s="1">
        <v>0</v>
      </c>
      <c r="BF29" s="1">
        <v>15248080</v>
      </c>
      <c r="BG29" s="1">
        <v>0</v>
      </c>
      <c r="BH29" s="1">
        <v>8582247000</v>
      </c>
      <c r="BI29" s="1">
        <v>0</v>
      </c>
      <c r="BJ29" s="1">
        <v>-778496200</v>
      </c>
      <c r="BK29" s="1">
        <v>364794600</v>
      </c>
      <c r="BL29" s="1">
        <v>0</v>
      </c>
      <c r="BM29" s="1">
        <v>22172990000</v>
      </c>
      <c r="BN29" s="186">
        <v>0</v>
      </c>
      <c r="BQ29" s="138">
        <f t="shared" si="2"/>
        <v>0</v>
      </c>
      <c r="BR29" s="138">
        <f t="shared" si="3"/>
        <v>0</v>
      </c>
      <c r="BS29" s="138">
        <f t="shared" si="4"/>
        <v>5.2203717452309645E-2</v>
      </c>
      <c r="BT29" s="138">
        <f t="shared" si="5"/>
        <v>4.2245944548394684E-2</v>
      </c>
      <c r="BU29" s="138">
        <f t="shared" si="6"/>
        <v>-1.6952752743792932E-3</v>
      </c>
      <c r="BV29" s="138">
        <f t="shared" si="7"/>
        <v>-3.9255982315036797E-5</v>
      </c>
      <c r="BW29" s="138">
        <f t="shared" si="8"/>
        <v>-2.4346731631094465</v>
      </c>
      <c r="BX29" s="138">
        <f t="shared" si="18"/>
        <v>-21.240909697426048</v>
      </c>
      <c r="BY29" s="138">
        <f t="shared" si="19"/>
        <v>-45.337849775233714</v>
      </c>
      <c r="BZ29" s="138">
        <f t="shared" si="20"/>
        <v>1.4936778833586257E-2</v>
      </c>
      <c r="CA29" s="138" t="e">
        <f t="shared" si="21"/>
        <v>#DIV/0!</v>
      </c>
      <c r="CB29" s="138">
        <f t="shared" si="22"/>
        <v>-4.6853908751299328E-2</v>
      </c>
      <c r="CC29" s="138" t="e">
        <f t="shared" si="23"/>
        <v>#DIV/0!</v>
      </c>
      <c r="CD29" s="138">
        <f t="shared" si="24"/>
        <v>-5.8438904394582165</v>
      </c>
      <c r="CE29" s="138" t="e">
        <f t="shared" si="25"/>
        <v>#DIV/0!</v>
      </c>
      <c r="CF29" s="138">
        <f t="shared" si="26"/>
        <v>3.7904622541078915E-3</v>
      </c>
      <c r="CG29" s="138" t="e">
        <f t="shared" si="27"/>
        <v>#DIV/0!</v>
      </c>
      <c r="CH29" s="138">
        <f t="shared" si="28"/>
        <v>-0.2165003150321749</v>
      </c>
      <c r="CI29" s="138" t="e">
        <f t="shared" si="29"/>
        <v>#DIV/0!</v>
      </c>
      <c r="CJ29" s="138">
        <f t="shared" si="30"/>
        <v>-0.53732425057609834</v>
      </c>
      <c r="CK29" s="138">
        <f t="shared" si="31"/>
        <v>0.13208517302181885</v>
      </c>
      <c r="CL29" s="138" t="e">
        <f t="shared" si="32"/>
        <v>#DIV/0!</v>
      </c>
      <c r="CM29" s="138">
        <f t="shared" si="9"/>
        <v>1.9698905434742717</v>
      </c>
      <c r="CN29" s="138" t="e">
        <f t="shared" si="10"/>
        <v>#DIV/0!</v>
      </c>
      <c r="CO29" s="138">
        <f t="shared" si="11"/>
        <v>0.20195599034720774</v>
      </c>
      <c r="CP29" s="138" t="e">
        <f t="shared" si="12"/>
        <v>#DIV/0!</v>
      </c>
      <c r="CQ29" s="138">
        <f t="shared" si="13"/>
        <v>4.1453523491613116E-3</v>
      </c>
      <c r="CR29" s="138">
        <f t="shared" si="14"/>
        <v>7.1857914762508761</v>
      </c>
      <c r="CS29" s="138" t="e">
        <f t="shared" si="15"/>
        <v>#DIV/0!</v>
      </c>
      <c r="CT29" s="138">
        <f t="shared" si="16"/>
        <v>2.1253244135355049E-3</v>
      </c>
      <c r="CU29" s="138" t="e">
        <f t="shared" si="17"/>
        <v>#DIV/0!</v>
      </c>
    </row>
    <row r="30" spans="1:99" x14ac:dyDescent="0.3">
      <c r="A30" s="2">
        <f>IF( ISBLANK(machi_frm_HAWC2!A59), "", machi_frm_HAWC2!A59)</f>
        <v>14</v>
      </c>
      <c r="B30" s="321">
        <f>IF( ISBLANK(machi_frm_HAWC2!B59), "", machi_frm_HAWC2!B59)</f>
        <v>46.8</v>
      </c>
      <c r="C30" s="321">
        <f>IF( ISBLANK(machi_frm_HAWC2!C59), "", machi_frm_HAWC2!C59)</f>
        <v>0</v>
      </c>
      <c r="D30" s="321">
        <f>IF( ISBLANK(machi_frm_HAWC2!D59), "", machi_frm_HAWC2!D59)</f>
        <v>0.24920371745230965</v>
      </c>
      <c r="E30" s="130">
        <f>IF( ISBLANK(machi_frm_HAWC2!E59), "", machi_frm_HAWC2!E59)</f>
        <v>434.05489315554723</v>
      </c>
      <c r="F30" s="130">
        <f>IF( ISBLANK(machi_frm_HAWC2!F59), "", machi_frm_HAWC2!F59)</f>
        <v>0.79304172472562073</v>
      </c>
      <c r="G30" s="130">
        <f>IF( ISBLANK(machi_frm_HAWC2!G59), "", machi_frm_HAWC2!G59)</f>
        <v>6.6396614017684957E-2</v>
      </c>
      <c r="H30" s="130">
        <f>IF( ISBLANK(machi_frm_HAWC2!H59), "", machi_frm_HAWC2!H59)</f>
        <v>122.24272008439895</v>
      </c>
      <c r="I30" s="130">
        <f>IF( ISBLANK(machi_frm_HAWC2!I59), "", machi_frm_HAWC2!I59)</f>
        <v>843.5200958223063</v>
      </c>
      <c r="J30" s="130">
        <f>IF( ISBLANK(machi_frm_HAWC2!J59), "", machi_frm_HAWC2!J59)</f>
        <v>39.529742934863066</v>
      </c>
      <c r="K30" s="130">
        <f>IF( ISBLANK(machi_frm_HAWC2!K59), "", machi_frm_HAWC2!K59)</f>
        <v>317457810.8894428</v>
      </c>
      <c r="L30" s="130">
        <f>IF( ISBLANK(machi_frm_HAWC2!L59), "", machi_frm_HAWC2!L59)</f>
        <v>0</v>
      </c>
      <c r="M30" s="130">
        <f>IF( ISBLANK(machi_frm_HAWC2!M59), "", machi_frm_HAWC2!M59)</f>
        <v>5464392.5183613645</v>
      </c>
      <c r="N30" s="130">
        <f>IF( ISBLANK(machi_frm_HAWC2!N59), "", machi_frm_HAWC2!N59)</f>
        <v>0</v>
      </c>
      <c r="O30" s="130">
        <f>IF( ISBLANK(machi_frm_HAWC2!O59), "", machi_frm_HAWC2!O59)</f>
        <v>17207358.568572473</v>
      </c>
      <c r="P30" s="130">
        <f>IF( ISBLANK(machi_frm_HAWC2!P59), "", machi_frm_HAWC2!P59)</f>
        <v>0</v>
      </c>
      <c r="Q30" s="130">
        <f>IF( ISBLANK(machi_frm_HAWC2!Q59), "", machi_frm_HAWC2!Q59)</f>
        <v>21621859537.360146</v>
      </c>
      <c r="R30" s="130">
        <f>IF( ISBLANK(machi_frm_HAWC2!R59), "", machi_frm_HAWC2!R59)</f>
        <v>0</v>
      </c>
      <c r="S30" s="130">
        <f>IF( ISBLANK(machi_frm_HAWC2!S59), "", machi_frm_HAWC2!S59)</f>
        <v>-538833193.31931901</v>
      </c>
      <c r="T30" s="130">
        <f>IF( ISBLANK(machi_frm_HAWC2!T59), "", machi_frm_HAWC2!T59)</f>
        <v>0</v>
      </c>
      <c r="U30" s="130">
        <f>IF( ISBLANK(machi_frm_HAWC2!U59), "", machi_frm_HAWC2!U59)</f>
        <v>6855771271.0703506</v>
      </c>
      <c r="V30" s="130">
        <f>IF( ISBLANK(machi_frm_HAWC2!V59), "", machi_frm_HAWC2!V59)</f>
        <v>161944422.40700957</v>
      </c>
      <c r="W30" s="130">
        <f>IF( ISBLANK(machi_frm_HAWC2!W59), "", machi_frm_HAWC2!W59)</f>
        <v>0</v>
      </c>
      <c r="X30" s="130">
        <f>IF( ISBLANK(machi_frm_HAWC2!X59), "", machi_frm_HAWC2!X59)</f>
        <v>15548450.485981392</v>
      </c>
      <c r="Y30" s="130">
        <f>IF( ISBLANK(machi_frm_HAWC2!Y59), "", machi_frm_HAWC2!Y59)</f>
        <v>0</v>
      </c>
      <c r="Z30" s="130">
        <f>IF( ISBLANK(machi_frm_HAWC2!Z59), "", machi_frm_HAWC2!Z59)</f>
        <v>8599579361.9228935</v>
      </c>
      <c r="AA30" s="130">
        <f>IF( ISBLANK(machi_frm_HAWC2!AA59), "", machi_frm_HAWC2!AA59)</f>
        <v>0</v>
      </c>
      <c r="AB30" s="130">
        <f>IF( ISBLANK(machi_frm_HAWC2!AB59), "", machi_frm_HAWC2!AB59)</f>
        <v>-778528471.41051483</v>
      </c>
      <c r="AC30" s="130">
        <f>IF( ISBLANK(machi_frm_HAWC2!AC59), "", machi_frm_HAWC2!AC59)</f>
        <v>391007979.27262348</v>
      </c>
      <c r="AD30" s="130">
        <f>IF( ISBLANK(machi_frm_HAWC2!AD59), "", machi_frm_HAWC2!AD59)</f>
        <v>0</v>
      </c>
      <c r="AE30" s="130">
        <f>IF( ISBLANK(machi_frm_HAWC2!AE59), "", machi_frm_HAWC2!AE59)</f>
        <v>22173461247.969681</v>
      </c>
      <c r="AF30" s="110">
        <f>IF( ISBLANK(machi_frm_HAWC2!AF59), "", machi_frm_HAWC2!AF59)</f>
        <v>0</v>
      </c>
      <c r="AI30" s="2">
        <v>14</v>
      </c>
      <c r="AJ30">
        <v>46.8</v>
      </c>
      <c r="AK30">
        <v>0</v>
      </c>
      <c r="AL30">
        <v>0.19700000000000001</v>
      </c>
      <c r="AM30" s="1">
        <v>433.8716</v>
      </c>
      <c r="AN30" s="1">
        <v>0.79473700000000003</v>
      </c>
      <c r="AO30" s="1">
        <v>6.6435869999999994E-2</v>
      </c>
      <c r="AP30" s="1">
        <v>125.2932</v>
      </c>
      <c r="AQ30" s="1">
        <v>1071.0129999999999</v>
      </c>
      <c r="AR30" s="1">
        <v>72.316479999999999</v>
      </c>
      <c r="AS30" s="1">
        <v>317410400</v>
      </c>
      <c r="AT30" s="1">
        <v>0</v>
      </c>
      <c r="AU30" s="1">
        <v>5466954</v>
      </c>
      <c r="AV30" s="1">
        <v>0</v>
      </c>
      <c r="AW30" s="1">
        <v>18275350</v>
      </c>
      <c r="AX30" s="1">
        <v>0</v>
      </c>
      <c r="AY30" s="1">
        <v>21621040000</v>
      </c>
      <c r="AZ30" s="1">
        <v>0</v>
      </c>
      <c r="BA30" s="1">
        <v>-540002300</v>
      </c>
      <c r="BB30" s="1">
        <v>0</v>
      </c>
      <c r="BC30" s="1">
        <v>6892808000</v>
      </c>
      <c r="BD30" s="1">
        <v>161730800</v>
      </c>
      <c r="BE30" s="1">
        <v>0</v>
      </c>
      <c r="BF30" s="1">
        <v>15248080</v>
      </c>
      <c r="BG30" s="1">
        <v>0</v>
      </c>
      <c r="BH30" s="1">
        <v>8582247000</v>
      </c>
      <c r="BI30" s="1">
        <v>0</v>
      </c>
      <c r="BJ30" s="1">
        <v>-778496200</v>
      </c>
      <c r="BK30" s="1">
        <v>364794600</v>
      </c>
      <c r="BL30" s="1">
        <v>0</v>
      </c>
      <c r="BM30" s="1">
        <v>22172990000</v>
      </c>
      <c r="BN30" s="186">
        <v>0</v>
      </c>
      <c r="BQ30" s="138">
        <f t="shared" si="2"/>
        <v>0</v>
      </c>
      <c r="BR30" s="138">
        <f t="shared" si="3"/>
        <v>0</v>
      </c>
      <c r="BS30" s="138">
        <f t="shared" si="4"/>
        <v>5.2203717452309645E-2</v>
      </c>
      <c r="BT30" s="138">
        <f t="shared" si="5"/>
        <v>4.2245944548394684E-2</v>
      </c>
      <c r="BU30" s="138">
        <f t="shared" si="6"/>
        <v>-1.6952752743792932E-3</v>
      </c>
      <c r="BV30" s="138">
        <f t="shared" si="7"/>
        <v>-3.9255982315036797E-5</v>
      </c>
      <c r="BW30" s="138">
        <f t="shared" si="8"/>
        <v>-2.4346731631094465</v>
      </c>
      <c r="BX30" s="138">
        <f t="shared" si="18"/>
        <v>-21.240909697426048</v>
      </c>
      <c r="BY30" s="138">
        <f t="shared" si="19"/>
        <v>-45.337849775233714</v>
      </c>
      <c r="BZ30" s="138">
        <f t="shared" si="20"/>
        <v>1.4936778833586257E-2</v>
      </c>
      <c r="CA30" s="138" t="e">
        <f t="shared" si="21"/>
        <v>#DIV/0!</v>
      </c>
      <c r="CB30" s="138">
        <f t="shared" si="22"/>
        <v>-4.6853908751299328E-2</v>
      </c>
      <c r="CC30" s="138" t="e">
        <f t="shared" si="23"/>
        <v>#DIV/0!</v>
      </c>
      <c r="CD30" s="138">
        <f t="shared" si="24"/>
        <v>-5.8438904394582165</v>
      </c>
      <c r="CE30" s="138" t="e">
        <f t="shared" si="25"/>
        <v>#DIV/0!</v>
      </c>
      <c r="CF30" s="138">
        <f t="shared" si="26"/>
        <v>3.7904622541078915E-3</v>
      </c>
      <c r="CG30" s="138" t="e">
        <f t="shared" si="27"/>
        <v>#DIV/0!</v>
      </c>
      <c r="CH30" s="138">
        <f t="shared" si="28"/>
        <v>-0.2165003150321749</v>
      </c>
      <c r="CI30" s="138" t="e">
        <f t="shared" si="29"/>
        <v>#DIV/0!</v>
      </c>
      <c r="CJ30" s="138">
        <f t="shared" si="30"/>
        <v>-0.53732425057609834</v>
      </c>
      <c r="CK30" s="138">
        <f t="shared" si="31"/>
        <v>0.13208517302181885</v>
      </c>
      <c r="CL30" s="138" t="e">
        <f t="shared" si="32"/>
        <v>#DIV/0!</v>
      </c>
      <c r="CM30" s="138">
        <f t="shared" si="9"/>
        <v>1.9698905434742717</v>
      </c>
      <c r="CN30" s="138" t="e">
        <f t="shared" si="10"/>
        <v>#DIV/0!</v>
      </c>
      <c r="CO30" s="138">
        <f t="shared" si="11"/>
        <v>0.20195599034720774</v>
      </c>
      <c r="CP30" s="138" t="e">
        <f t="shared" si="12"/>
        <v>#DIV/0!</v>
      </c>
      <c r="CQ30" s="138">
        <f t="shared" si="13"/>
        <v>4.1453523491613116E-3</v>
      </c>
      <c r="CR30" s="138">
        <f t="shared" si="14"/>
        <v>7.1857914762508761</v>
      </c>
      <c r="CS30" s="138" t="e">
        <f t="shared" si="15"/>
        <v>#DIV/0!</v>
      </c>
      <c r="CT30" s="138">
        <f t="shared" si="16"/>
        <v>2.1253244135355049E-3</v>
      </c>
      <c r="CU30" t="e">
        <f xml:space="preserve"> (AF30 - BN30)/BN30 * 100</f>
        <v>#DIV/0!</v>
      </c>
    </row>
    <row r="31" spans="1:99" x14ac:dyDescent="0.3">
      <c r="A31" s="2" t="str">
        <f>IF( ISBLANK(machi_frm_HAWC2!A60), "", machi_frm_HAWC2!A60)</f>
        <v/>
      </c>
      <c r="B31" s="321">
        <f>IF( ISBLANK(machi_frm_HAWC2!B60), "", machi_frm_HAWC2!B60)</f>
        <v>52.65</v>
      </c>
      <c r="C31" s="321">
        <f>IF( ISBLANK(machi_frm_HAWC2!C60), "", machi_frm_HAWC2!C60)</f>
        <v>0</v>
      </c>
      <c r="D31" s="321">
        <f>IF( ISBLANK(machi_frm_HAWC2!D60), "", machi_frm_HAWC2!D60)</f>
        <v>0.13399525547388919</v>
      </c>
      <c r="E31" s="130">
        <f>IF( ISBLANK(machi_frm_HAWC2!E60), "", machi_frm_HAWC2!E60)</f>
        <v>405.17068731643701</v>
      </c>
      <c r="F31" s="130">
        <f>IF( ISBLANK(machi_frm_HAWC2!F60), "", machi_frm_HAWC2!F60)</f>
        <v>0.76573031610439535</v>
      </c>
      <c r="G31" s="130">
        <f>IF( ISBLANK(machi_frm_HAWC2!G60), "", machi_frm_HAWC2!G60)</f>
        <v>5.0565832154821869E-2</v>
      </c>
      <c r="H31" s="130">
        <f>IF( ISBLANK(machi_frm_HAWC2!H60), "", machi_frm_HAWC2!H60)</f>
        <v>91.461924039622545</v>
      </c>
      <c r="I31" s="130">
        <f>IF( ISBLANK(machi_frm_HAWC2!I60), "", machi_frm_HAWC2!I60)</f>
        <v>695.13584503260608</v>
      </c>
      <c r="J31" s="130">
        <f>IF( ISBLANK(machi_frm_HAWC2!J60), "", machi_frm_HAWC2!J60)</f>
        <v>24.315295058791794</v>
      </c>
      <c r="K31" s="130">
        <f>IF( ISBLANK(machi_frm_HAWC2!K60), "", machi_frm_HAWC2!K60)</f>
        <v>309142620.70364791</v>
      </c>
      <c r="L31" s="130">
        <f>IF( ISBLANK(machi_frm_HAWC2!L60), "", machi_frm_HAWC2!L60)</f>
        <v>0</v>
      </c>
      <c r="M31" s="130">
        <f>IF( ISBLANK(machi_frm_HAWC2!M60), "", machi_frm_HAWC2!M60)</f>
        <v>4543580.7844781419</v>
      </c>
      <c r="N31" s="130">
        <f>IF( ISBLANK(machi_frm_HAWC2!N60), "", machi_frm_HAWC2!N60)</f>
        <v>0</v>
      </c>
      <c r="O31" s="130">
        <f>IF( ISBLANK(machi_frm_HAWC2!O60), "", machi_frm_HAWC2!O60)</f>
        <v>14039759.179995844</v>
      </c>
      <c r="P31" s="130">
        <f>IF( ISBLANK(machi_frm_HAWC2!P60), "", machi_frm_HAWC2!P60)</f>
        <v>0</v>
      </c>
      <c r="Q31" s="130">
        <f>IF( ISBLANK(machi_frm_HAWC2!Q60), "", machi_frm_HAWC2!Q60)</f>
        <v>20786626821.575996</v>
      </c>
      <c r="R31" s="130">
        <f>IF( ISBLANK(machi_frm_HAWC2!R60), "", machi_frm_HAWC2!R60)</f>
        <v>0</v>
      </c>
      <c r="S31" s="130">
        <f>IF( ISBLANK(machi_frm_HAWC2!S60), "", machi_frm_HAWC2!S60)</f>
        <v>-348224123.99581885</v>
      </c>
      <c r="T31" s="130">
        <f>IF( ISBLANK(machi_frm_HAWC2!T60), "", machi_frm_HAWC2!T60)</f>
        <v>0</v>
      </c>
      <c r="U31" s="130">
        <f>IF( ISBLANK(machi_frm_HAWC2!U60), "", machi_frm_HAWC2!U60)</f>
        <v>6349500717.8577662</v>
      </c>
      <c r="V31" s="130">
        <f>IF( ISBLANK(machi_frm_HAWC2!V60), "", machi_frm_HAWC2!V60)</f>
        <v>138271923.54718798</v>
      </c>
      <c r="W31" s="130">
        <f>IF( ISBLANK(machi_frm_HAWC2!W60), "", machi_frm_HAWC2!W60)</f>
        <v>0</v>
      </c>
      <c r="X31" s="130">
        <f>IF( ISBLANK(machi_frm_HAWC2!X60), "", machi_frm_HAWC2!X60)</f>
        <v>10930288.922922961</v>
      </c>
      <c r="Y31" s="130">
        <f>IF( ISBLANK(machi_frm_HAWC2!Y60), "", machi_frm_HAWC2!Y60)</f>
        <v>0</v>
      </c>
      <c r="Z31" s="130">
        <f>IF( ISBLANK(machi_frm_HAWC2!Z60), "", machi_frm_HAWC2!Z60)</f>
        <v>6589148722.1158037</v>
      </c>
      <c r="AA31" s="130">
        <f>IF( ISBLANK(machi_frm_HAWC2!AA60), "", machi_frm_HAWC2!AA60)</f>
        <v>0</v>
      </c>
      <c r="AB31" s="130">
        <f>IF( ISBLANK(machi_frm_HAWC2!AB60), "", machi_frm_HAWC2!AB60)</f>
        <v>-506591726.84507066</v>
      </c>
      <c r="AC31" s="130">
        <f>IF( ISBLANK(machi_frm_HAWC2!AC60), "", machi_frm_HAWC2!AC60)</f>
        <v>305557450.51903307</v>
      </c>
      <c r="AD31" s="130">
        <f>IF( ISBLANK(machi_frm_HAWC2!AD60), "", machi_frm_HAWC2!AD60)</f>
        <v>0</v>
      </c>
      <c r="AE31" s="130">
        <f>IF( ISBLANK(machi_frm_HAWC2!AE60), "", machi_frm_HAWC2!AE60)</f>
        <v>18709613888.678921</v>
      </c>
      <c r="AF31" s="110">
        <f>IF( ISBLANK(machi_frm_HAWC2!AF60), "", machi_frm_HAWC2!AF60)</f>
        <v>0</v>
      </c>
      <c r="AI31" s="2"/>
      <c r="AJ31">
        <v>52.65</v>
      </c>
      <c r="AK31">
        <v>0</v>
      </c>
      <c r="AL31">
        <v>9.6000000000000002E-2</v>
      </c>
      <c r="AM31" s="1">
        <v>404.9178</v>
      </c>
      <c r="AN31" s="1">
        <v>0.76679010000000003</v>
      </c>
      <c r="AO31" s="1">
        <v>5.0579109999999997E-2</v>
      </c>
      <c r="AP31" s="1">
        <v>93.221410000000006</v>
      </c>
      <c r="AQ31" s="1">
        <v>893.0385</v>
      </c>
      <c r="AR31" s="1">
        <v>49.200330000000001</v>
      </c>
      <c r="AS31" s="1">
        <v>309071700</v>
      </c>
      <c r="AT31" s="1">
        <v>0</v>
      </c>
      <c r="AU31" s="1">
        <v>4550382</v>
      </c>
      <c r="AV31" s="1">
        <v>0</v>
      </c>
      <c r="AW31" s="1">
        <v>14840410</v>
      </c>
      <c r="AX31" s="1">
        <v>0</v>
      </c>
      <c r="AY31" s="1">
        <v>20779460000</v>
      </c>
      <c r="AZ31" s="1">
        <v>0</v>
      </c>
      <c r="BA31" s="1">
        <v>-348767900</v>
      </c>
      <c r="BB31" s="1">
        <v>0</v>
      </c>
      <c r="BC31" s="1">
        <v>6371595000</v>
      </c>
      <c r="BD31" s="1">
        <v>138050300</v>
      </c>
      <c r="BE31" s="1">
        <v>0</v>
      </c>
      <c r="BF31" s="1">
        <v>10740860</v>
      </c>
      <c r="BG31" s="1">
        <v>0</v>
      </c>
      <c r="BH31" s="1">
        <v>6570633000</v>
      </c>
      <c r="BI31" s="1">
        <v>0</v>
      </c>
      <c r="BJ31" s="1">
        <v>-506242900</v>
      </c>
      <c r="BK31" s="1">
        <v>285660400</v>
      </c>
      <c r="BL31" s="1">
        <v>0</v>
      </c>
      <c r="BM31" s="1">
        <v>18696210000</v>
      </c>
      <c r="BN31" s="186">
        <v>0</v>
      </c>
      <c r="BQ31" s="138">
        <f t="shared" si="2"/>
        <v>0</v>
      </c>
      <c r="BR31" s="138">
        <f t="shared" si="3"/>
        <v>0</v>
      </c>
      <c r="BS31" s="138">
        <f t="shared" si="4"/>
        <v>3.7995255473889183E-2</v>
      </c>
      <c r="BT31" s="138">
        <f t="shared" si="5"/>
        <v>6.245398854706094E-2</v>
      </c>
      <c r="BU31" s="138">
        <f t="shared" si="6"/>
        <v>-1.0597838956046823E-3</v>
      </c>
      <c r="BV31" s="138">
        <f t="shared" si="7"/>
        <v>-1.3277845178127912E-5</v>
      </c>
      <c r="BW31" s="138">
        <f t="shared" si="8"/>
        <v>-1.8874268908585063</v>
      </c>
      <c r="BX31" s="138">
        <f t="shared" si="18"/>
        <v>-22.160596096069085</v>
      </c>
      <c r="BY31" s="138">
        <f t="shared" si="19"/>
        <v>-50.579000062008141</v>
      </c>
      <c r="BZ31" s="138">
        <f t="shared" si="20"/>
        <v>2.2946359581906578E-2</v>
      </c>
      <c r="CA31" s="138" t="e">
        <f t="shared" si="21"/>
        <v>#DIV/0!</v>
      </c>
      <c r="CB31" s="138">
        <f t="shared" si="22"/>
        <v>-0.14946471575041553</v>
      </c>
      <c r="CC31" s="138" t="e">
        <f t="shared" si="23"/>
        <v>#DIV/0!</v>
      </c>
      <c r="CD31" s="138">
        <f t="shared" si="24"/>
        <v>-5.3950721038310663</v>
      </c>
      <c r="CE31" s="138" t="e">
        <f t="shared" si="25"/>
        <v>#DIV/0!</v>
      </c>
      <c r="CF31" s="138">
        <f t="shared" si="26"/>
        <v>3.4489931769143174E-2</v>
      </c>
      <c r="CG31" s="138" t="e">
        <f t="shared" si="27"/>
        <v>#DIV/0!</v>
      </c>
      <c r="CH31" s="138">
        <f t="shared" si="28"/>
        <v>-0.15591343245211114</v>
      </c>
      <c r="CI31" s="138" t="e">
        <f t="shared" si="29"/>
        <v>#DIV/0!</v>
      </c>
      <c r="CJ31" s="138">
        <f t="shared" si="30"/>
        <v>-0.34676218658332569</v>
      </c>
      <c r="CK31" s="138">
        <f t="shared" si="31"/>
        <v>0.16053825829279905</v>
      </c>
      <c r="CL31" s="138" t="e">
        <f t="shared" si="32"/>
        <v>#DIV/0!</v>
      </c>
      <c r="CM31" s="138">
        <f t="shared" si="9"/>
        <v>1.7636290103675254</v>
      </c>
      <c r="CN31" s="138" t="e">
        <f t="shared" si="10"/>
        <v>#DIV/0!</v>
      </c>
      <c r="CO31" s="138">
        <f t="shared" si="11"/>
        <v>0.28179510430431465</v>
      </c>
      <c r="CP31" s="138" t="e">
        <f t="shared" si="12"/>
        <v>#DIV/0!</v>
      </c>
      <c r="CQ31" s="138">
        <f t="shared" si="13"/>
        <v>6.8905034533948056E-2</v>
      </c>
      <c r="CR31" s="138">
        <f t="shared" si="14"/>
        <v>6.9652813337211157</v>
      </c>
      <c r="CS31" s="138" t="e">
        <f t="shared" si="15"/>
        <v>#DIV/0!</v>
      </c>
      <c r="CT31" s="138">
        <f t="shared" si="16"/>
        <v>7.1693079393742074E-2</v>
      </c>
      <c r="CU31" s="138" t="e">
        <f t="shared" si="17"/>
        <v>#DIV/0!</v>
      </c>
    </row>
    <row r="32" spans="1:99" x14ac:dyDescent="0.3">
      <c r="A32" s="2">
        <f>IF( ISBLANK(machi_frm_HAWC2!A61), "", machi_frm_HAWC2!A61)</f>
        <v>15</v>
      </c>
      <c r="B32" s="321">
        <f>IF( ISBLANK(machi_frm_HAWC2!B61), "", machi_frm_HAWC2!B61)</f>
        <v>52.65</v>
      </c>
      <c r="C32" s="321">
        <f>IF( ISBLANK(machi_frm_HAWC2!C61), "", machi_frm_HAWC2!C61)</f>
        <v>0</v>
      </c>
      <c r="D32" s="321">
        <f>IF( ISBLANK(machi_frm_HAWC2!D61), "", machi_frm_HAWC2!D61)</f>
        <v>0.13399525547388919</v>
      </c>
      <c r="E32" s="130">
        <f>IF( ISBLANK(machi_frm_HAWC2!E61), "", machi_frm_HAWC2!E61)</f>
        <v>405.17068731643701</v>
      </c>
      <c r="F32" s="130">
        <f>IF( ISBLANK(machi_frm_HAWC2!F61), "", machi_frm_HAWC2!F61)</f>
        <v>0.76573031610439535</v>
      </c>
      <c r="G32" s="130">
        <f>IF( ISBLANK(machi_frm_HAWC2!G61), "", machi_frm_HAWC2!G61)</f>
        <v>5.0565832154821869E-2</v>
      </c>
      <c r="H32" s="130">
        <f>IF( ISBLANK(machi_frm_HAWC2!H61), "", machi_frm_HAWC2!H61)</f>
        <v>91.461924039622545</v>
      </c>
      <c r="I32" s="130">
        <f>IF( ISBLANK(machi_frm_HAWC2!I61), "", machi_frm_HAWC2!I61)</f>
        <v>695.13584503260608</v>
      </c>
      <c r="J32" s="130">
        <f>IF( ISBLANK(machi_frm_HAWC2!J61), "", machi_frm_HAWC2!J61)</f>
        <v>24.315295058791794</v>
      </c>
      <c r="K32" s="130">
        <f>IF( ISBLANK(machi_frm_HAWC2!K61), "", machi_frm_HAWC2!K61)</f>
        <v>309142620.70364791</v>
      </c>
      <c r="L32" s="130">
        <f>IF( ISBLANK(machi_frm_HAWC2!L61), "", machi_frm_HAWC2!L61)</f>
        <v>0</v>
      </c>
      <c r="M32" s="130">
        <f>IF( ISBLANK(machi_frm_HAWC2!M61), "", machi_frm_HAWC2!M61)</f>
        <v>4543580.7844781419</v>
      </c>
      <c r="N32" s="130">
        <f>IF( ISBLANK(machi_frm_HAWC2!N61), "", machi_frm_HAWC2!N61)</f>
        <v>0</v>
      </c>
      <c r="O32" s="130">
        <f>IF( ISBLANK(machi_frm_HAWC2!O61), "", machi_frm_HAWC2!O61)</f>
        <v>14039759.179995844</v>
      </c>
      <c r="P32" s="130">
        <f>IF( ISBLANK(machi_frm_HAWC2!P61), "", machi_frm_HAWC2!P61)</f>
        <v>0</v>
      </c>
      <c r="Q32" s="130">
        <f>IF( ISBLANK(machi_frm_HAWC2!Q61), "", machi_frm_HAWC2!Q61)</f>
        <v>20786626821.575996</v>
      </c>
      <c r="R32" s="130">
        <f>IF( ISBLANK(machi_frm_HAWC2!R61), "", machi_frm_HAWC2!R61)</f>
        <v>0</v>
      </c>
      <c r="S32" s="130">
        <f>IF( ISBLANK(machi_frm_HAWC2!S61), "", machi_frm_HAWC2!S61)</f>
        <v>-348224123.99581885</v>
      </c>
      <c r="T32" s="130">
        <f>IF( ISBLANK(machi_frm_HAWC2!T61), "", machi_frm_HAWC2!T61)</f>
        <v>0</v>
      </c>
      <c r="U32" s="130">
        <f>IF( ISBLANK(machi_frm_HAWC2!U61), "", machi_frm_HAWC2!U61)</f>
        <v>6349500717.8577662</v>
      </c>
      <c r="V32" s="130">
        <f>IF( ISBLANK(machi_frm_HAWC2!V61), "", machi_frm_HAWC2!V61)</f>
        <v>138271923.54718798</v>
      </c>
      <c r="W32" s="130">
        <f>IF( ISBLANK(machi_frm_HAWC2!W61), "", machi_frm_HAWC2!W61)</f>
        <v>0</v>
      </c>
      <c r="X32" s="130">
        <f>IF( ISBLANK(machi_frm_HAWC2!X61), "", machi_frm_HAWC2!X61)</f>
        <v>10930288.922922961</v>
      </c>
      <c r="Y32" s="130">
        <f>IF( ISBLANK(machi_frm_HAWC2!Y61), "", machi_frm_HAWC2!Y61)</f>
        <v>0</v>
      </c>
      <c r="Z32" s="130">
        <f>IF( ISBLANK(machi_frm_HAWC2!Z61), "", machi_frm_HAWC2!Z61)</f>
        <v>6589148722.1158037</v>
      </c>
      <c r="AA32" s="130">
        <f>IF( ISBLANK(machi_frm_HAWC2!AA61), "", machi_frm_HAWC2!AA61)</f>
        <v>0</v>
      </c>
      <c r="AB32" s="130">
        <f>IF( ISBLANK(machi_frm_HAWC2!AB61), "", machi_frm_HAWC2!AB61)</f>
        <v>-506591726.84507066</v>
      </c>
      <c r="AC32" s="130">
        <f>IF( ISBLANK(machi_frm_HAWC2!AC61), "", machi_frm_HAWC2!AC61)</f>
        <v>305557450.51903307</v>
      </c>
      <c r="AD32" s="130">
        <f>IF( ISBLANK(machi_frm_HAWC2!AD61), "", machi_frm_HAWC2!AD61)</f>
        <v>0</v>
      </c>
      <c r="AE32" s="130">
        <f>IF( ISBLANK(machi_frm_HAWC2!AE61), "", machi_frm_HAWC2!AE61)</f>
        <v>18709613888.678921</v>
      </c>
      <c r="AF32" s="110">
        <f>IF( ISBLANK(machi_frm_HAWC2!AF61), "", machi_frm_HAWC2!AF61)</f>
        <v>0</v>
      </c>
      <c r="AI32" s="2">
        <v>15</v>
      </c>
      <c r="AJ32">
        <v>52.65</v>
      </c>
      <c r="AK32">
        <v>0</v>
      </c>
      <c r="AL32">
        <v>9.6000000000000002E-2</v>
      </c>
      <c r="AM32" s="1">
        <v>404.9178</v>
      </c>
      <c r="AN32" s="1">
        <v>0.76679010000000003</v>
      </c>
      <c r="AO32" s="1">
        <v>5.0579109999999997E-2</v>
      </c>
      <c r="AP32" s="1">
        <v>93.221410000000006</v>
      </c>
      <c r="AQ32" s="1">
        <v>893.0385</v>
      </c>
      <c r="AR32" s="1">
        <v>49.200330000000001</v>
      </c>
      <c r="AS32" s="1">
        <v>309071700</v>
      </c>
      <c r="AT32" s="1">
        <v>0</v>
      </c>
      <c r="AU32" s="1">
        <v>4550382</v>
      </c>
      <c r="AV32" s="1">
        <v>0</v>
      </c>
      <c r="AW32" s="1">
        <v>14840410</v>
      </c>
      <c r="AX32" s="1">
        <v>0</v>
      </c>
      <c r="AY32" s="1">
        <v>20779460000</v>
      </c>
      <c r="AZ32" s="1">
        <v>0</v>
      </c>
      <c r="BA32" s="1">
        <v>-348767900</v>
      </c>
      <c r="BB32" s="1">
        <v>0</v>
      </c>
      <c r="BC32" s="1">
        <v>6371595000</v>
      </c>
      <c r="BD32" s="1">
        <v>138050300</v>
      </c>
      <c r="BE32" s="1">
        <v>0</v>
      </c>
      <c r="BF32" s="1">
        <v>10740860</v>
      </c>
      <c r="BG32" s="1">
        <v>0</v>
      </c>
      <c r="BH32" s="1">
        <v>6570633000</v>
      </c>
      <c r="BI32" s="1">
        <v>0</v>
      </c>
      <c r="BJ32" s="1">
        <v>-506242900</v>
      </c>
      <c r="BK32" s="1">
        <v>285660400</v>
      </c>
      <c r="BL32" s="1">
        <v>0</v>
      </c>
      <c r="BM32" s="1">
        <v>18696210000</v>
      </c>
      <c r="BN32" s="186">
        <v>0</v>
      </c>
      <c r="BQ32" s="138">
        <f t="shared" si="2"/>
        <v>0</v>
      </c>
      <c r="BR32" s="138">
        <f t="shared" si="3"/>
        <v>0</v>
      </c>
      <c r="BS32" s="138">
        <f t="shared" si="4"/>
        <v>3.7995255473889183E-2</v>
      </c>
      <c r="BT32" s="138">
        <f t="shared" si="5"/>
        <v>6.245398854706094E-2</v>
      </c>
      <c r="BU32" s="138">
        <f t="shared" si="6"/>
        <v>-1.0597838956046823E-3</v>
      </c>
      <c r="BV32" s="138">
        <f t="shared" si="7"/>
        <v>-1.3277845178127912E-5</v>
      </c>
      <c r="BW32" s="138">
        <f t="shared" si="8"/>
        <v>-1.8874268908585063</v>
      </c>
      <c r="BX32" s="138">
        <f t="shared" si="18"/>
        <v>-22.160596096069085</v>
      </c>
      <c r="BY32" s="138">
        <f t="shared" si="19"/>
        <v>-50.579000062008141</v>
      </c>
      <c r="BZ32" s="138">
        <f t="shared" si="20"/>
        <v>2.2946359581906578E-2</v>
      </c>
      <c r="CA32" s="138" t="e">
        <f t="shared" si="21"/>
        <v>#DIV/0!</v>
      </c>
      <c r="CB32" s="138">
        <f t="shared" si="22"/>
        <v>-0.14946471575041553</v>
      </c>
      <c r="CC32" s="138" t="e">
        <f t="shared" si="23"/>
        <v>#DIV/0!</v>
      </c>
      <c r="CD32" s="138">
        <f t="shared" si="24"/>
        <v>-5.3950721038310663</v>
      </c>
      <c r="CE32" s="138" t="e">
        <f t="shared" si="25"/>
        <v>#DIV/0!</v>
      </c>
      <c r="CF32" s="138">
        <f t="shared" si="26"/>
        <v>3.4489931769143174E-2</v>
      </c>
      <c r="CG32" s="138" t="e">
        <f t="shared" si="27"/>
        <v>#DIV/0!</v>
      </c>
      <c r="CH32" s="138">
        <f t="shared" si="28"/>
        <v>-0.15591343245211114</v>
      </c>
      <c r="CI32" s="138" t="e">
        <f t="shared" si="29"/>
        <v>#DIV/0!</v>
      </c>
      <c r="CJ32" s="138">
        <f t="shared" si="30"/>
        <v>-0.34676218658332569</v>
      </c>
      <c r="CK32" s="138">
        <f t="shared" si="31"/>
        <v>0.16053825829279905</v>
      </c>
      <c r="CL32" s="138" t="e">
        <f t="shared" si="32"/>
        <v>#DIV/0!</v>
      </c>
      <c r="CM32" s="138">
        <f t="shared" si="9"/>
        <v>1.7636290103675254</v>
      </c>
      <c r="CN32" s="138" t="e">
        <f t="shared" si="10"/>
        <v>#DIV/0!</v>
      </c>
      <c r="CO32" s="138">
        <f t="shared" si="11"/>
        <v>0.28179510430431465</v>
      </c>
      <c r="CP32" s="138" t="e">
        <f t="shared" si="12"/>
        <v>#DIV/0!</v>
      </c>
      <c r="CQ32" s="138">
        <f t="shared" si="13"/>
        <v>6.8905034533948056E-2</v>
      </c>
      <c r="CR32" s="138">
        <f t="shared" si="14"/>
        <v>6.9652813337211157</v>
      </c>
      <c r="CS32" s="138" t="e">
        <f t="shared" si="15"/>
        <v>#DIV/0!</v>
      </c>
      <c r="CT32" s="138">
        <f t="shared" si="16"/>
        <v>7.1693079393742074E-2</v>
      </c>
      <c r="CU32" s="138" t="e">
        <f t="shared" si="17"/>
        <v>#DIV/0!</v>
      </c>
    </row>
    <row r="33" spans="1:99" x14ac:dyDescent="0.3">
      <c r="A33" s="2" t="str">
        <f>IF( ISBLANK(machi_frm_HAWC2!A62), "", machi_frm_HAWC2!A62)</f>
        <v/>
      </c>
      <c r="B33" s="321">
        <f>IF( ISBLANK(machi_frm_HAWC2!B62), "", machi_frm_HAWC2!B62)</f>
        <v>58.5</v>
      </c>
      <c r="C33" s="321">
        <f>IF( ISBLANK(machi_frm_HAWC2!C62), "", machi_frm_HAWC2!C62)</f>
        <v>0</v>
      </c>
      <c r="D33" s="321">
        <f>IF( ISBLANK(machi_frm_HAWC2!D62), "", machi_frm_HAWC2!D62)</f>
        <v>-2.9806049528770223E-2</v>
      </c>
      <c r="E33" s="130">
        <f>IF( ISBLANK(machi_frm_HAWC2!E62), "", machi_frm_HAWC2!E62)</f>
        <v>377.99609811325388</v>
      </c>
      <c r="F33" s="130">
        <f>IF( ISBLANK(machi_frm_HAWC2!F62), "", machi_frm_HAWC2!F62)</f>
        <v>0.72061028558744888</v>
      </c>
      <c r="G33" s="130">
        <f>IF( ISBLANK(machi_frm_HAWC2!G62), "", machi_frm_HAWC2!G62)</f>
        <v>4.1984707641761508E-2</v>
      </c>
      <c r="H33" s="130">
        <f>IF( ISBLANK(machi_frm_HAWC2!H62), "", machi_frm_HAWC2!H62)</f>
        <v>66.942727770675106</v>
      </c>
      <c r="I33" s="130">
        <f>IF( ISBLANK(machi_frm_HAWC2!I62), "", machi_frm_HAWC2!I62)</f>
        <v>567.8885094330268</v>
      </c>
      <c r="J33" s="130">
        <f>IF( ISBLANK(machi_frm_HAWC2!J62), "", machi_frm_HAWC2!J62)</f>
        <v>15.00568322022953</v>
      </c>
      <c r="K33" s="130">
        <f>IF( ISBLANK(machi_frm_HAWC2!K62), "", machi_frm_HAWC2!K62)</f>
        <v>303194085.19749892</v>
      </c>
      <c r="L33" s="130">
        <f>IF( ISBLANK(machi_frm_HAWC2!L62), "", machi_frm_HAWC2!L62)</f>
        <v>0</v>
      </c>
      <c r="M33" s="130">
        <f>IF( ISBLANK(machi_frm_HAWC2!M62), "", machi_frm_HAWC2!M62)</f>
        <v>4057355.2253629118</v>
      </c>
      <c r="N33" s="130">
        <f>IF( ISBLANK(machi_frm_HAWC2!N62), "", machi_frm_HAWC2!N62)</f>
        <v>0</v>
      </c>
      <c r="O33" s="130">
        <f>IF( ISBLANK(machi_frm_HAWC2!O62), "", machi_frm_HAWC2!O62)</f>
        <v>11731389.271588657</v>
      </c>
      <c r="P33" s="130">
        <f>IF( ISBLANK(machi_frm_HAWC2!P62), "", machi_frm_HAWC2!P62)</f>
        <v>0</v>
      </c>
      <c r="Q33" s="130">
        <f>IF( ISBLANK(machi_frm_HAWC2!Q62), "", machi_frm_HAWC2!Q62)</f>
        <v>19931709167.504726</v>
      </c>
      <c r="R33" s="130">
        <f>IF( ISBLANK(machi_frm_HAWC2!R62), "", machi_frm_HAWC2!R62)</f>
        <v>0</v>
      </c>
      <c r="S33" s="130">
        <f>IF( ISBLANK(machi_frm_HAWC2!S62), "", machi_frm_HAWC2!S62)</f>
        <v>-307269412.49146354</v>
      </c>
      <c r="T33" s="130">
        <f>IF( ISBLANK(machi_frm_HAWC2!T62), "", machi_frm_HAWC2!T62)</f>
        <v>0</v>
      </c>
      <c r="U33" s="130">
        <f>IF( ISBLANK(machi_frm_HAWC2!U62), "", machi_frm_HAWC2!U62)</f>
        <v>5488094392.0524817</v>
      </c>
      <c r="V33" s="130">
        <f>IF( ISBLANK(machi_frm_HAWC2!V62), "", machi_frm_HAWC2!V62)</f>
        <v>116905593.67415108</v>
      </c>
      <c r="W33" s="130">
        <f>IF( ISBLANK(machi_frm_HAWC2!W62), "", machi_frm_HAWC2!W62)</f>
        <v>0</v>
      </c>
      <c r="X33" s="130">
        <f>IF( ISBLANK(machi_frm_HAWC2!X62), "", machi_frm_HAWC2!X62)</f>
        <v>10261502.483521024</v>
      </c>
      <c r="Y33" s="130">
        <f>IF( ISBLANK(machi_frm_HAWC2!Y62), "", machi_frm_HAWC2!Y62)</f>
        <v>0</v>
      </c>
      <c r="Z33" s="130">
        <f>IF( ISBLANK(machi_frm_HAWC2!Z62), "", machi_frm_HAWC2!Z62)</f>
        <v>4921878684.0014896</v>
      </c>
      <c r="AA33" s="130">
        <f>IF( ISBLANK(machi_frm_HAWC2!AA62), "", machi_frm_HAWC2!AA62)</f>
        <v>0</v>
      </c>
      <c r="AB33" s="130">
        <f>IF( ISBLANK(machi_frm_HAWC2!AB62), "", machi_frm_HAWC2!AB62)</f>
        <v>-344489716.32051969</v>
      </c>
      <c r="AC33" s="130">
        <f>IF( ISBLANK(machi_frm_HAWC2!AC62), "", machi_frm_HAWC2!AC62)</f>
        <v>235436514.70390487</v>
      </c>
      <c r="AD33" s="130">
        <f>IF( ISBLANK(machi_frm_HAWC2!AD62), "", machi_frm_HAWC2!AD62)</f>
        <v>0</v>
      </c>
      <c r="AE33" s="130">
        <f>IF( ISBLANK(machi_frm_HAWC2!AE62), "", machi_frm_HAWC2!AE62)</f>
        <v>15592101437.415466</v>
      </c>
      <c r="AF33" s="110">
        <f>IF( ISBLANK(machi_frm_HAWC2!AF62), "", machi_frm_HAWC2!AF62)</f>
        <v>0</v>
      </c>
      <c r="AI33" s="2"/>
      <c r="AJ33">
        <v>58.5</v>
      </c>
      <c r="AK33">
        <v>0</v>
      </c>
      <c r="AL33">
        <v>-5.6000000000000001E-2</v>
      </c>
      <c r="AM33" s="1">
        <v>377.7312</v>
      </c>
      <c r="AN33" s="1">
        <v>0.72141219999999995</v>
      </c>
      <c r="AO33" s="1">
        <v>4.2030079999999997E-2</v>
      </c>
      <c r="AP33" s="1">
        <v>67.906270000000006</v>
      </c>
      <c r="AQ33" s="1">
        <v>734.01750000000004</v>
      </c>
      <c r="AR33" s="1">
        <v>33.380459999999999</v>
      </c>
      <c r="AS33" s="1">
        <v>303141200</v>
      </c>
      <c r="AT33" s="1">
        <v>0</v>
      </c>
      <c r="AU33" s="1">
        <v>4072051</v>
      </c>
      <c r="AV33" s="1">
        <v>0</v>
      </c>
      <c r="AW33" s="1">
        <v>12132360</v>
      </c>
      <c r="AX33" s="1">
        <v>0</v>
      </c>
      <c r="AY33" s="1">
        <v>19923520000</v>
      </c>
      <c r="AZ33" s="1">
        <v>0</v>
      </c>
      <c r="BA33" s="1">
        <v>-308588800</v>
      </c>
      <c r="BB33" s="1">
        <v>0</v>
      </c>
      <c r="BC33" s="1">
        <v>5503787000</v>
      </c>
      <c r="BD33" s="1">
        <v>116678200</v>
      </c>
      <c r="BE33" s="1">
        <v>0</v>
      </c>
      <c r="BF33" s="1">
        <v>10119430</v>
      </c>
      <c r="BG33" s="1">
        <v>0</v>
      </c>
      <c r="BH33" s="1">
        <v>4904391000</v>
      </c>
      <c r="BI33" s="1">
        <v>0</v>
      </c>
      <c r="BJ33" s="1">
        <v>-344696400</v>
      </c>
      <c r="BK33" s="1">
        <v>220544300</v>
      </c>
      <c r="BL33" s="1">
        <v>0</v>
      </c>
      <c r="BM33" s="1">
        <v>15575760000</v>
      </c>
      <c r="BN33" s="186">
        <v>0</v>
      </c>
      <c r="BQ33" s="138">
        <f t="shared" si="2"/>
        <v>0</v>
      </c>
      <c r="BR33" s="138">
        <f t="shared" si="3"/>
        <v>0</v>
      </c>
      <c r="BS33" s="138">
        <f t="shared" si="4"/>
        <v>2.6193950471229778E-2</v>
      </c>
      <c r="BT33" s="138">
        <f t="shared" si="5"/>
        <v>7.0128735263033051E-2</v>
      </c>
      <c r="BU33" s="138">
        <f t="shared" si="6"/>
        <v>-8.0191441255106355E-4</v>
      </c>
      <c r="BV33" s="138">
        <f t="shared" si="7"/>
        <v>-4.5372358238489341E-5</v>
      </c>
      <c r="BW33" s="138">
        <f t="shared" si="8"/>
        <v>-1.4189296943049599</v>
      </c>
      <c r="BX33" s="138">
        <f t="shared" si="18"/>
        <v>-22.632837850183847</v>
      </c>
      <c r="BY33" s="138">
        <f t="shared" si="19"/>
        <v>-55.04650558970868</v>
      </c>
      <c r="BZ33" s="138">
        <f t="shared" si="20"/>
        <v>1.7445730735023014E-2</v>
      </c>
      <c r="CA33" s="138" t="e">
        <f t="shared" si="21"/>
        <v>#DIV/0!</v>
      </c>
      <c r="CB33" s="138">
        <f t="shared" si="22"/>
        <v>-0.36089367832299202</v>
      </c>
      <c r="CC33" s="138" t="e">
        <f t="shared" si="23"/>
        <v>#DIV/0!</v>
      </c>
      <c r="CD33" s="138">
        <f t="shared" si="24"/>
        <v>-3.3049689294691467</v>
      </c>
      <c r="CE33" s="138" t="e">
        <f t="shared" si="25"/>
        <v>#DIV/0!</v>
      </c>
      <c r="CF33" s="138">
        <f t="shared" si="26"/>
        <v>4.110301545473094E-2</v>
      </c>
      <c r="CG33" s="138" t="e">
        <f t="shared" si="27"/>
        <v>#DIV/0!</v>
      </c>
      <c r="CH33" s="138">
        <f t="shared" si="28"/>
        <v>-0.42755521539876301</v>
      </c>
      <c r="CI33" s="138" t="e">
        <f t="shared" si="29"/>
        <v>#DIV/0!</v>
      </c>
      <c r="CJ33" s="138">
        <f t="shared" si="30"/>
        <v>-0.28512382378748213</v>
      </c>
      <c r="CK33" s="138">
        <f t="shared" si="31"/>
        <v>0.19488959732930219</v>
      </c>
      <c r="CL33" s="138" t="e">
        <f t="shared" si="32"/>
        <v>#DIV/0!</v>
      </c>
      <c r="CM33" s="138">
        <f t="shared" si="9"/>
        <v>1.403957372312707</v>
      </c>
      <c r="CN33" s="138" t="e">
        <f t="shared" si="10"/>
        <v>#DIV/0!</v>
      </c>
      <c r="CO33" s="138">
        <f t="shared" si="11"/>
        <v>0.35657197808024765</v>
      </c>
      <c r="CP33" s="138" t="e">
        <f t="shared" si="12"/>
        <v>#DIV/0!</v>
      </c>
      <c r="CQ33" s="138">
        <f t="shared" si="13"/>
        <v>-5.996107864204972E-2</v>
      </c>
      <c r="CR33" s="138">
        <f t="shared" si="14"/>
        <v>6.7524822468342487</v>
      </c>
      <c r="CS33" s="138" t="e">
        <f t="shared" si="15"/>
        <v>#DIV/0!</v>
      </c>
      <c r="CT33" s="138">
        <f t="shared" si="16"/>
        <v>0.1049158269995577</v>
      </c>
      <c r="CU33" s="138" t="e">
        <f t="shared" si="17"/>
        <v>#DIV/0!</v>
      </c>
    </row>
    <row r="34" spans="1:99" x14ac:dyDescent="0.3">
      <c r="A34" s="2">
        <f>IF( ISBLANK(machi_frm_HAWC2!A63), "", machi_frm_HAWC2!A63)</f>
        <v>16</v>
      </c>
      <c r="B34" s="321">
        <f>IF( ISBLANK(machi_frm_HAWC2!B63), "", machi_frm_HAWC2!B63)</f>
        <v>58.5</v>
      </c>
      <c r="C34" s="321">
        <f>IF( ISBLANK(machi_frm_HAWC2!C63), "", machi_frm_HAWC2!C63)</f>
        <v>0</v>
      </c>
      <c r="D34" s="321">
        <f>IF( ISBLANK(machi_frm_HAWC2!D63), "", machi_frm_HAWC2!D63)</f>
        <v>-2.9806049528770223E-2</v>
      </c>
      <c r="E34" s="130">
        <f>IF( ISBLANK(machi_frm_HAWC2!E63), "", machi_frm_HAWC2!E63)</f>
        <v>377.99609811325388</v>
      </c>
      <c r="F34" s="130">
        <f>IF( ISBLANK(machi_frm_HAWC2!F63), "", machi_frm_HAWC2!F63)</f>
        <v>0.72061028558744888</v>
      </c>
      <c r="G34" s="130">
        <f>IF( ISBLANK(machi_frm_HAWC2!G63), "", machi_frm_HAWC2!G63)</f>
        <v>4.1984707641761508E-2</v>
      </c>
      <c r="H34" s="130">
        <f>IF( ISBLANK(machi_frm_HAWC2!H63), "", machi_frm_HAWC2!H63)</f>
        <v>66.942727770675106</v>
      </c>
      <c r="I34" s="130">
        <f>IF( ISBLANK(machi_frm_HAWC2!I63), "", machi_frm_HAWC2!I63)</f>
        <v>567.8885094330268</v>
      </c>
      <c r="J34" s="130">
        <f>IF( ISBLANK(machi_frm_HAWC2!J63), "", machi_frm_HAWC2!J63)</f>
        <v>15.00568322022953</v>
      </c>
      <c r="K34" s="130">
        <f>IF( ISBLANK(machi_frm_HAWC2!K63), "", machi_frm_HAWC2!K63)</f>
        <v>303194085.19749892</v>
      </c>
      <c r="L34" s="130">
        <f>IF( ISBLANK(machi_frm_HAWC2!L63), "", machi_frm_HAWC2!L63)</f>
        <v>0</v>
      </c>
      <c r="M34" s="130">
        <f>IF( ISBLANK(machi_frm_HAWC2!M63), "", machi_frm_HAWC2!M63)</f>
        <v>4057355.2253629118</v>
      </c>
      <c r="N34" s="130">
        <f>IF( ISBLANK(machi_frm_HAWC2!N63), "", machi_frm_HAWC2!N63)</f>
        <v>0</v>
      </c>
      <c r="O34" s="130">
        <f>IF( ISBLANK(machi_frm_HAWC2!O63), "", machi_frm_HAWC2!O63)</f>
        <v>11731389.271588657</v>
      </c>
      <c r="P34" s="130">
        <f>IF( ISBLANK(machi_frm_HAWC2!P63), "", machi_frm_HAWC2!P63)</f>
        <v>0</v>
      </c>
      <c r="Q34" s="130">
        <f>IF( ISBLANK(machi_frm_HAWC2!Q63), "", machi_frm_HAWC2!Q63)</f>
        <v>19931709167.504726</v>
      </c>
      <c r="R34" s="130">
        <f>IF( ISBLANK(machi_frm_HAWC2!R63), "", machi_frm_HAWC2!R63)</f>
        <v>0</v>
      </c>
      <c r="S34" s="130">
        <f>IF( ISBLANK(machi_frm_HAWC2!S63), "", machi_frm_HAWC2!S63)</f>
        <v>-307269412.49146354</v>
      </c>
      <c r="T34" s="130">
        <f>IF( ISBLANK(machi_frm_HAWC2!T63), "", machi_frm_HAWC2!T63)</f>
        <v>0</v>
      </c>
      <c r="U34" s="130">
        <f>IF( ISBLANK(machi_frm_HAWC2!U63), "", machi_frm_HAWC2!U63)</f>
        <v>5488094392.0524817</v>
      </c>
      <c r="V34" s="130">
        <f>IF( ISBLANK(machi_frm_HAWC2!V63), "", machi_frm_HAWC2!V63)</f>
        <v>116905593.67415108</v>
      </c>
      <c r="W34" s="130">
        <f>IF( ISBLANK(machi_frm_HAWC2!W63), "", machi_frm_HAWC2!W63)</f>
        <v>0</v>
      </c>
      <c r="X34" s="130">
        <f>IF( ISBLANK(machi_frm_HAWC2!X63), "", machi_frm_HAWC2!X63)</f>
        <v>10261502.483521024</v>
      </c>
      <c r="Y34" s="130">
        <f>IF( ISBLANK(machi_frm_HAWC2!Y63), "", machi_frm_HAWC2!Y63)</f>
        <v>0</v>
      </c>
      <c r="Z34" s="130">
        <f>IF( ISBLANK(machi_frm_HAWC2!Z63), "", machi_frm_HAWC2!Z63)</f>
        <v>4921878684.0014896</v>
      </c>
      <c r="AA34" s="130">
        <f>IF( ISBLANK(machi_frm_HAWC2!AA63), "", machi_frm_HAWC2!AA63)</f>
        <v>0</v>
      </c>
      <c r="AB34" s="130">
        <f>IF( ISBLANK(machi_frm_HAWC2!AB63), "", machi_frm_HAWC2!AB63)</f>
        <v>-344489716.32051969</v>
      </c>
      <c r="AC34" s="130">
        <f>IF( ISBLANK(machi_frm_HAWC2!AC63), "", machi_frm_HAWC2!AC63)</f>
        <v>235436514.70390487</v>
      </c>
      <c r="AD34" s="130">
        <f>IF( ISBLANK(machi_frm_HAWC2!AD63), "", machi_frm_HAWC2!AD63)</f>
        <v>0</v>
      </c>
      <c r="AE34" s="130">
        <f>IF( ISBLANK(machi_frm_HAWC2!AE63), "", machi_frm_HAWC2!AE63)</f>
        <v>15592101437.415466</v>
      </c>
      <c r="AF34" s="110">
        <f>IF( ISBLANK(machi_frm_HAWC2!AF63), "", machi_frm_HAWC2!AF63)</f>
        <v>0</v>
      </c>
      <c r="AI34" s="2">
        <v>16</v>
      </c>
      <c r="AJ34">
        <v>58.5</v>
      </c>
      <c r="AK34">
        <v>0</v>
      </c>
      <c r="AL34">
        <v>-5.6000000000000001E-2</v>
      </c>
      <c r="AM34" s="1">
        <v>377.7312</v>
      </c>
      <c r="AN34" s="1">
        <v>0.72141219999999995</v>
      </c>
      <c r="AO34" s="1">
        <v>4.2030079999999997E-2</v>
      </c>
      <c r="AP34" s="1">
        <v>67.906270000000006</v>
      </c>
      <c r="AQ34" s="1">
        <v>734.01750000000004</v>
      </c>
      <c r="AR34" s="1">
        <v>33.380459999999999</v>
      </c>
      <c r="AS34" s="1">
        <v>303141200</v>
      </c>
      <c r="AT34" s="1">
        <v>0</v>
      </c>
      <c r="AU34" s="1">
        <v>4072051</v>
      </c>
      <c r="AV34" s="1">
        <v>0</v>
      </c>
      <c r="AW34" s="1">
        <v>12132360</v>
      </c>
      <c r="AX34" s="1">
        <v>0</v>
      </c>
      <c r="AY34" s="1">
        <v>19923520000</v>
      </c>
      <c r="AZ34" s="1">
        <v>0</v>
      </c>
      <c r="BA34" s="1">
        <v>-308588800</v>
      </c>
      <c r="BB34" s="1">
        <v>0</v>
      </c>
      <c r="BC34" s="1">
        <v>5503787000</v>
      </c>
      <c r="BD34" s="1">
        <v>116678200</v>
      </c>
      <c r="BE34" s="1">
        <v>0</v>
      </c>
      <c r="BF34" s="1">
        <v>10119430</v>
      </c>
      <c r="BG34" s="1">
        <v>0</v>
      </c>
      <c r="BH34" s="1">
        <v>4904391000</v>
      </c>
      <c r="BI34" s="1">
        <v>0</v>
      </c>
      <c r="BJ34" s="1">
        <v>-344696400</v>
      </c>
      <c r="BK34" s="1">
        <v>220544300</v>
      </c>
      <c r="BL34" s="1">
        <v>0</v>
      </c>
      <c r="BM34" s="1">
        <v>15575760000</v>
      </c>
      <c r="BN34" s="186">
        <v>0</v>
      </c>
      <c r="BQ34" s="138">
        <f t="shared" si="2"/>
        <v>0</v>
      </c>
      <c r="BR34" s="138">
        <f t="shared" si="3"/>
        <v>0</v>
      </c>
      <c r="BS34" s="138">
        <f t="shared" si="4"/>
        <v>2.6193950471229778E-2</v>
      </c>
      <c r="BT34" s="138">
        <f t="shared" si="5"/>
        <v>7.0128735263033051E-2</v>
      </c>
      <c r="BU34" s="138">
        <f t="shared" si="6"/>
        <v>-8.0191441255106355E-4</v>
      </c>
      <c r="BV34" s="138">
        <f t="shared" si="7"/>
        <v>-4.5372358238489341E-5</v>
      </c>
      <c r="BW34" s="138">
        <f t="shared" si="8"/>
        <v>-1.4189296943049599</v>
      </c>
      <c r="BX34" s="138">
        <f t="shared" si="18"/>
        <v>-22.632837850183847</v>
      </c>
      <c r="BY34" s="138">
        <f t="shared" si="19"/>
        <v>-55.04650558970868</v>
      </c>
      <c r="BZ34" s="138">
        <f t="shared" si="20"/>
        <v>1.7445730735023014E-2</v>
      </c>
      <c r="CA34" s="138" t="e">
        <f t="shared" si="21"/>
        <v>#DIV/0!</v>
      </c>
      <c r="CB34" s="138">
        <f t="shared" si="22"/>
        <v>-0.36089367832299202</v>
      </c>
      <c r="CC34" s="138" t="e">
        <f t="shared" si="23"/>
        <v>#DIV/0!</v>
      </c>
      <c r="CD34" s="138">
        <f t="shared" si="24"/>
        <v>-3.3049689294691467</v>
      </c>
      <c r="CE34" s="138" t="e">
        <f t="shared" si="25"/>
        <v>#DIV/0!</v>
      </c>
      <c r="CF34" s="138">
        <f t="shared" si="26"/>
        <v>4.110301545473094E-2</v>
      </c>
      <c r="CG34" s="138" t="e">
        <f t="shared" si="27"/>
        <v>#DIV/0!</v>
      </c>
      <c r="CH34" s="138">
        <f t="shared" si="28"/>
        <v>-0.42755521539876301</v>
      </c>
      <c r="CI34" s="138" t="e">
        <f t="shared" si="29"/>
        <v>#DIV/0!</v>
      </c>
      <c r="CJ34" s="138">
        <f t="shared" si="30"/>
        <v>-0.28512382378748213</v>
      </c>
      <c r="CK34" s="138">
        <f t="shared" si="31"/>
        <v>0.19488959732930219</v>
      </c>
      <c r="CL34" s="138" t="e">
        <f t="shared" si="32"/>
        <v>#DIV/0!</v>
      </c>
      <c r="CM34" s="138">
        <f t="shared" si="9"/>
        <v>1.403957372312707</v>
      </c>
      <c r="CN34" s="138" t="e">
        <f t="shared" si="10"/>
        <v>#DIV/0!</v>
      </c>
      <c r="CO34" s="138">
        <f t="shared" si="11"/>
        <v>0.35657197808024765</v>
      </c>
      <c r="CP34" s="138" t="e">
        <f t="shared" si="12"/>
        <v>#DIV/0!</v>
      </c>
      <c r="CQ34" s="138">
        <f t="shared" si="13"/>
        <v>-5.996107864204972E-2</v>
      </c>
      <c r="CR34" s="138">
        <f t="shared" si="14"/>
        <v>6.7524822468342487</v>
      </c>
      <c r="CS34" s="138" t="e">
        <f t="shared" si="15"/>
        <v>#DIV/0!</v>
      </c>
      <c r="CT34" s="138">
        <f t="shared" si="16"/>
        <v>0.1049158269995577</v>
      </c>
      <c r="CU34" s="138" t="e">
        <f t="shared" si="17"/>
        <v>#DIV/0!</v>
      </c>
    </row>
    <row r="35" spans="1:99" x14ac:dyDescent="0.3">
      <c r="A35" s="2" t="str">
        <f>IF( ISBLANK(machi_frm_HAWC2!A64), "", machi_frm_HAWC2!A64)</f>
        <v/>
      </c>
      <c r="B35" s="321">
        <f>IF( ISBLANK(machi_frm_HAWC2!B64), "", machi_frm_HAWC2!B64)</f>
        <v>64.349999999999994</v>
      </c>
      <c r="C35" s="321">
        <f>IF( ISBLANK(machi_frm_HAWC2!C64), "", machi_frm_HAWC2!C64)</f>
        <v>0</v>
      </c>
      <c r="D35" s="321">
        <f>IF( ISBLANK(machi_frm_HAWC2!D64), "", machi_frm_HAWC2!D64)</f>
        <v>-0.21988421321530477</v>
      </c>
      <c r="E35" s="130">
        <f>IF( ISBLANK(machi_frm_HAWC2!E64), "", machi_frm_HAWC2!E64)</f>
        <v>350.77258657600339</v>
      </c>
      <c r="F35" s="130">
        <f>IF( ISBLANK(machi_frm_HAWC2!F64), "", machi_frm_HAWC2!F64)</f>
        <v>0.67780342278185779</v>
      </c>
      <c r="G35" s="130">
        <f>IF( ISBLANK(machi_frm_HAWC2!G64), "", machi_frm_HAWC2!G64)</f>
        <v>3.6052087378442947E-2</v>
      </c>
      <c r="H35" s="130">
        <f>IF( ISBLANK(machi_frm_HAWC2!H64), "", machi_frm_HAWC2!H64)</f>
        <v>48.518385930054357</v>
      </c>
      <c r="I35" s="130">
        <f>IF( ISBLANK(machi_frm_HAWC2!I64), "", machi_frm_HAWC2!I64)</f>
        <v>456.3190912437725</v>
      </c>
      <c r="J35" s="130">
        <f>IF( ISBLANK(machi_frm_HAWC2!J64), "", machi_frm_HAWC2!J64)</f>
        <v>8.1188129912573572</v>
      </c>
      <c r="K35" s="130">
        <f>IF( ISBLANK(machi_frm_HAWC2!K64), "", machi_frm_HAWC2!K64)</f>
        <v>292983085.01481569</v>
      </c>
      <c r="L35" s="130">
        <f>IF( ISBLANK(machi_frm_HAWC2!L64), "", machi_frm_HAWC2!L64)</f>
        <v>0</v>
      </c>
      <c r="M35" s="130">
        <f>IF( ISBLANK(machi_frm_HAWC2!M64), "", machi_frm_HAWC2!M64)</f>
        <v>2674591.5192006263</v>
      </c>
      <c r="N35" s="130">
        <f>IF( ISBLANK(machi_frm_HAWC2!N64), "", machi_frm_HAWC2!N64)</f>
        <v>0</v>
      </c>
      <c r="O35" s="130">
        <f>IF( ISBLANK(machi_frm_HAWC2!O64), "", machi_frm_HAWC2!O64)</f>
        <v>11167881.739089383</v>
      </c>
      <c r="P35" s="130">
        <f>IF( ISBLANK(machi_frm_HAWC2!P64), "", machi_frm_HAWC2!P64)</f>
        <v>0</v>
      </c>
      <c r="Q35" s="130">
        <f>IF( ISBLANK(machi_frm_HAWC2!Q64), "", machi_frm_HAWC2!Q64)</f>
        <v>18935566717.59993</v>
      </c>
      <c r="R35" s="130">
        <f>IF( ISBLANK(machi_frm_HAWC2!R64), "", machi_frm_HAWC2!R64)</f>
        <v>0</v>
      </c>
      <c r="S35" s="130">
        <f>IF( ISBLANK(machi_frm_HAWC2!S64), "", machi_frm_HAWC2!S64)</f>
        <v>-307135595.70848829</v>
      </c>
      <c r="T35" s="130">
        <f>IF( ISBLANK(machi_frm_HAWC2!T64), "", machi_frm_HAWC2!T64)</f>
        <v>0</v>
      </c>
      <c r="U35" s="130">
        <f>IF( ISBLANK(machi_frm_HAWC2!U64), "", machi_frm_HAWC2!U64)</f>
        <v>4920679537.2487125</v>
      </c>
      <c r="V35" s="130">
        <f>IF( ISBLANK(machi_frm_HAWC2!V64), "", machi_frm_HAWC2!V64)</f>
        <v>97680774.953611866</v>
      </c>
      <c r="W35" s="130">
        <f>IF( ISBLANK(machi_frm_HAWC2!W64), "", machi_frm_HAWC2!W64)</f>
        <v>0</v>
      </c>
      <c r="X35" s="130">
        <f>IF( ISBLANK(machi_frm_HAWC2!X64), "", machi_frm_HAWC2!X64)</f>
        <v>7998236.4239580762</v>
      </c>
      <c r="Y35" s="130">
        <f>IF( ISBLANK(machi_frm_HAWC2!Y64), "", machi_frm_HAWC2!Y64)</f>
        <v>0</v>
      </c>
      <c r="Z35" s="130">
        <f>IF( ISBLANK(machi_frm_HAWC2!Z64), "", machi_frm_HAWC2!Z64)</f>
        <v>3623899281.5702157</v>
      </c>
      <c r="AA35" s="130">
        <f>IF( ISBLANK(machi_frm_HAWC2!AA64), "", machi_frm_HAWC2!AA64)</f>
        <v>0</v>
      </c>
      <c r="AB35" s="130">
        <f>IF( ISBLANK(machi_frm_HAWC2!AB64), "", machi_frm_HAWC2!AB64)</f>
        <v>-215529635.44552833</v>
      </c>
      <c r="AC35" s="130">
        <f>IF( ISBLANK(machi_frm_HAWC2!AC64), "", machi_frm_HAWC2!AC64)</f>
        <v>179098245.70740408</v>
      </c>
      <c r="AD35" s="130">
        <f>IF( ISBLANK(machi_frm_HAWC2!AD64), "", machi_frm_HAWC2!AD64)</f>
        <v>0</v>
      </c>
      <c r="AE35" s="130">
        <f>IF( ISBLANK(machi_frm_HAWC2!AE64), "", machi_frm_HAWC2!AE64)</f>
        <v>12753857825.275425</v>
      </c>
      <c r="AF35" s="110">
        <f>IF( ISBLANK(machi_frm_HAWC2!AF64), "", machi_frm_HAWC2!AF64)</f>
        <v>0</v>
      </c>
      <c r="AI35" s="2"/>
      <c r="AJ35">
        <v>64.349999999999994</v>
      </c>
      <c r="AK35">
        <v>0</v>
      </c>
      <c r="AL35">
        <v>-0.23499999999999999</v>
      </c>
      <c r="AM35" s="1">
        <v>350.48430000000002</v>
      </c>
      <c r="AN35" s="1">
        <v>0.67844340000000003</v>
      </c>
      <c r="AO35" s="1">
        <v>3.6098159999999997E-2</v>
      </c>
      <c r="AP35" s="1">
        <v>49.018180000000001</v>
      </c>
      <c r="AQ35" s="1">
        <v>592.47749999999996</v>
      </c>
      <c r="AR35" s="1">
        <v>21.884460000000001</v>
      </c>
      <c r="AS35" s="1">
        <v>292878200</v>
      </c>
      <c r="AT35" s="1">
        <v>0</v>
      </c>
      <c r="AU35" s="1">
        <v>2675079</v>
      </c>
      <c r="AV35" s="1">
        <v>0</v>
      </c>
      <c r="AW35" s="1">
        <v>11444790</v>
      </c>
      <c r="AX35" s="1">
        <v>0</v>
      </c>
      <c r="AY35" s="1">
        <v>18925120000</v>
      </c>
      <c r="AZ35" s="1">
        <v>0</v>
      </c>
      <c r="BA35" s="1">
        <v>-308524300</v>
      </c>
      <c r="BB35" s="1">
        <v>0</v>
      </c>
      <c r="BC35" s="1">
        <v>4934889000</v>
      </c>
      <c r="BD35" s="1">
        <v>97454040</v>
      </c>
      <c r="BE35" s="1">
        <v>0</v>
      </c>
      <c r="BF35" s="1">
        <v>7866988</v>
      </c>
      <c r="BG35" s="1">
        <v>0</v>
      </c>
      <c r="BH35" s="1">
        <v>3608891000</v>
      </c>
      <c r="BI35" s="1">
        <v>0</v>
      </c>
      <c r="BJ35" s="1">
        <v>-215472700</v>
      </c>
      <c r="BK35" s="1">
        <v>168037200</v>
      </c>
      <c r="BL35" s="1">
        <v>0</v>
      </c>
      <c r="BM35" s="1">
        <v>12734990000</v>
      </c>
      <c r="BN35" s="186">
        <v>0</v>
      </c>
      <c r="BQ35" s="138">
        <f t="shared" si="2"/>
        <v>0</v>
      </c>
      <c r="BR35" s="138">
        <f t="shared" si="3"/>
        <v>0</v>
      </c>
      <c r="BS35" s="138">
        <f t="shared" si="4"/>
        <v>1.5115786784695218E-2</v>
      </c>
      <c r="BT35" s="138">
        <f t="shared" si="5"/>
        <v>8.2253777416954874E-2</v>
      </c>
      <c r="BU35" s="138">
        <f t="shared" si="6"/>
        <v>-6.3997721814224029E-4</v>
      </c>
      <c r="BV35" s="138">
        <f t="shared" si="7"/>
        <v>-4.6072621557050053E-5</v>
      </c>
      <c r="BW35" s="138">
        <f t="shared" si="8"/>
        <v>-1.0196096018775964</v>
      </c>
      <c r="BX35" s="138">
        <f t="shared" si="18"/>
        <v>-22.98119485655193</v>
      </c>
      <c r="BY35" s="138">
        <f t="shared" si="19"/>
        <v>-62.901469850033507</v>
      </c>
      <c r="BZ35" s="138">
        <f t="shared" si="20"/>
        <v>3.5811820345689138E-2</v>
      </c>
      <c r="CA35" s="138" t="e">
        <f t="shared" si="21"/>
        <v>#DIV/0!</v>
      </c>
      <c r="CB35" s="138">
        <f t="shared" si="22"/>
        <v>-1.8223043109145749E-2</v>
      </c>
      <c r="CC35" s="138" t="e">
        <f t="shared" si="23"/>
        <v>#DIV/0!</v>
      </c>
      <c r="CD35" s="138">
        <f t="shared" si="24"/>
        <v>-2.4195136906017254</v>
      </c>
      <c r="CE35" s="138" t="e">
        <f t="shared" si="25"/>
        <v>#DIV/0!</v>
      </c>
      <c r="CF35" s="138">
        <f t="shared" si="26"/>
        <v>5.5200271384962474E-2</v>
      </c>
      <c r="CG35" s="138" t="e">
        <f t="shared" si="27"/>
        <v>#DIV/0!</v>
      </c>
      <c r="CH35" s="138">
        <f t="shared" si="28"/>
        <v>-0.4501118036769598</v>
      </c>
      <c r="CI35" s="138" t="e">
        <f t="shared" si="29"/>
        <v>#DIV/0!</v>
      </c>
      <c r="CJ35" s="138">
        <f t="shared" si="30"/>
        <v>-0.28793885234880578</v>
      </c>
      <c r="CK35" s="138">
        <f t="shared" si="31"/>
        <v>0.2326583419341729</v>
      </c>
      <c r="CL35" s="138" t="e">
        <f t="shared" si="32"/>
        <v>#DIV/0!</v>
      </c>
      <c r="CM35" s="138">
        <f t="shared" si="9"/>
        <v>1.6683440213468756</v>
      </c>
      <c r="CN35" s="138" t="e">
        <f t="shared" si="10"/>
        <v>#DIV/0!</v>
      </c>
      <c r="CO35" s="138">
        <f t="shared" si="11"/>
        <v>0.41586962782238929</v>
      </c>
      <c r="CP35" s="138" t="e">
        <f t="shared" si="12"/>
        <v>#DIV/0!</v>
      </c>
      <c r="CQ35" s="138">
        <f t="shared" si="13"/>
        <v>2.6423507724332787E-2</v>
      </c>
      <c r="CR35" s="138">
        <f t="shared" si="14"/>
        <v>6.5824982250383108</v>
      </c>
      <c r="CS35" s="138" t="e">
        <f t="shared" si="15"/>
        <v>#DIV/0!</v>
      </c>
      <c r="CT35" s="138">
        <f t="shared" si="16"/>
        <v>0.14815736231771645</v>
      </c>
      <c r="CU35" s="138" t="e">
        <f t="shared" si="17"/>
        <v>#DIV/0!</v>
      </c>
    </row>
    <row r="36" spans="1:99" x14ac:dyDescent="0.3">
      <c r="A36" s="2">
        <f>IF( ISBLANK(machi_frm_HAWC2!A65), "", machi_frm_HAWC2!A65)</f>
        <v>17</v>
      </c>
      <c r="B36" s="321">
        <f>IF( ISBLANK(machi_frm_HAWC2!B65), "", machi_frm_HAWC2!B65)</f>
        <v>64.349999999999994</v>
      </c>
      <c r="C36" s="321">
        <f>IF( ISBLANK(machi_frm_HAWC2!C65), "", machi_frm_HAWC2!C65)</f>
        <v>0</v>
      </c>
      <c r="D36" s="321">
        <f>IF( ISBLANK(machi_frm_HAWC2!D65), "", machi_frm_HAWC2!D65)</f>
        <v>-0.21988421321530477</v>
      </c>
      <c r="E36" s="130">
        <f>IF( ISBLANK(machi_frm_HAWC2!E65), "", machi_frm_HAWC2!E65)</f>
        <v>350.77258657600339</v>
      </c>
      <c r="F36" s="130">
        <f>IF( ISBLANK(machi_frm_HAWC2!F65), "", machi_frm_HAWC2!F65)</f>
        <v>0.67780342278185779</v>
      </c>
      <c r="G36" s="130">
        <f>IF( ISBLANK(machi_frm_HAWC2!G65), "", machi_frm_HAWC2!G65)</f>
        <v>3.6052087378442947E-2</v>
      </c>
      <c r="H36" s="130">
        <f>IF( ISBLANK(machi_frm_HAWC2!H65), "", machi_frm_HAWC2!H65)</f>
        <v>48.518385930054357</v>
      </c>
      <c r="I36" s="130">
        <f>IF( ISBLANK(machi_frm_HAWC2!I65), "", machi_frm_HAWC2!I65)</f>
        <v>456.3190912437725</v>
      </c>
      <c r="J36" s="130">
        <f>IF( ISBLANK(machi_frm_HAWC2!J65), "", machi_frm_HAWC2!J65)</f>
        <v>8.1188129912573572</v>
      </c>
      <c r="K36" s="130">
        <f>IF( ISBLANK(machi_frm_HAWC2!K65), "", machi_frm_HAWC2!K65)</f>
        <v>292983085.01481569</v>
      </c>
      <c r="L36" s="130">
        <f>IF( ISBLANK(machi_frm_HAWC2!L65), "", machi_frm_HAWC2!L65)</f>
        <v>0</v>
      </c>
      <c r="M36" s="130">
        <f>IF( ISBLANK(machi_frm_HAWC2!M65), "", machi_frm_HAWC2!M65)</f>
        <v>2674591.5192006263</v>
      </c>
      <c r="N36" s="130">
        <f>IF( ISBLANK(machi_frm_HAWC2!N65), "", machi_frm_HAWC2!N65)</f>
        <v>0</v>
      </c>
      <c r="O36" s="130">
        <f>IF( ISBLANK(machi_frm_HAWC2!O65), "", machi_frm_HAWC2!O65)</f>
        <v>11167881.739089383</v>
      </c>
      <c r="P36" s="130">
        <f>IF( ISBLANK(machi_frm_HAWC2!P65), "", machi_frm_HAWC2!P65)</f>
        <v>0</v>
      </c>
      <c r="Q36" s="130">
        <f>IF( ISBLANK(machi_frm_HAWC2!Q65), "", machi_frm_HAWC2!Q65)</f>
        <v>18935566717.59993</v>
      </c>
      <c r="R36" s="130">
        <f>IF( ISBLANK(machi_frm_HAWC2!R65), "", machi_frm_HAWC2!R65)</f>
        <v>0</v>
      </c>
      <c r="S36" s="130">
        <f>IF( ISBLANK(machi_frm_HAWC2!S65), "", machi_frm_HAWC2!S65)</f>
        <v>-307135595.70848829</v>
      </c>
      <c r="T36" s="130">
        <f>IF( ISBLANK(machi_frm_HAWC2!T65), "", machi_frm_HAWC2!T65)</f>
        <v>0</v>
      </c>
      <c r="U36" s="130">
        <f>IF( ISBLANK(machi_frm_HAWC2!U65), "", machi_frm_HAWC2!U65)</f>
        <v>4920679537.2487125</v>
      </c>
      <c r="V36" s="130">
        <f>IF( ISBLANK(machi_frm_HAWC2!V65), "", machi_frm_HAWC2!V65)</f>
        <v>97680774.953611866</v>
      </c>
      <c r="W36" s="130">
        <f>IF( ISBLANK(machi_frm_HAWC2!W65), "", machi_frm_HAWC2!W65)</f>
        <v>0</v>
      </c>
      <c r="X36" s="130">
        <f>IF( ISBLANK(machi_frm_HAWC2!X65), "", machi_frm_HAWC2!X65)</f>
        <v>7998236.4239580762</v>
      </c>
      <c r="Y36" s="130">
        <f>IF( ISBLANK(machi_frm_HAWC2!Y65), "", machi_frm_HAWC2!Y65)</f>
        <v>0</v>
      </c>
      <c r="Z36" s="130">
        <f>IF( ISBLANK(machi_frm_HAWC2!Z65), "", machi_frm_HAWC2!Z65)</f>
        <v>3623899281.5702157</v>
      </c>
      <c r="AA36" s="130">
        <f>IF( ISBLANK(machi_frm_HAWC2!AA65), "", machi_frm_HAWC2!AA65)</f>
        <v>0</v>
      </c>
      <c r="AB36" s="130">
        <f>IF( ISBLANK(machi_frm_HAWC2!AB65), "", machi_frm_HAWC2!AB65)</f>
        <v>-215529635.44552833</v>
      </c>
      <c r="AC36" s="130">
        <f>IF( ISBLANK(machi_frm_HAWC2!AC65), "", machi_frm_HAWC2!AC65)</f>
        <v>179098245.70740408</v>
      </c>
      <c r="AD36" s="130">
        <f>IF( ISBLANK(machi_frm_HAWC2!AD65), "", machi_frm_HAWC2!AD65)</f>
        <v>0</v>
      </c>
      <c r="AE36" s="130">
        <f>IF( ISBLANK(machi_frm_HAWC2!AE65), "", machi_frm_HAWC2!AE65)</f>
        <v>12753857825.275425</v>
      </c>
      <c r="AF36" s="110">
        <f>IF( ISBLANK(machi_frm_HAWC2!AF65), "", machi_frm_HAWC2!AF65)</f>
        <v>0</v>
      </c>
      <c r="AI36" s="2">
        <v>17</v>
      </c>
      <c r="AJ36">
        <v>64.349999999999994</v>
      </c>
      <c r="AK36">
        <v>0</v>
      </c>
      <c r="AL36">
        <v>-0.23499999999999999</v>
      </c>
      <c r="AM36" s="1">
        <v>350.48430000000002</v>
      </c>
      <c r="AN36" s="1">
        <v>0.67844340000000003</v>
      </c>
      <c r="AO36" s="1">
        <v>3.6098159999999997E-2</v>
      </c>
      <c r="AP36" s="1">
        <v>49.018180000000001</v>
      </c>
      <c r="AQ36" s="1">
        <v>592.47749999999996</v>
      </c>
      <c r="AR36" s="1">
        <v>21.884460000000001</v>
      </c>
      <c r="AS36" s="1">
        <v>292878200</v>
      </c>
      <c r="AT36" s="1">
        <v>0</v>
      </c>
      <c r="AU36" s="1">
        <v>2675079</v>
      </c>
      <c r="AV36" s="1">
        <v>0</v>
      </c>
      <c r="AW36" s="1">
        <v>11444790</v>
      </c>
      <c r="AX36" s="1">
        <v>0</v>
      </c>
      <c r="AY36" s="1">
        <v>18925120000</v>
      </c>
      <c r="AZ36" s="1">
        <v>0</v>
      </c>
      <c r="BA36" s="1">
        <v>-308524300</v>
      </c>
      <c r="BB36" s="1">
        <v>0</v>
      </c>
      <c r="BC36" s="1">
        <v>4934889000</v>
      </c>
      <c r="BD36" s="1">
        <v>97454040</v>
      </c>
      <c r="BE36" s="1">
        <v>0</v>
      </c>
      <c r="BF36" s="1">
        <v>7866988</v>
      </c>
      <c r="BG36" s="1">
        <v>0</v>
      </c>
      <c r="BH36" s="1">
        <v>3608891000</v>
      </c>
      <c r="BI36" s="1">
        <v>0</v>
      </c>
      <c r="BJ36" s="1">
        <v>-215472700</v>
      </c>
      <c r="BK36" s="1">
        <v>168037200</v>
      </c>
      <c r="BL36" s="1">
        <v>0</v>
      </c>
      <c r="BM36" s="1">
        <v>12734990000</v>
      </c>
      <c r="BN36" s="186">
        <v>0</v>
      </c>
      <c r="BQ36" s="138">
        <f t="shared" si="2"/>
        <v>0</v>
      </c>
      <c r="BR36" s="138">
        <f t="shared" si="3"/>
        <v>0</v>
      </c>
      <c r="BS36" s="138">
        <f t="shared" si="4"/>
        <v>1.5115786784695218E-2</v>
      </c>
      <c r="BT36" s="138">
        <f t="shared" si="5"/>
        <v>8.2253777416954874E-2</v>
      </c>
      <c r="BU36" s="138">
        <f t="shared" si="6"/>
        <v>-6.3997721814224029E-4</v>
      </c>
      <c r="BV36" s="138">
        <f t="shared" si="7"/>
        <v>-4.6072621557050053E-5</v>
      </c>
      <c r="BW36" s="138">
        <f t="shared" si="8"/>
        <v>-1.0196096018775964</v>
      </c>
      <c r="BX36" s="138">
        <f t="shared" si="18"/>
        <v>-22.98119485655193</v>
      </c>
      <c r="BY36" s="138">
        <f t="shared" si="19"/>
        <v>-62.901469850033507</v>
      </c>
      <c r="BZ36" s="138">
        <f t="shared" si="20"/>
        <v>3.5811820345689138E-2</v>
      </c>
      <c r="CA36" s="138" t="e">
        <f t="shared" si="21"/>
        <v>#DIV/0!</v>
      </c>
      <c r="CB36" s="138">
        <f t="shared" si="22"/>
        <v>-1.8223043109145749E-2</v>
      </c>
      <c r="CC36" s="138" t="e">
        <f t="shared" si="23"/>
        <v>#DIV/0!</v>
      </c>
      <c r="CD36" s="138">
        <f t="shared" si="24"/>
        <v>-2.4195136906017254</v>
      </c>
      <c r="CE36" s="138" t="e">
        <f t="shared" si="25"/>
        <v>#DIV/0!</v>
      </c>
      <c r="CF36" s="138">
        <f t="shared" si="26"/>
        <v>5.5200271384962474E-2</v>
      </c>
      <c r="CG36" s="138" t="e">
        <f t="shared" si="27"/>
        <v>#DIV/0!</v>
      </c>
      <c r="CH36" s="138">
        <f t="shared" si="28"/>
        <v>-0.4501118036769598</v>
      </c>
      <c r="CI36" s="138" t="e">
        <f t="shared" si="29"/>
        <v>#DIV/0!</v>
      </c>
      <c r="CJ36" s="138">
        <f t="shared" si="30"/>
        <v>-0.28793885234880578</v>
      </c>
      <c r="CK36" s="138">
        <f t="shared" si="31"/>
        <v>0.2326583419341729</v>
      </c>
      <c r="CL36" s="138" t="e">
        <f t="shared" si="32"/>
        <v>#DIV/0!</v>
      </c>
      <c r="CM36" s="138">
        <f t="shared" si="9"/>
        <v>1.6683440213468756</v>
      </c>
      <c r="CN36" s="138" t="e">
        <f t="shared" si="10"/>
        <v>#DIV/0!</v>
      </c>
      <c r="CO36" s="138">
        <f t="shared" si="11"/>
        <v>0.41586962782238929</v>
      </c>
      <c r="CP36" s="138" t="e">
        <f t="shared" si="12"/>
        <v>#DIV/0!</v>
      </c>
      <c r="CQ36" s="138">
        <f t="shared" si="13"/>
        <v>2.6423507724332787E-2</v>
      </c>
      <c r="CR36" s="138">
        <f t="shared" si="14"/>
        <v>6.5824982250383108</v>
      </c>
      <c r="CS36" s="138" t="e">
        <f t="shared" si="15"/>
        <v>#DIV/0!</v>
      </c>
      <c r="CT36" s="138">
        <f t="shared" si="16"/>
        <v>0.14815736231771645</v>
      </c>
      <c r="CU36" s="138" t="e">
        <f t="shared" si="17"/>
        <v>#DIV/0!</v>
      </c>
    </row>
    <row r="37" spans="1:99" x14ac:dyDescent="0.3">
      <c r="A37" s="2" t="str">
        <f>IF( ISBLANK(machi_frm_HAWC2!A66), "", machi_frm_HAWC2!A66)</f>
        <v/>
      </c>
      <c r="B37" s="321">
        <f>IF( ISBLANK(machi_frm_HAWC2!B66), "", machi_frm_HAWC2!B66)</f>
        <v>70.2</v>
      </c>
      <c r="C37" s="321">
        <f>IF( ISBLANK(machi_frm_HAWC2!C66), "", machi_frm_HAWC2!C66)</f>
        <v>0</v>
      </c>
      <c r="D37" s="321">
        <f>IF( ISBLANK(machi_frm_HAWC2!D66), "", machi_frm_HAWC2!D66)</f>
        <v>-0.48820223403957153</v>
      </c>
      <c r="E37" s="130">
        <f>IF( ISBLANK(machi_frm_HAWC2!E66), "", machi_frm_HAWC2!E66)</f>
        <v>307.82096736028302</v>
      </c>
      <c r="F37" s="130">
        <f>IF( ISBLANK(machi_frm_HAWC2!F66), "", machi_frm_HAWC2!F66)</f>
        <v>0.53623055272599174</v>
      </c>
      <c r="G37" s="130">
        <f>IF( ISBLANK(machi_frm_HAWC2!G66), "", machi_frm_HAWC2!G66)</f>
        <v>3.106426119208856E-2</v>
      </c>
      <c r="H37" s="130">
        <f>IF( ISBLANK(machi_frm_HAWC2!H66), "", machi_frm_HAWC2!H66)</f>
        <v>35.241487565322828</v>
      </c>
      <c r="I37" s="130">
        <f>IF( ISBLANK(machi_frm_HAWC2!I66), "", machi_frm_HAWC2!I66)</f>
        <v>313.43757774305948</v>
      </c>
      <c r="J37" s="130">
        <f>IF( ISBLANK(machi_frm_HAWC2!J66), "", machi_frm_HAWC2!J66)</f>
        <v>2.3668516498248184</v>
      </c>
      <c r="K37" s="130">
        <f>IF( ISBLANK(machi_frm_HAWC2!K66), "", machi_frm_HAWC2!K66)</f>
        <v>300127598.45015901</v>
      </c>
      <c r="L37" s="130">
        <f>IF( ISBLANK(machi_frm_HAWC2!L66), "", machi_frm_HAWC2!L66)</f>
        <v>0</v>
      </c>
      <c r="M37" s="130">
        <f>IF( ISBLANK(machi_frm_HAWC2!M66), "", machi_frm_HAWC2!M66)</f>
        <v>2269761.7421048973</v>
      </c>
      <c r="N37" s="130">
        <f>IF( ISBLANK(machi_frm_HAWC2!N66), "", machi_frm_HAWC2!N66)</f>
        <v>0</v>
      </c>
      <c r="O37" s="130">
        <f>IF( ISBLANK(machi_frm_HAWC2!O66), "", machi_frm_HAWC2!O66)</f>
        <v>12688549.339531813</v>
      </c>
      <c r="P37" s="130">
        <f>IF( ISBLANK(machi_frm_HAWC2!P66), "", machi_frm_HAWC2!P66)</f>
        <v>0</v>
      </c>
      <c r="Q37" s="130">
        <f>IF( ISBLANK(machi_frm_HAWC2!Q66), "", machi_frm_HAWC2!Q66)</f>
        <v>17553669032.963009</v>
      </c>
      <c r="R37" s="130">
        <f>IF( ISBLANK(machi_frm_HAWC2!R66), "", machi_frm_HAWC2!R66)</f>
        <v>0</v>
      </c>
      <c r="S37" s="130">
        <f>IF( ISBLANK(machi_frm_HAWC2!S66), "", machi_frm_HAWC2!S66)</f>
        <v>-331340481.69399625</v>
      </c>
      <c r="T37" s="130">
        <f>IF( ISBLANK(machi_frm_HAWC2!T66), "", machi_frm_HAWC2!T66)</f>
        <v>0</v>
      </c>
      <c r="U37" s="130">
        <f>IF( ISBLANK(machi_frm_HAWC2!U66), "", machi_frm_HAWC2!U66)</f>
        <v>3336348412.2918625</v>
      </c>
      <c r="V37" s="130">
        <f>IF( ISBLANK(machi_frm_HAWC2!V66), "", machi_frm_HAWC2!V66)</f>
        <v>81584705.889218509</v>
      </c>
      <c r="W37" s="130">
        <f>IF( ISBLANK(machi_frm_HAWC2!W66), "", machi_frm_HAWC2!W66)</f>
        <v>0</v>
      </c>
      <c r="X37" s="130">
        <f>IF( ISBLANK(machi_frm_HAWC2!X66), "", machi_frm_HAWC2!X66)</f>
        <v>7914484.9961271863</v>
      </c>
      <c r="Y37" s="130">
        <f>IF( ISBLANK(machi_frm_HAWC2!Y66), "", machi_frm_HAWC2!Y66)</f>
        <v>0</v>
      </c>
      <c r="Z37" s="130">
        <f>IF( ISBLANK(machi_frm_HAWC2!Z66), "", machi_frm_HAWC2!Z66)</f>
        <v>2667663935.3265843</v>
      </c>
      <c r="AA37" s="130">
        <f>IF( ISBLANK(machi_frm_HAWC2!AA66), "", machi_frm_HAWC2!AA66)</f>
        <v>0</v>
      </c>
      <c r="AB37" s="130">
        <f>IF( ISBLANK(machi_frm_HAWC2!AB66), "", machi_frm_HAWC2!AB66)</f>
        <v>-87229679.470180303</v>
      </c>
      <c r="AC37" s="130">
        <f>IF( ISBLANK(machi_frm_HAWC2!AC66), "", machi_frm_HAWC2!AC66)</f>
        <v>134302448.24134263</v>
      </c>
      <c r="AD37" s="130">
        <f>IF( ISBLANK(machi_frm_HAWC2!AD66), "", machi_frm_HAWC2!AD66)</f>
        <v>0</v>
      </c>
      <c r="AE37" s="130">
        <f>IF( ISBLANK(machi_frm_HAWC2!AE66), "", machi_frm_HAWC2!AE66)</f>
        <v>8419604166.5836477</v>
      </c>
      <c r="AF37" s="110">
        <f>IF( ISBLANK(machi_frm_HAWC2!AF66), "", machi_frm_HAWC2!AF66)</f>
        <v>0</v>
      </c>
      <c r="AI37" s="2"/>
      <c r="AJ37">
        <v>70.2</v>
      </c>
      <c r="AK37">
        <v>0</v>
      </c>
      <c r="AL37">
        <v>-0.495</v>
      </c>
      <c r="AM37" s="1">
        <v>307.34780000000001</v>
      </c>
      <c r="AN37" s="1">
        <v>0.53569330000000004</v>
      </c>
      <c r="AO37" s="1">
        <v>3.1078740000000001E-2</v>
      </c>
      <c r="AP37" s="1">
        <v>35.407879999999999</v>
      </c>
      <c r="AQ37" s="1">
        <v>388.92399999999998</v>
      </c>
      <c r="AR37" s="1">
        <v>11.274050000000001</v>
      </c>
      <c r="AS37" s="1">
        <v>300262100</v>
      </c>
      <c r="AT37" s="1">
        <v>0</v>
      </c>
      <c r="AU37" s="1">
        <v>2249778</v>
      </c>
      <c r="AV37" s="1">
        <v>0</v>
      </c>
      <c r="AW37" s="1">
        <v>12704280</v>
      </c>
      <c r="AX37" s="1">
        <v>0</v>
      </c>
      <c r="AY37" s="1">
        <v>17539660000</v>
      </c>
      <c r="AZ37" s="1">
        <v>0</v>
      </c>
      <c r="BA37" s="1">
        <v>-332385200</v>
      </c>
      <c r="BB37" s="1">
        <v>0</v>
      </c>
      <c r="BC37" s="1">
        <v>3337296000</v>
      </c>
      <c r="BD37" s="1">
        <v>81381380</v>
      </c>
      <c r="BE37" s="1">
        <v>0</v>
      </c>
      <c r="BF37" s="1">
        <v>7832956</v>
      </c>
      <c r="BG37" s="1">
        <v>0</v>
      </c>
      <c r="BH37" s="1">
        <v>2656336000</v>
      </c>
      <c r="BI37" s="1">
        <v>0</v>
      </c>
      <c r="BJ37" s="1">
        <v>-85365220</v>
      </c>
      <c r="BK37" s="1">
        <v>128226800</v>
      </c>
      <c r="BL37" s="1">
        <v>0</v>
      </c>
      <c r="BM37" s="1">
        <v>8378691000</v>
      </c>
      <c r="BN37" s="186">
        <v>0</v>
      </c>
      <c r="BQ37" s="138">
        <f t="shared" si="2"/>
        <v>0</v>
      </c>
      <c r="BR37" s="138">
        <f t="shared" si="3"/>
        <v>0</v>
      </c>
      <c r="BS37" s="138">
        <f t="shared" si="4"/>
        <v>6.7977659604284701E-3</v>
      </c>
      <c r="BT37" s="138">
        <f t="shared" si="5"/>
        <v>0.15395176418474907</v>
      </c>
      <c r="BU37" s="138">
        <f t="shared" si="6"/>
        <v>5.3725272599169926E-4</v>
      </c>
      <c r="BV37" s="138">
        <f t="shared" si="7"/>
        <v>-1.4478807911440933E-5</v>
      </c>
      <c r="BW37" s="138">
        <f t="shared" si="8"/>
        <v>-0.4699305202038947</v>
      </c>
      <c r="BX37" s="138">
        <f t="shared" si="18"/>
        <v>-19.409041935427101</v>
      </c>
      <c r="BY37" s="138">
        <f t="shared" si="19"/>
        <v>-79.006198750007144</v>
      </c>
      <c r="BZ37" s="138">
        <f t="shared" si="20"/>
        <v>-4.4794714298270324E-2</v>
      </c>
      <c r="CA37" s="138" t="e">
        <f t="shared" si="21"/>
        <v>#DIV/0!</v>
      </c>
      <c r="CB37" s="138">
        <f t="shared" si="22"/>
        <v>0.88825395683028618</v>
      </c>
      <c r="CC37" s="138" t="e">
        <f t="shared" si="23"/>
        <v>#DIV/0!</v>
      </c>
      <c r="CD37" s="138">
        <f t="shared" si="24"/>
        <v>-0.12382173935230634</v>
      </c>
      <c r="CE37" s="138" t="e">
        <f t="shared" si="25"/>
        <v>#DIV/0!</v>
      </c>
      <c r="CF37" s="138">
        <f t="shared" si="26"/>
        <v>7.987060731512971E-2</v>
      </c>
      <c r="CG37" s="138" t="e">
        <f t="shared" si="27"/>
        <v>#DIV/0!</v>
      </c>
      <c r="CH37" s="138">
        <f t="shared" si="28"/>
        <v>-0.31430951378212668</v>
      </c>
      <c r="CI37" s="138" t="e">
        <f t="shared" si="29"/>
        <v>#DIV/0!</v>
      </c>
      <c r="CJ37" s="138">
        <f t="shared" si="30"/>
        <v>-2.8393876603618987E-2</v>
      </c>
      <c r="CK37" s="138">
        <f t="shared" si="31"/>
        <v>0.24984325556842266</v>
      </c>
      <c r="CL37" s="138" t="e">
        <f t="shared" si="32"/>
        <v>#DIV/0!</v>
      </c>
      <c r="CM37" s="138">
        <f t="shared" si="9"/>
        <v>1.0408458330059092</v>
      </c>
      <c r="CN37" s="138" t="e">
        <f t="shared" si="10"/>
        <v>#DIV/0!</v>
      </c>
      <c r="CO37" s="138">
        <f t="shared" si="11"/>
        <v>0.42644964065480945</v>
      </c>
      <c r="CP37" s="138" t="e">
        <f t="shared" si="12"/>
        <v>#DIV/0!</v>
      </c>
      <c r="CQ37" s="138">
        <f t="shared" si="13"/>
        <v>2.1840973058820712</v>
      </c>
      <c r="CR37" s="138">
        <f t="shared" si="14"/>
        <v>4.7382046821277877</v>
      </c>
      <c r="CS37" s="138" t="e">
        <f t="shared" si="15"/>
        <v>#DIV/0!</v>
      </c>
      <c r="CT37" s="138">
        <f t="shared" si="16"/>
        <v>0.488300219970491</v>
      </c>
      <c r="CU37" s="138" t="e">
        <f t="shared" si="17"/>
        <v>#DIV/0!</v>
      </c>
    </row>
    <row r="38" spans="1:99" x14ac:dyDescent="0.3">
      <c r="A38" s="2">
        <f>IF( ISBLANK(machi_frm_HAWC2!A67), "", machi_frm_HAWC2!A67)</f>
        <v>18</v>
      </c>
      <c r="B38" s="321">
        <f>IF( ISBLANK(machi_frm_HAWC2!B67), "", machi_frm_HAWC2!B67)</f>
        <v>70.2</v>
      </c>
      <c r="C38" s="321">
        <f>IF( ISBLANK(machi_frm_HAWC2!C67), "", machi_frm_HAWC2!C67)</f>
        <v>0</v>
      </c>
      <c r="D38" s="321">
        <f>IF( ISBLANK(machi_frm_HAWC2!D67), "", machi_frm_HAWC2!D67)</f>
        <v>-0.48820223403957153</v>
      </c>
      <c r="E38" s="130">
        <f>IF( ISBLANK(machi_frm_HAWC2!E67), "", machi_frm_HAWC2!E67)</f>
        <v>307.82096736028302</v>
      </c>
      <c r="F38" s="130">
        <f>IF( ISBLANK(machi_frm_HAWC2!F67), "", machi_frm_HAWC2!F67)</f>
        <v>0.53623055272599174</v>
      </c>
      <c r="G38" s="130">
        <f>IF( ISBLANK(machi_frm_HAWC2!G67), "", machi_frm_HAWC2!G67)</f>
        <v>3.106426119208856E-2</v>
      </c>
      <c r="H38" s="130">
        <f>IF( ISBLANK(machi_frm_HAWC2!H67), "", machi_frm_HAWC2!H67)</f>
        <v>35.241487565322828</v>
      </c>
      <c r="I38" s="130">
        <f>IF( ISBLANK(machi_frm_HAWC2!I67), "", machi_frm_HAWC2!I67)</f>
        <v>313.43757774305948</v>
      </c>
      <c r="J38" s="130">
        <f>IF( ISBLANK(machi_frm_HAWC2!J67), "", machi_frm_HAWC2!J67)</f>
        <v>2.3668516498248184</v>
      </c>
      <c r="K38" s="130">
        <f>IF( ISBLANK(machi_frm_HAWC2!K67), "", machi_frm_HAWC2!K67)</f>
        <v>300127598.45015901</v>
      </c>
      <c r="L38" s="130">
        <f>IF( ISBLANK(machi_frm_HAWC2!L67), "", machi_frm_HAWC2!L67)</f>
        <v>0</v>
      </c>
      <c r="M38" s="130">
        <f>IF( ISBLANK(machi_frm_HAWC2!M67), "", machi_frm_HAWC2!M67)</f>
        <v>2269761.7421048973</v>
      </c>
      <c r="N38" s="130">
        <f>IF( ISBLANK(machi_frm_HAWC2!N67), "", machi_frm_HAWC2!N67)</f>
        <v>0</v>
      </c>
      <c r="O38" s="130">
        <f>IF( ISBLANK(machi_frm_HAWC2!O67), "", machi_frm_HAWC2!O67)</f>
        <v>12688549.339531813</v>
      </c>
      <c r="P38" s="130">
        <f>IF( ISBLANK(machi_frm_HAWC2!P67), "", machi_frm_HAWC2!P67)</f>
        <v>0</v>
      </c>
      <c r="Q38" s="130">
        <f>IF( ISBLANK(machi_frm_HAWC2!Q67), "", machi_frm_HAWC2!Q67)</f>
        <v>17553669032.963009</v>
      </c>
      <c r="R38" s="130">
        <f>IF( ISBLANK(machi_frm_HAWC2!R67), "", machi_frm_HAWC2!R67)</f>
        <v>0</v>
      </c>
      <c r="S38" s="130">
        <f>IF( ISBLANK(machi_frm_HAWC2!S67), "", machi_frm_HAWC2!S67)</f>
        <v>-331340481.69399625</v>
      </c>
      <c r="T38" s="130">
        <f>IF( ISBLANK(machi_frm_HAWC2!T67), "", machi_frm_HAWC2!T67)</f>
        <v>0</v>
      </c>
      <c r="U38" s="130">
        <f>IF( ISBLANK(machi_frm_HAWC2!U67), "", machi_frm_HAWC2!U67)</f>
        <v>3336348412.2918625</v>
      </c>
      <c r="V38" s="130">
        <f>IF( ISBLANK(machi_frm_HAWC2!V67), "", machi_frm_HAWC2!V67)</f>
        <v>81584705.889218509</v>
      </c>
      <c r="W38" s="130">
        <f>IF( ISBLANK(machi_frm_HAWC2!W67), "", machi_frm_HAWC2!W67)</f>
        <v>0</v>
      </c>
      <c r="X38" s="130">
        <f>IF( ISBLANK(machi_frm_HAWC2!X67), "", machi_frm_HAWC2!X67)</f>
        <v>7914484.9961271863</v>
      </c>
      <c r="Y38" s="130">
        <f>IF( ISBLANK(machi_frm_HAWC2!Y67), "", machi_frm_HAWC2!Y67)</f>
        <v>0</v>
      </c>
      <c r="Z38" s="130">
        <f>IF( ISBLANK(machi_frm_HAWC2!Z67), "", machi_frm_HAWC2!Z67)</f>
        <v>2667663935.3265843</v>
      </c>
      <c r="AA38" s="130">
        <f>IF( ISBLANK(machi_frm_HAWC2!AA67), "", machi_frm_HAWC2!AA67)</f>
        <v>0</v>
      </c>
      <c r="AB38" s="130">
        <f>IF( ISBLANK(machi_frm_HAWC2!AB67), "", machi_frm_HAWC2!AB67)</f>
        <v>-87229679.470180303</v>
      </c>
      <c r="AC38" s="130">
        <f>IF( ISBLANK(machi_frm_HAWC2!AC67), "", machi_frm_HAWC2!AC67)</f>
        <v>134302448.24134263</v>
      </c>
      <c r="AD38" s="130">
        <f>IF( ISBLANK(machi_frm_HAWC2!AD67), "", machi_frm_HAWC2!AD67)</f>
        <v>0</v>
      </c>
      <c r="AE38" s="130">
        <f>IF( ISBLANK(machi_frm_HAWC2!AE67), "", machi_frm_HAWC2!AE67)</f>
        <v>8419604166.5836477</v>
      </c>
      <c r="AF38" s="110">
        <f>IF( ISBLANK(machi_frm_HAWC2!AF67), "", machi_frm_HAWC2!AF67)</f>
        <v>0</v>
      </c>
      <c r="AI38" s="2">
        <v>18</v>
      </c>
      <c r="AJ38">
        <v>70.2</v>
      </c>
      <c r="AK38">
        <v>0</v>
      </c>
      <c r="AL38">
        <v>-0.495</v>
      </c>
      <c r="AM38" s="1">
        <v>307.34780000000001</v>
      </c>
      <c r="AN38" s="1">
        <v>0.53569330000000004</v>
      </c>
      <c r="AO38" s="1">
        <v>3.1078740000000001E-2</v>
      </c>
      <c r="AP38" s="1">
        <v>35.407879999999999</v>
      </c>
      <c r="AQ38" s="1">
        <v>388.92399999999998</v>
      </c>
      <c r="AR38" s="1">
        <v>11.274050000000001</v>
      </c>
      <c r="AS38" s="1">
        <v>300262100</v>
      </c>
      <c r="AT38" s="1">
        <v>0</v>
      </c>
      <c r="AU38" s="1">
        <v>2249778</v>
      </c>
      <c r="AV38" s="1">
        <v>0</v>
      </c>
      <c r="AW38" s="1">
        <v>12704280</v>
      </c>
      <c r="AX38" s="1">
        <v>0</v>
      </c>
      <c r="AY38" s="1">
        <v>17539660000</v>
      </c>
      <c r="AZ38" s="1">
        <v>0</v>
      </c>
      <c r="BA38" s="1">
        <v>-332385200</v>
      </c>
      <c r="BB38" s="1">
        <v>0</v>
      </c>
      <c r="BC38" s="1">
        <v>3337296000</v>
      </c>
      <c r="BD38" s="1">
        <v>81381380</v>
      </c>
      <c r="BE38" s="1">
        <v>0</v>
      </c>
      <c r="BF38" s="1">
        <v>7832956</v>
      </c>
      <c r="BG38" s="1">
        <v>0</v>
      </c>
      <c r="BH38" s="1">
        <v>2656336000</v>
      </c>
      <c r="BI38" s="1">
        <v>0</v>
      </c>
      <c r="BJ38" s="1">
        <v>-85365220</v>
      </c>
      <c r="BK38" s="1">
        <v>128226800</v>
      </c>
      <c r="BL38" s="1">
        <v>0</v>
      </c>
      <c r="BM38" s="1">
        <v>8378691000</v>
      </c>
      <c r="BN38" s="186">
        <v>0</v>
      </c>
      <c r="BQ38" s="138">
        <f t="shared" si="2"/>
        <v>0</v>
      </c>
      <c r="BR38" s="138">
        <f t="shared" si="3"/>
        <v>0</v>
      </c>
      <c r="BS38" s="138">
        <f t="shared" si="4"/>
        <v>6.7977659604284701E-3</v>
      </c>
      <c r="BT38" s="138">
        <f t="shared" si="5"/>
        <v>0.15395176418474907</v>
      </c>
      <c r="BU38" s="138">
        <f t="shared" si="6"/>
        <v>5.3725272599169926E-4</v>
      </c>
      <c r="BV38" s="138">
        <f t="shared" si="7"/>
        <v>-1.4478807911440933E-5</v>
      </c>
      <c r="BW38" s="138">
        <f t="shared" si="8"/>
        <v>-0.4699305202038947</v>
      </c>
      <c r="BX38" s="138">
        <f t="shared" si="18"/>
        <v>-19.409041935427101</v>
      </c>
      <c r="BY38" s="138">
        <f t="shared" si="19"/>
        <v>-79.006198750007144</v>
      </c>
      <c r="BZ38" s="138">
        <f t="shared" si="20"/>
        <v>-4.4794714298270324E-2</v>
      </c>
      <c r="CA38" s="138" t="e">
        <f t="shared" si="21"/>
        <v>#DIV/0!</v>
      </c>
      <c r="CB38" s="138">
        <f t="shared" si="22"/>
        <v>0.88825395683028618</v>
      </c>
      <c r="CC38" s="138" t="e">
        <f t="shared" si="23"/>
        <v>#DIV/0!</v>
      </c>
      <c r="CD38" s="138">
        <f t="shared" si="24"/>
        <v>-0.12382173935230634</v>
      </c>
      <c r="CE38" s="138" t="e">
        <f t="shared" si="25"/>
        <v>#DIV/0!</v>
      </c>
      <c r="CF38" s="138">
        <f t="shared" si="26"/>
        <v>7.987060731512971E-2</v>
      </c>
      <c r="CG38" s="138" t="e">
        <f t="shared" si="27"/>
        <v>#DIV/0!</v>
      </c>
      <c r="CH38" s="138">
        <f t="shared" si="28"/>
        <v>-0.31430951378212668</v>
      </c>
      <c r="CI38" s="138" t="e">
        <f t="shared" si="29"/>
        <v>#DIV/0!</v>
      </c>
      <c r="CJ38" s="138">
        <f t="shared" si="30"/>
        <v>-2.8393876603618987E-2</v>
      </c>
      <c r="CK38" s="138">
        <f t="shared" si="31"/>
        <v>0.24984325556842266</v>
      </c>
      <c r="CL38" s="138" t="e">
        <f t="shared" si="32"/>
        <v>#DIV/0!</v>
      </c>
      <c r="CM38" s="138">
        <f t="shared" si="9"/>
        <v>1.0408458330059092</v>
      </c>
      <c r="CN38" s="138" t="e">
        <f t="shared" si="10"/>
        <v>#DIV/0!</v>
      </c>
      <c r="CO38" s="138">
        <f t="shared" si="11"/>
        <v>0.42644964065480945</v>
      </c>
      <c r="CP38" s="138" t="e">
        <f t="shared" si="12"/>
        <v>#DIV/0!</v>
      </c>
      <c r="CQ38" s="138">
        <f t="shared" si="13"/>
        <v>2.1840973058820712</v>
      </c>
      <c r="CR38" s="138">
        <f t="shared" si="14"/>
        <v>4.7382046821277877</v>
      </c>
      <c r="CS38" s="138" t="e">
        <f t="shared" si="15"/>
        <v>#DIV/0!</v>
      </c>
      <c r="CT38" s="138">
        <f t="shared" si="16"/>
        <v>0.488300219970491</v>
      </c>
      <c r="CU38" s="138" t="e">
        <f t="shared" si="17"/>
        <v>#DIV/0!</v>
      </c>
    </row>
    <row r="39" spans="1:99" x14ac:dyDescent="0.3">
      <c r="A39" s="2" t="str">
        <f>IF( ISBLANK(machi_frm_HAWC2!A68), "", machi_frm_HAWC2!A68)</f>
        <v/>
      </c>
      <c r="B39" s="321">
        <f>IF( ISBLANK(machi_frm_HAWC2!B68), "", machi_frm_HAWC2!B68)</f>
        <v>76.05</v>
      </c>
      <c r="C39" s="321">
        <f>IF( ISBLANK(machi_frm_HAWC2!C68), "", machi_frm_HAWC2!C68)</f>
        <v>0</v>
      </c>
      <c r="D39" s="321">
        <f>IF( ISBLANK(machi_frm_HAWC2!D68), "", machi_frm_HAWC2!D68)</f>
        <v>-0.81101302717345969</v>
      </c>
      <c r="E39" s="130">
        <f>IF( ISBLANK(machi_frm_HAWC2!E68), "", machi_frm_HAWC2!E68)</f>
        <v>260.8042568014074</v>
      </c>
      <c r="F39" s="130">
        <f>IF( ISBLANK(machi_frm_HAWC2!F68), "", machi_frm_HAWC2!F68)</f>
        <v>0.36000873528835398</v>
      </c>
      <c r="G39" s="130">
        <f>IF( ISBLANK(machi_frm_HAWC2!G68), "", machi_frm_HAWC2!G68)</f>
        <v>2.844258835484029E-2</v>
      </c>
      <c r="H39" s="130">
        <f>IF( ISBLANK(machi_frm_HAWC2!H68), "", machi_frm_HAWC2!H68)</f>
        <v>25.279311199474826</v>
      </c>
      <c r="I39" s="130">
        <f>IF( ISBLANK(machi_frm_HAWC2!I68), "", machi_frm_HAWC2!I68)</f>
        <v>186.55024149770918</v>
      </c>
      <c r="J39" s="130">
        <f>IF( ISBLANK(machi_frm_HAWC2!J68), "", machi_frm_HAWC2!J68)</f>
        <v>-1.4562448742747769</v>
      </c>
      <c r="K39" s="130">
        <f>IF( ISBLANK(machi_frm_HAWC2!K68), "", machi_frm_HAWC2!K68)</f>
        <v>334192549.73165381</v>
      </c>
      <c r="L39" s="130">
        <f>IF( ISBLANK(machi_frm_HAWC2!L68), "", machi_frm_HAWC2!L68)</f>
        <v>0</v>
      </c>
      <c r="M39" s="130">
        <f>IF( ISBLANK(machi_frm_HAWC2!M68), "", machi_frm_HAWC2!M68)</f>
        <v>1461016.6186995229</v>
      </c>
      <c r="N39" s="130">
        <f>IF( ISBLANK(machi_frm_HAWC2!N68), "", machi_frm_HAWC2!N68)</f>
        <v>0</v>
      </c>
      <c r="O39" s="130">
        <f>IF( ISBLANK(machi_frm_HAWC2!O68), "", machi_frm_HAWC2!O68)</f>
        <v>15406376.09233845</v>
      </c>
      <c r="P39" s="130">
        <f>IF( ISBLANK(machi_frm_HAWC2!P68), "", machi_frm_HAWC2!P68)</f>
        <v>0</v>
      </c>
      <c r="Q39" s="130">
        <f>IF( ISBLANK(machi_frm_HAWC2!Q68), "", machi_frm_HAWC2!Q68)</f>
        <v>15872133531.420698</v>
      </c>
      <c r="R39" s="130">
        <f>IF( ISBLANK(machi_frm_HAWC2!R68), "", machi_frm_HAWC2!R68)</f>
        <v>0</v>
      </c>
      <c r="S39" s="130">
        <f>IF( ISBLANK(machi_frm_HAWC2!S68), "", machi_frm_HAWC2!S68)</f>
        <v>-359775856.41127878</v>
      </c>
      <c r="T39" s="130">
        <f>IF( ISBLANK(machi_frm_HAWC2!T68), "", machi_frm_HAWC2!T68)</f>
        <v>0</v>
      </c>
      <c r="U39" s="130">
        <f>IF( ISBLANK(machi_frm_HAWC2!U68), "", machi_frm_HAWC2!U68)</f>
        <v>1774092511.342972</v>
      </c>
      <c r="V39" s="130">
        <f>IF( ISBLANK(machi_frm_HAWC2!V68), "", machi_frm_HAWC2!V68)</f>
        <v>67258455.073754042</v>
      </c>
      <c r="W39" s="130">
        <f>IF( ISBLANK(machi_frm_HAWC2!W68), "", machi_frm_HAWC2!W68)</f>
        <v>0</v>
      </c>
      <c r="X39" s="130">
        <f>IF( ISBLANK(machi_frm_HAWC2!X68), "", machi_frm_HAWC2!X68)</f>
        <v>8405818.7524950895</v>
      </c>
      <c r="Y39" s="130">
        <f>IF( ISBLANK(machi_frm_HAWC2!Y68), "", machi_frm_HAWC2!Y68)</f>
        <v>0</v>
      </c>
      <c r="Z39" s="130">
        <f>IF( ISBLANK(machi_frm_HAWC2!Z68), "", machi_frm_HAWC2!Z68)</f>
        <v>1926845568.9300358</v>
      </c>
      <c r="AA39" s="130">
        <f>IF( ISBLANK(machi_frm_HAWC2!AA68), "", machi_frm_HAWC2!AA68)</f>
        <v>0</v>
      </c>
      <c r="AB39" s="130">
        <f>IF( ISBLANK(machi_frm_HAWC2!AB68), "", machi_frm_HAWC2!AB68)</f>
        <v>-6089424.3123656064</v>
      </c>
      <c r="AC39" s="130">
        <f>IF( ISBLANK(machi_frm_HAWC2!AC68), "", machi_frm_HAWC2!AC68)</f>
        <v>97991367.1823017</v>
      </c>
      <c r="AD39" s="130">
        <f>IF( ISBLANK(machi_frm_HAWC2!AD68), "", machi_frm_HAWC2!AD68)</f>
        <v>0</v>
      </c>
      <c r="AE39" s="130">
        <f>IF( ISBLANK(machi_frm_HAWC2!AE68), "", machi_frm_HAWC2!AE68)</f>
        <v>4676262623.6657658</v>
      </c>
      <c r="AF39" s="110">
        <f>IF( ISBLANK(machi_frm_HAWC2!AF68), "", machi_frm_HAWC2!AF68)</f>
        <v>0</v>
      </c>
      <c r="AI39" s="2"/>
      <c r="AJ39">
        <v>76.05</v>
      </c>
      <c r="AK39">
        <v>0</v>
      </c>
      <c r="AL39">
        <v>-0.81200000000000006</v>
      </c>
      <c r="AM39" s="1">
        <v>260.26530000000002</v>
      </c>
      <c r="AN39" s="1">
        <v>0.35896349999999999</v>
      </c>
      <c r="AO39" s="1">
        <v>2.8456660000000002E-2</v>
      </c>
      <c r="AP39" s="1">
        <v>25.225989999999999</v>
      </c>
      <c r="AQ39" s="1">
        <v>215.4589</v>
      </c>
      <c r="AR39" s="1">
        <v>4.4074869999999997</v>
      </c>
      <c r="AS39" s="1">
        <v>334601600</v>
      </c>
      <c r="AT39" s="1">
        <v>0</v>
      </c>
      <c r="AU39" s="1">
        <v>1475391</v>
      </c>
      <c r="AV39" s="1">
        <v>0</v>
      </c>
      <c r="AW39" s="1">
        <v>15326140</v>
      </c>
      <c r="AX39" s="1">
        <v>0</v>
      </c>
      <c r="AY39" s="1">
        <v>15853200000</v>
      </c>
      <c r="AZ39" s="1">
        <v>0</v>
      </c>
      <c r="BA39" s="1">
        <v>-360509000</v>
      </c>
      <c r="BB39" s="1">
        <v>0</v>
      </c>
      <c r="BC39" s="1">
        <v>1771602000</v>
      </c>
      <c r="BD39" s="1">
        <v>67083350</v>
      </c>
      <c r="BE39" s="1">
        <v>0</v>
      </c>
      <c r="BF39" s="1">
        <v>8373535</v>
      </c>
      <c r="BG39" s="1">
        <v>0</v>
      </c>
      <c r="BH39" s="1">
        <v>1917980000</v>
      </c>
      <c r="BI39" s="1">
        <v>0</v>
      </c>
      <c r="BJ39" s="1">
        <v>-5731036</v>
      </c>
      <c r="BK39" s="1">
        <v>95377930</v>
      </c>
      <c r="BL39" s="1">
        <v>0</v>
      </c>
      <c r="BM39" s="1">
        <v>4637012000</v>
      </c>
      <c r="BN39" s="186">
        <v>0</v>
      </c>
      <c r="BQ39" s="138">
        <f t="shared" si="2"/>
        <v>0</v>
      </c>
      <c r="BR39" s="138">
        <f t="shared" si="3"/>
        <v>0</v>
      </c>
      <c r="BS39" s="138">
        <f t="shared" si="4"/>
        <v>9.8697282654036655E-4</v>
      </c>
      <c r="BT39" s="138">
        <f t="shared" si="5"/>
        <v>0.20707977644633385</v>
      </c>
      <c r="BU39" s="138">
        <f t="shared" si="6"/>
        <v>1.045235288353985E-3</v>
      </c>
      <c r="BV39" s="138">
        <f t="shared" si="7"/>
        <v>-1.4071645159711293E-5</v>
      </c>
      <c r="BW39" s="138">
        <f t="shared" si="8"/>
        <v>0.21137406093804995</v>
      </c>
      <c r="BX39" s="138">
        <f t="shared" si="18"/>
        <v>-13.41724964821171</v>
      </c>
      <c r="BY39" s="138">
        <f t="shared" si="19"/>
        <v>-133.04025342048149</v>
      </c>
      <c r="BZ39" s="138">
        <f t="shared" si="20"/>
        <v>-0.12224994391724082</v>
      </c>
      <c r="CA39" s="138" t="e">
        <f t="shared" si="21"/>
        <v>#DIV/0!</v>
      </c>
      <c r="CB39" s="138">
        <f t="shared" si="22"/>
        <v>-0.97427605973447562</v>
      </c>
      <c r="CC39" s="138" t="e">
        <f t="shared" si="23"/>
        <v>#DIV/0!</v>
      </c>
      <c r="CD39" s="138">
        <f t="shared" si="24"/>
        <v>0.52352446433642297</v>
      </c>
      <c r="CE39" s="138" t="e">
        <f t="shared" si="25"/>
        <v>#DIV/0!</v>
      </c>
      <c r="CF39" s="138">
        <f t="shared" si="26"/>
        <v>0.11943034479283783</v>
      </c>
      <c r="CG39" s="138" t="e">
        <f t="shared" si="27"/>
        <v>#DIV/0!</v>
      </c>
      <c r="CH39" s="138">
        <f t="shared" si="28"/>
        <v>-0.20336346352551968</v>
      </c>
      <c r="CI39" s="138" t="e">
        <f t="shared" si="29"/>
        <v>#DIV/0!</v>
      </c>
      <c r="CJ39" s="138">
        <f t="shared" si="30"/>
        <v>0.14057961906636141</v>
      </c>
      <c r="CK39" s="138">
        <f t="shared" si="31"/>
        <v>0.26102613204922293</v>
      </c>
      <c r="CL39" s="138" t="e">
        <f t="shared" si="32"/>
        <v>#DIV/0!</v>
      </c>
      <c r="CM39" s="138">
        <f t="shared" si="9"/>
        <v>0.38554508334997761</v>
      </c>
      <c r="CN39" s="138" t="e">
        <f t="shared" si="10"/>
        <v>#DIV/0!</v>
      </c>
      <c r="CO39" s="138">
        <f t="shared" si="11"/>
        <v>0.46223469118738625</v>
      </c>
      <c r="CP39" s="138" t="e">
        <f t="shared" si="12"/>
        <v>#DIV/0!</v>
      </c>
      <c r="CQ39" s="138">
        <f t="shared" si="13"/>
        <v>6.2534646853658993</v>
      </c>
      <c r="CR39" s="138">
        <f t="shared" si="14"/>
        <v>2.7400858692379884</v>
      </c>
      <c r="CS39" s="138" t="e">
        <f t="shared" si="15"/>
        <v>#DIV/0!</v>
      </c>
      <c r="CT39" s="138">
        <f t="shared" si="16"/>
        <v>0.84646370692518724</v>
      </c>
      <c r="CU39" s="138" t="e">
        <f t="shared" si="17"/>
        <v>#DIV/0!</v>
      </c>
    </row>
    <row r="40" spans="1:99" x14ac:dyDescent="0.3">
      <c r="A40" s="2">
        <f>IF( ISBLANK(machi_frm_HAWC2!A69), "", machi_frm_HAWC2!A69)</f>
        <v>19</v>
      </c>
      <c r="B40" s="321">
        <f>IF( ISBLANK(machi_frm_HAWC2!B69), "", machi_frm_HAWC2!B69)</f>
        <v>76.05</v>
      </c>
      <c r="C40" s="321">
        <f>IF( ISBLANK(machi_frm_HAWC2!C69), "", machi_frm_HAWC2!C69)</f>
        <v>0</v>
      </c>
      <c r="D40" s="321">
        <f>IF( ISBLANK(machi_frm_HAWC2!D69), "", machi_frm_HAWC2!D69)</f>
        <v>-0.81101302717345969</v>
      </c>
      <c r="E40" s="130">
        <f>IF( ISBLANK(machi_frm_HAWC2!E69), "", machi_frm_HAWC2!E69)</f>
        <v>260.8042568014074</v>
      </c>
      <c r="F40" s="130">
        <f>IF( ISBLANK(machi_frm_HAWC2!F69), "", machi_frm_HAWC2!F69)</f>
        <v>0.36000873528835398</v>
      </c>
      <c r="G40" s="130">
        <f>IF( ISBLANK(machi_frm_HAWC2!G69), "", machi_frm_HAWC2!G69)</f>
        <v>2.844258835484029E-2</v>
      </c>
      <c r="H40" s="130">
        <f>IF( ISBLANK(machi_frm_HAWC2!H69), "", machi_frm_HAWC2!H69)</f>
        <v>25.279311199474826</v>
      </c>
      <c r="I40" s="130">
        <f>IF( ISBLANK(machi_frm_HAWC2!I69), "", machi_frm_HAWC2!I69)</f>
        <v>186.55024149770918</v>
      </c>
      <c r="J40" s="130">
        <f>IF( ISBLANK(machi_frm_HAWC2!J69), "", machi_frm_HAWC2!J69)</f>
        <v>-1.4562448742747769</v>
      </c>
      <c r="K40" s="130">
        <f>IF( ISBLANK(machi_frm_HAWC2!K69), "", machi_frm_HAWC2!K69)</f>
        <v>334192549.73165381</v>
      </c>
      <c r="L40" s="130">
        <f>IF( ISBLANK(machi_frm_HAWC2!L69), "", machi_frm_HAWC2!L69)</f>
        <v>0</v>
      </c>
      <c r="M40" s="130">
        <f>IF( ISBLANK(machi_frm_HAWC2!M69), "", machi_frm_HAWC2!M69)</f>
        <v>1461016.6186995229</v>
      </c>
      <c r="N40" s="130">
        <f>IF( ISBLANK(machi_frm_HAWC2!N69), "", machi_frm_HAWC2!N69)</f>
        <v>0</v>
      </c>
      <c r="O40" s="130">
        <f>IF( ISBLANK(machi_frm_HAWC2!O69), "", machi_frm_HAWC2!O69)</f>
        <v>15406376.09233845</v>
      </c>
      <c r="P40" s="130">
        <f>IF( ISBLANK(machi_frm_HAWC2!P69), "", machi_frm_HAWC2!P69)</f>
        <v>0</v>
      </c>
      <c r="Q40" s="130">
        <f>IF( ISBLANK(machi_frm_HAWC2!Q69), "", machi_frm_HAWC2!Q69)</f>
        <v>15872133531.420698</v>
      </c>
      <c r="R40" s="130">
        <f>IF( ISBLANK(machi_frm_HAWC2!R69), "", machi_frm_HAWC2!R69)</f>
        <v>0</v>
      </c>
      <c r="S40" s="130">
        <f>IF( ISBLANK(machi_frm_HAWC2!S69), "", machi_frm_HAWC2!S69)</f>
        <v>-359775856.41127878</v>
      </c>
      <c r="T40" s="130">
        <f>IF( ISBLANK(machi_frm_HAWC2!T69), "", machi_frm_HAWC2!T69)</f>
        <v>0</v>
      </c>
      <c r="U40" s="130">
        <f>IF( ISBLANK(machi_frm_HAWC2!U69), "", machi_frm_HAWC2!U69)</f>
        <v>1774092511.342972</v>
      </c>
      <c r="V40" s="130">
        <f>IF( ISBLANK(machi_frm_HAWC2!V69), "", machi_frm_HAWC2!V69)</f>
        <v>67258455.073754042</v>
      </c>
      <c r="W40" s="130">
        <f>IF( ISBLANK(machi_frm_HAWC2!W69), "", machi_frm_HAWC2!W69)</f>
        <v>0</v>
      </c>
      <c r="X40" s="130">
        <f>IF( ISBLANK(machi_frm_HAWC2!X69), "", machi_frm_HAWC2!X69)</f>
        <v>8405818.7524950895</v>
      </c>
      <c r="Y40" s="130">
        <f>IF( ISBLANK(machi_frm_HAWC2!Y69), "", machi_frm_HAWC2!Y69)</f>
        <v>0</v>
      </c>
      <c r="Z40" s="130">
        <f>IF( ISBLANK(machi_frm_HAWC2!Z69), "", machi_frm_HAWC2!Z69)</f>
        <v>1926845568.9300358</v>
      </c>
      <c r="AA40" s="130">
        <f>IF( ISBLANK(machi_frm_HAWC2!AA69), "", machi_frm_HAWC2!AA69)</f>
        <v>0</v>
      </c>
      <c r="AB40" s="130">
        <f>IF( ISBLANK(machi_frm_HAWC2!AB69), "", machi_frm_HAWC2!AB69)</f>
        <v>-6089424.3123656064</v>
      </c>
      <c r="AC40" s="130">
        <f>IF( ISBLANK(machi_frm_HAWC2!AC69), "", machi_frm_HAWC2!AC69)</f>
        <v>97991367.1823017</v>
      </c>
      <c r="AD40" s="130">
        <f>IF( ISBLANK(machi_frm_HAWC2!AD69), "", machi_frm_HAWC2!AD69)</f>
        <v>0</v>
      </c>
      <c r="AE40" s="130">
        <f>IF( ISBLANK(machi_frm_HAWC2!AE69), "", machi_frm_HAWC2!AE69)</f>
        <v>4676262623.6657658</v>
      </c>
      <c r="AF40" s="110">
        <f>IF( ISBLANK(machi_frm_HAWC2!AF69), "", machi_frm_HAWC2!AF69)</f>
        <v>0</v>
      </c>
      <c r="AI40" s="2">
        <v>19</v>
      </c>
      <c r="AJ40">
        <v>76.05</v>
      </c>
      <c r="AK40">
        <v>0</v>
      </c>
      <c r="AL40">
        <v>-0.81200000000000006</v>
      </c>
      <c r="AM40" s="1">
        <v>260.26530000000002</v>
      </c>
      <c r="AN40" s="1">
        <v>0.35896349999999999</v>
      </c>
      <c r="AO40" s="1">
        <v>2.8456660000000002E-2</v>
      </c>
      <c r="AP40" s="1">
        <v>25.225989999999999</v>
      </c>
      <c r="AQ40" s="1">
        <v>215.4589</v>
      </c>
      <c r="AR40" s="1">
        <v>4.4074869999999997</v>
      </c>
      <c r="AS40" s="1">
        <v>334601600</v>
      </c>
      <c r="AT40" s="1">
        <v>0</v>
      </c>
      <c r="AU40" s="1">
        <v>1475391</v>
      </c>
      <c r="AV40" s="1">
        <v>0</v>
      </c>
      <c r="AW40" s="1">
        <v>15326140</v>
      </c>
      <c r="AX40" s="1">
        <v>0</v>
      </c>
      <c r="AY40" s="1">
        <v>15853200000</v>
      </c>
      <c r="AZ40" s="1">
        <v>0</v>
      </c>
      <c r="BA40" s="1">
        <v>-360509000</v>
      </c>
      <c r="BB40" s="1">
        <v>0</v>
      </c>
      <c r="BC40" s="1">
        <v>1771602000</v>
      </c>
      <c r="BD40" s="1">
        <v>67083350</v>
      </c>
      <c r="BE40" s="1">
        <v>0</v>
      </c>
      <c r="BF40" s="1">
        <v>8373535</v>
      </c>
      <c r="BG40" s="1">
        <v>0</v>
      </c>
      <c r="BH40" s="1">
        <v>1917980000</v>
      </c>
      <c r="BI40" s="1">
        <v>0</v>
      </c>
      <c r="BJ40" s="1">
        <v>-5731036</v>
      </c>
      <c r="BK40" s="1">
        <v>95377930</v>
      </c>
      <c r="BL40" s="1">
        <v>0</v>
      </c>
      <c r="BM40" s="1">
        <v>4637012000</v>
      </c>
      <c r="BN40" s="186">
        <v>0</v>
      </c>
      <c r="BQ40" s="138">
        <f t="shared" si="2"/>
        <v>0</v>
      </c>
      <c r="BR40" s="138">
        <f t="shared" si="3"/>
        <v>0</v>
      </c>
      <c r="BS40" s="138">
        <f t="shared" si="4"/>
        <v>9.8697282654036655E-4</v>
      </c>
      <c r="BT40" s="138">
        <f t="shared" si="5"/>
        <v>0.20707977644633385</v>
      </c>
      <c r="BU40" s="138">
        <f t="shared" si="6"/>
        <v>1.045235288353985E-3</v>
      </c>
      <c r="BV40" s="138">
        <f t="shared" si="7"/>
        <v>-1.4071645159711293E-5</v>
      </c>
      <c r="BW40" s="138">
        <f t="shared" si="8"/>
        <v>0.21137406093804995</v>
      </c>
      <c r="BX40" s="138">
        <f t="shared" si="18"/>
        <v>-13.41724964821171</v>
      </c>
      <c r="BY40" s="138">
        <f t="shared" si="19"/>
        <v>-133.04025342048149</v>
      </c>
      <c r="BZ40" s="138">
        <f t="shared" si="20"/>
        <v>-0.12224994391724082</v>
      </c>
      <c r="CA40" s="138" t="e">
        <f t="shared" si="21"/>
        <v>#DIV/0!</v>
      </c>
      <c r="CB40" s="138">
        <f t="shared" si="22"/>
        <v>-0.97427605973447562</v>
      </c>
      <c r="CC40" s="138" t="e">
        <f t="shared" si="23"/>
        <v>#DIV/0!</v>
      </c>
      <c r="CD40" s="138">
        <f t="shared" si="24"/>
        <v>0.52352446433642297</v>
      </c>
      <c r="CE40" s="138" t="e">
        <f t="shared" si="25"/>
        <v>#DIV/0!</v>
      </c>
      <c r="CF40" s="138">
        <f t="shared" si="26"/>
        <v>0.11943034479283783</v>
      </c>
      <c r="CG40" s="138" t="e">
        <f t="shared" si="27"/>
        <v>#DIV/0!</v>
      </c>
      <c r="CH40" s="138">
        <f t="shared" si="28"/>
        <v>-0.20336346352551968</v>
      </c>
      <c r="CI40" s="138" t="e">
        <f t="shared" si="29"/>
        <v>#DIV/0!</v>
      </c>
      <c r="CJ40" s="138">
        <f t="shared" si="30"/>
        <v>0.14057961906636141</v>
      </c>
      <c r="CK40" s="138">
        <f t="shared" si="31"/>
        <v>0.26102613204922293</v>
      </c>
      <c r="CL40" s="138" t="e">
        <f t="shared" si="32"/>
        <v>#DIV/0!</v>
      </c>
      <c r="CM40" s="138">
        <f t="shared" si="9"/>
        <v>0.38554508334997761</v>
      </c>
      <c r="CN40" s="138" t="e">
        <f t="shared" si="10"/>
        <v>#DIV/0!</v>
      </c>
      <c r="CO40" s="138">
        <f t="shared" si="11"/>
        <v>0.46223469118738625</v>
      </c>
      <c r="CP40" s="138" t="e">
        <f t="shared" si="12"/>
        <v>#DIV/0!</v>
      </c>
      <c r="CQ40" s="138">
        <f t="shared" si="13"/>
        <v>6.2534646853658993</v>
      </c>
      <c r="CR40" s="138">
        <f t="shared" si="14"/>
        <v>2.7400858692379884</v>
      </c>
      <c r="CS40" s="138" t="e">
        <f t="shared" si="15"/>
        <v>#DIV/0!</v>
      </c>
      <c r="CT40" s="138">
        <f t="shared" si="16"/>
        <v>0.84646370692518724</v>
      </c>
      <c r="CU40" s="138" t="e">
        <f t="shared" si="17"/>
        <v>#DIV/0!</v>
      </c>
    </row>
    <row r="41" spans="1:99" x14ac:dyDescent="0.3">
      <c r="A41" s="2" t="str">
        <f>IF( ISBLANK(machi_frm_HAWC2!A70), "", machi_frm_HAWC2!A70)</f>
        <v/>
      </c>
      <c r="B41" s="321">
        <f>IF( ISBLANK(machi_frm_HAWC2!B70), "", machi_frm_HAWC2!B70)</f>
        <v>81.900000000000006</v>
      </c>
      <c r="C41" s="321">
        <f>IF( ISBLANK(machi_frm_HAWC2!C70), "", machi_frm_HAWC2!C70)</f>
        <v>0</v>
      </c>
      <c r="D41" s="321">
        <f>IF( ISBLANK(machi_frm_HAWC2!D70), "", machi_frm_HAWC2!D70)</f>
        <v>-1.1586110223966617</v>
      </c>
      <c r="E41" s="130">
        <f>IF( ISBLANK(machi_frm_HAWC2!E70), "", machi_frm_HAWC2!E70)</f>
        <v>224.34728784173547</v>
      </c>
      <c r="F41" s="130">
        <f>IF( ISBLANK(machi_frm_HAWC2!F70), "", machi_frm_HAWC2!F70)</f>
        <v>0.25897872187852955</v>
      </c>
      <c r="G41" s="130">
        <f>IF( ISBLANK(machi_frm_HAWC2!G70), "", machi_frm_HAWC2!G70)</f>
        <v>3.0007428574787651E-2</v>
      </c>
      <c r="H41" s="130">
        <f>IF( ISBLANK(machi_frm_HAWC2!H70), "", machi_frm_HAWC2!H70)</f>
        <v>17.819620501111824</v>
      </c>
      <c r="I41" s="130">
        <f>IF( ISBLANK(machi_frm_HAWC2!I70), "", machi_frm_HAWC2!I70)</f>
        <v>118.50408988228669</v>
      </c>
      <c r="J41" s="130">
        <f>IF( ISBLANK(machi_frm_HAWC2!J70), "", machi_frm_HAWC2!J70)</f>
        <v>-1.5710648355741752</v>
      </c>
      <c r="K41" s="130">
        <f>IF( ISBLANK(machi_frm_HAWC2!K70), "", machi_frm_HAWC2!K70)</f>
        <v>375821690.5987491</v>
      </c>
      <c r="L41" s="130">
        <f>IF( ISBLANK(machi_frm_HAWC2!L70), "", machi_frm_HAWC2!L70)</f>
        <v>0</v>
      </c>
      <c r="M41" s="130">
        <f>IF( ISBLANK(machi_frm_HAWC2!M70), "", machi_frm_HAWC2!M70)</f>
        <v>-815201.06051082024</v>
      </c>
      <c r="N41" s="130">
        <f>IF( ISBLANK(machi_frm_HAWC2!N70), "", machi_frm_HAWC2!N70)</f>
        <v>0</v>
      </c>
      <c r="O41" s="130">
        <f>IF( ISBLANK(machi_frm_HAWC2!O70), "", machi_frm_HAWC2!O70)</f>
        <v>18209744.020548631</v>
      </c>
      <c r="P41" s="130">
        <f>IF( ISBLANK(machi_frm_HAWC2!P70), "", machi_frm_HAWC2!P70)</f>
        <v>0</v>
      </c>
      <c r="Q41" s="130">
        <f>IF( ISBLANK(machi_frm_HAWC2!Q70), "", machi_frm_HAWC2!Q70)</f>
        <v>14081194367.75473</v>
      </c>
      <c r="R41" s="130">
        <f>IF( ISBLANK(machi_frm_HAWC2!R70), "", machi_frm_HAWC2!R70)</f>
        <v>0</v>
      </c>
      <c r="S41" s="130">
        <f>IF( ISBLANK(machi_frm_HAWC2!S70), "", machi_frm_HAWC2!S70)</f>
        <v>-402519410.22744131</v>
      </c>
      <c r="T41" s="130">
        <f>IF( ISBLANK(machi_frm_HAWC2!T70), "", machi_frm_HAWC2!T70)</f>
        <v>0</v>
      </c>
      <c r="U41" s="130">
        <f>IF( ISBLANK(machi_frm_HAWC2!U70), "", machi_frm_HAWC2!U70)</f>
        <v>1010088401.4596725</v>
      </c>
      <c r="V41" s="130">
        <f>IF( ISBLANK(machi_frm_HAWC2!V70), "", machi_frm_HAWC2!V70)</f>
        <v>55682170.434714347</v>
      </c>
      <c r="W41" s="130">
        <f>IF( ISBLANK(machi_frm_HAWC2!W70), "", machi_frm_HAWC2!W70)</f>
        <v>0</v>
      </c>
      <c r="X41" s="130">
        <f>IF( ISBLANK(machi_frm_HAWC2!X70), "", machi_frm_HAWC2!X70)</f>
        <v>7974786.9099917542</v>
      </c>
      <c r="Y41" s="130">
        <f>IF( ISBLANK(machi_frm_HAWC2!Y70), "", machi_frm_HAWC2!Y70)</f>
        <v>0</v>
      </c>
      <c r="Z41" s="130">
        <f>IF( ISBLANK(machi_frm_HAWC2!Z70), "", machi_frm_HAWC2!Z70)</f>
        <v>1358538664.6866417</v>
      </c>
      <c r="AA41" s="130">
        <f>IF( ISBLANK(machi_frm_HAWC2!AA70), "", machi_frm_HAWC2!AA70)</f>
        <v>0</v>
      </c>
      <c r="AB41" s="130">
        <f>IF( ISBLANK(machi_frm_HAWC2!AB70), "", machi_frm_HAWC2!AB70)</f>
        <v>1420366.6289599901</v>
      </c>
      <c r="AC41" s="130">
        <f>IF( ISBLANK(machi_frm_HAWC2!AC70), "", machi_frm_HAWC2!AC70)</f>
        <v>72473017.707804516</v>
      </c>
      <c r="AD41" s="130">
        <f>IF( ISBLANK(machi_frm_HAWC2!AD70), "", machi_frm_HAWC2!AD70)</f>
        <v>0</v>
      </c>
      <c r="AE41" s="130">
        <f>IF( ISBLANK(machi_frm_HAWC2!AE70), "", machi_frm_HAWC2!AE70)</f>
        <v>2906035248.4011765</v>
      </c>
      <c r="AF41" s="110">
        <f>IF( ISBLANK(machi_frm_HAWC2!AF70), "", machi_frm_HAWC2!AF70)</f>
        <v>0</v>
      </c>
      <c r="AI41" s="2"/>
      <c r="AJ41">
        <v>81.900000000000006</v>
      </c>
      <c r="AK41">
        <v>0</v>
      </c>
      <c r="AL41">
        <v>-1.153</v>
      </c>
      <c r="AM41" s="1">
        <v>223.9426</v>
      </c>
      <c r="AN41" s="1">
        <v>0.2589708</v>
      </c>
      <c r="AO41" s="1">
        <v>3.004455E-2</v>
      </c>
      <c r="AP41" s="1">
        <v>17.70853</v>
      </c>
      <c r="AQ41" s="1">
        <v>131.69130000000001</v>
      </c>
      <c r="AR41" s="1">
        <v>1.669448</v>
      </c>
      <c r="AS41" s="1">
        <v>376267700</v>
      </c>
      <c r="AT41" s="1">
        <v>0</v>
      </c>
      <c r="AU41" s="1">
        <v>-796258.4</v>
      </c>
      <c r="AV41" s="1">
        <v>0</v>
      </c>
      <c r="AW41" s="1">
        <v>18110340</v>
      </c>
      <c r="AX41" s="1">
        <v>0</v>
      </c>
      <c r="AY41" s="1">
        <v>14061230000</v>
      </c>
      <c r="AZ41" s="1">
        <v>0</v>
      </c>
      <c r="BA41" s="1">
        <v>-402968900</v>
      </c>
      <c r="BB41" s="1">
        <v>0</v>
      </c>
      <c r="BC41" s="1">
        <v>1016948000</v>
      </c>
      <c r="BD41" s="1">
        <v>55543470</v>
      </c>
      <c r="BE41" s="1">
        <v>0</v>
      </c>
      <c r="BF41" s="1">
        <v>7969981</v>
      </c>
      <c r="BG41" s="1">
        <v>0</v>
      </c>
      <c r="BH41" s="1">
        <v>1351854000</v>
      </c>
      <c r="BI41" s="1">
        <v>0</v>
      </c>
      <c r="BJ41" s="1">
        <v>863107.1</v>
      </c>
      <c r="BK41" s="1">
        <v>71456370</v>
      </c>
      <c r="BL41" s="1">
        <v>0</v>
      </c>
      <c r="BM41" s="1">
        <v>2889181000</v>
      </c>
      <c r="BN41" s="186">
        <v>0</v>
      </c>
      <c r="BQ41" s="138">
        <f t="shared" si="2"/>
        <v>0</v>
      </c>
      <c r="BR41" s="138">
        <f t="shared" si="3"/>
        <v>0</v>
      </c>
      <c r="BS41" s="138">
        <f t="shared" si="4"/>
        <v>-5.611022396661669E-3</v>
      </c>
      <c r="BT41" s="138">
        <f t="shared" si="5"/>
        <v>0.18071052213177227</v>
      </c>
      <c r="BU41" s="138">
        <f t="shared" si="6"/>
        <v>7.9218785295487315E-6</v>
      </c>
      <c r="BV41" s="138">
        <f t="shared" si="7"/>
        <v>-3.7121425212349041E-5</v>
      </c>
      <c r="BW41" s="138">
        <f t="shared" si="8"/>
        <v>0.62732762748700677</v>
      </c>
      <c r="BX41" s="138">
        <f t="shared" si="18"/>
        <v>-10.013729166401514</v>
      </c>
      <c r="BY41" s="138">
        <f t="shared" si="19"/>
        <v>-194.1068446321284</v>
      </c>
      <c r="BZ41" s="138">
        <f t="shared" si="20"/>
        <v>-0.1185351283809104</v>
      </c>
      <c r="CA41" s="138" t="e">
        <f t="shared" si="21"/>
        <v>#DIV/0!</v>
      </c>
      <c r="CB41" s="138">
        <f t="shared" si="22"/>
        <v>2.3789589548845225</v>
      </c>
      <c r="CC41" s="138" t="e">
        <f t="shared" si="23"/>
        <v>#DIV/0!</v>
      </c>
      <c r="CD41" s="138">
        <f t="shared" si="24"/>
        <v>0.54887992466530455</v>
      </c>
      <c r="CE41" s="138" t="e">
        <f t="shared" si="25"/>
        <v>#DIV/0!</v>
      </c>
      <c r="CF41" s="138">
        <f t="shared" si="26"/>
        <v>0.14198165988843239</v>
      </c>
      <c r="CG41" s="138" t="e">
        <f t="shared" si="27"/>
        <v>#DIV/0!</v>
      </c>
      <c r="CH41" s="138">
        <f t="shared" si="28"/>
        <v>-0.11154453173897269</v>
      </c>
      <c r="CI41" s="138" t="e">
        <f t="shared" si="29"/>
        <v>#DIV/0!</v>
      </c>
      <c r="CJ41" s="138">
        <f t="shared" si="30"/>
        <v>-0.67452795426389045</v>
      </c>
      <c r="CK41" s="138">
        <f t="shared" si="31"/>
        <v>0.24971510550987744</v>
      </c>
      <c r="CL41" s="138" t="e">
        <f t="shared" si="32"/>
        <v>#DIV/0!</v>
      </c>
      <c r="CM41" s="138">
        <f t="shared" si="9"/>
        <v>6.0300143648450592E-2</v>
      </c>
      <c r="CN41" s="138" t="e">
        <f t="shared" si="10"/>
        <v>#DIV/0!</v>
      </c>
      <c r="CO41" s="138">
        <f t="shared" si="11"/>
        <v>0.49448125956217853</v>
      </c>
      <c r="CP41" s="138" t="e">
        <f t="shared" si="12"/>
        <v>#DIV/0!</v>
      </c>
      <c r="CQ41" s="138">
        <f t="shared" si="13"/>
        <v>64.564354639185581</v>
      </c>
      <c r="CR41" s="138">
        <f t="shared" si="14"/>
        <v>1.4227530838811375</v>
      </c>
      <c r="CS41" s="138" t="e">
        <f t="shared" si="15"/>
        <v>#DIV/0!</v>
      </c>
      <c r="CT41" s="138">
        <f t="shared" si="16"/>
        <v>0.58335730441175038</v>
      </c>
      <c r="CU41" s="138" t="e">
        <f t="shared" si="17"/>
        <v>#DIV/0!</v>
      </c>
    </row>
    <row r="42" spans="1:99" x14ac:dyDescent="0.3">
      <c r="A42" s="2">
        <f>IF( ISBLANK(machi_frm_HAWC2!A71), "", machi_frm_HAWC2!A71)</f>
        <v>20</v>
      </c>
      <c r="B42" s="321">
        <f>IF( ISBLANK(machi_frm_HAWC2!B71), "", machi_frm_HAWC2!B71)</f>
        <v>81.900000000000006</v>
      </c>
      <c r="C42" s="321">
        <f>IF( ISBLANK(machi_frm_HAWC2!C71), "", machi_frm_HAWC2!C71)</f>
        <v>0</v>
      </c>
      <c r="D42" s="321">
        <f>IF( ISBLANK(machi_frm_HAWC2!D71), "", machi_frm_HAWC2!D71)</f>
        <v>-1.1586110223966617</v>
      </c>
      <c r="E42" s="130">
        <f>IF( ISBLANK(machi_frm_HAWC2!E71), "", machi_frm_HAWC2!E71)</f>
        <v>224.34728784173547</v>
      </c>
      <c r="F42" s="130">
        <f>IF( ISBLANK(machi_frm_HAWC2!F71), "", machi_frm_HAWC2!F71)</f>
        <v>0.25897872187852955</v>
      </c>
      <c r="G42" s="130">
        <f>IF( ISBLANK(machi_frm_HAWC2!G71), "", machi_frm_HAWC2!G71)</f>
        <v>3.0007428574787651E-2</v>
      </c>
      <c r="H42" s="130">
        <f>IF( ISBLANK(machi_frm_HAWC2!H71), "", machi_frm_HAWC2!H71)</f>
        <v>17.819620501111824</v>
      </c>
      <c r="I42" s="130">
        <f>IF( ISBLANK(machi_frm_HAWC2!I71), "", machi_frm_HAWC2!I71)</f>
        <v>118.50408988228669</v>
      </c>
      <c r="J42" s="130">
        <f>IF( ISBLANK(machi_frm_HAWC2!J71), "", machi_frm_HAWC2!J71)</f>
        <v>-1.5710648355741752</v>
      </c>
      <c r="K42" s="130">
        <f>IF( ISBLANK(machi_frm_HAWC2!K71), "", machi_frm_HAWC2!K71)</f>
        <v>375821690.5987491</v>
      </c>
      <c r="L42" s="130">
        <f>IF( ISBLANK(machi_frm_HAWC2!L71), "", machi_frm_HAWC2!L71)</f>
        <v>0</v>
      </c>
      <c r="M42" s="130">
        <f>IF( ISBLANK(machi_frm_HAWC2!M71), "", machi_frm_HAWC2!M71)</f>
        <v>-815201.06051082024</v>
      </c>
      <c r="N42" s="130">
        <f>IF( ISBLANK(machi_frm_HAWC2!N71), "", machi_frm_HAWC2!N71)</f>
        <v>0</v>
      </c>
      <c r="O42" s="130">
        <f>IF( ISBLANK(machi_frm_HAWC2!O71), "", machi_frm_HAWC2!O71)</f>
        <v>18209744.020548631</v>
      </c>
      <c r="P42" s="130">
        <f>IF( ISBLANK(machi_frm_HAWC2!P71), "", machi_frm_HAWC2!P71)</f>
        <v>0</v>
      </c>
      <c r="Q42" s="130">
        <f>IF( ISBLANK(machi_frm_HAWC2!Q71), "", machi_frm_HAWC2!Q71)</f>
        <v>14081194367.75473</v>
      </c>
      <c r="R42" s="130">
        <f>IF( ISBLANK(machi_frm_HAWC2!R71), "", machi_frm_HAWC2!R71)</f>
        <v>0</v>
      </c>
      <c r="S42" s="130">
        <f>IF( ISBLANK(machi_frm_HAWC2!S71), "", machi_frm_HAWC2!S71)</f>
        <v>-402519410.22744131</v>
      </c>
      <c r="T42" s="130">
        <f>IF( ISBLANK(machi_frm_HAWC2!T71), "", machi_frm_HAWC2!T71)</f>
        <v>0</v>
      </c>
      <c r="U42" s="130">
        <f>IF( ISBLANK(machi_frm_HAWC2!U71), "", machi_frm_HAWC2!U71)</f>
        <v>1010088401.4596725</v>
      </c>
      <c r="V42" s="130">
        <f>IF( ISBLANK(machi_frm_HAWC2!V71), "", machi_frm_HAWC2!V71)</f>
        <v>55682170.434714347</v>
      </c>
      <c r="W42" s="130">
        <f>IF( ISBLANK(machi_frm_HAWC2!W71), "", machi_frm_HAWC2!W71)</f>
        <v>0</v>
      </c>
      <c r="X42" s="130">
        <f>IF( ISBLANK(machi_frm_HAWC2!X71), "", machi_frm_HAWC2!X71)</f>
        <v>7974786.9099917542</v>
      </c>
      <c r="Y42" s="130">
        <f>IF( ISBLANK(machi_frm_HAWC2!Y71), "", machi_frm_HAWC2!Y71)</f>
        <v>0</v>
      </c>
      <c r="Z42" s="130">
        <f>IF( ISBLANK(machi_frm_HAWC2!Z71), "", machi_frm_HAWC2!Z71)</f>
        <v>1358538664.6866417</v>
      </c>
      <c r="AA42" s="130">
        <f>IF( ISBLANK(machi_frm_HAWC2!AA71), "", machi_frm_HAWC2!AA71)</f>
        <v>0</v>
      </c>
      <c r="AB42" s="130">
        <f>IF( ISBLANK(machi_frm_HAWC2!AB71), "", machi_frm_HAWC2!AB71)</f>
        <v>1420366.6289599901</v>
      </c>
      <c r="AC42" s="130">
        <f>IF( ISBLANK(machi_frm_HAWC2!AC71), "", machi_frm_HAWC2!AC71)</f>
        <v>72473017.707804516</v>
      </c>
      <c r="AD42" s="130">
        <f>IF( ISBLANK(machi_frm_HAWC2!AD71), "", machi_frm_HAWC2!AD71)</f>
        <v>0</v>
      </c>
      <c r="AE42" s="130">
        <f>IF( ISBLANK(machi_frm_HAWC2!AE71), "", machi_frm_HAWC2!AE71)</f>
        <v>2906035248.4011765</v>
      </c>
      <c r="AF42" s="110">
        <f>IF( ISBLANK(machi_frm_HAWC2!AF71), "", machi_frm_HAWC2!AF71)</f>
        <v>0</v>
      </c>
      <c r="AI42" s="2">
        <v>20</v>
      </c>
      <c r="AJ42">
        <v>81.900000000000006</v>
      </c>
      <c r="AK42">
        <v>0</v>
      </c>
      <c r="AL42">
        <v>-1.153</v>
      </c>
      <c r="AM42" s="1">
        <v>223.9426</v>
      </c>
      <c r="AN42" s="1">
        <v>0.2589708</v>
      </c>
      <c r="AO42" s="1">
        <v>3.004455E-2</v>
      </c>
      <c r="AP42" s="1">
        <v>17.70853</v>
      </c>
      <c r="AQ42" s="1">
        <v>131.69130000000001</v>
      </c>
      <c r="AR42" s="1">
        <v>1.669448</v>
      </c>
      <c r="AS42" s="1">
        <v>376267700</v>
      </c>
      <c r="AT42" s="1">
        <v>0</v>
      </c>
      <c r="AU42" s="1">
        <v>-796258.4</v>
      </c>
      <c r="AV42" s="1">
        <v>0</v>
      </c>
      <c r="AW42" s="1">
        <v>18110340</v>
      </c>
      <c r="AX42" s="1">
        <v>0</v>
      </c>
      <c r="AY42" s="1">
        <v>14061230000</v>
      </c>
      <c r="AZ42" s="1">
        <v>0</v>
      </c>
      <c r="BA42" s="1">
        <v>-402968900</v>
      </c>
      <c r="BB42" s="1">
        <v>0</v>
      </c>
      <c r="BC42" s="1">
        <v>1016948000</v>
      </c>
      <c r="BD42" s="1">
        <v>55543470</v>
      </c>
      <c r="BE42" s="1">
        <v>0</v>
      </c>
      <c r="BF42" s="1">
        <v>7969981</v>
      </c>
      <c r="BG42" s="1">
        <v>0</v>
      </c>
      <c r="BH42" s="1">
        <v>1351854000</v>
      </c>
      <c r="BI42" s="1">
        <v>0</v>
      </c>
      <c r="BJ42" s="1">
        <v>863107.1</v>
      </c>
      <c r="BK42" s="1">
        <v>71456370</v>
      </c>
      <c r="BL42" s="1">
        <v>0</v>
      </c>
      <c r="BM42" s="1">
        <v>2889181000</v>
      </c>
      <c r="BN42" s="186">
        <v>0</v>
      </c>
      <c r="BQ42" s="138">
        <f t="shared" si="2"/>
        <v>0</v>
      </c>
      <c r="BR42" s="138">
        <f t="shared" si="3"/>
        <v>0</v>
      </c>
      <c r="BS42" s="138">
        <f t="shared" si="4"/>
        <v>-5.611022396661669E-3</v>
      </c>
      <c r="BT42" s="138">
        <f t="shared" si="5"/>
        <v>0.18071052213177227</v>
      </c>
      <c r="BU42" s="138">
        <f t="shared" si="6"/>
        <v>7.9218785295487315E-6</v>
      </c>
      <c r="BV42" s="138">
        <f t="shared" si="7"/>
        <v>-3.7121425212349041E-5</v>
      </c>
      <c r="BW42" s="138">
        <f t="shared" si="8"/>
        <v>0.62732762748700677</v>
      </c>
      <c r="BX42" s="138">
        <f t="shared" si="18"/>
        <v>-10.013729166401514</v>
      </c>
      <c r="BY42" s="138">
        <f t="shared" si="19"/>
        <v>-194.1068446321284</v>
      </c>
      <c r="BZ42" s="138">
        <f t="shared" si="20"/>
        <v>-0.1185351283809104</v>
      </c>
      <c r="CA42" s="138" t="e">
        <f t="shared" si="21"/>
        <v>#DIV/0!</v>
      </c>
      <c r="CB42" s="138">
        <f t="shared" si="22"/>
        <v>2.3789589548845225</v>
      </c>
      <c r="CC42" s="138" t="e">
        <f t="shared" si="23"/>
        <v>#DIV/0!</v>
      </c>
      <c r="CD42" s="138">
        <f t="shared" si="24"/>
        <v>0.54887992466530455</v>
      </c>
      <c r="CE42" s="138" t="e">
        <f t="shared" si="25"/>
        <v>#DIV/0!</v>
      </c>
      <c r="CF42" s="138">
        <f t="shared" si="26"/>
        <v>0.14198165988843239</v>
      </c>
      <c r="CG42" s="138" t="e">
        <f t="shared" si="27"/>
        <v>#DIV/0!</v>
      </c>
      <c r="CH42" s="138">
        <f t="shared" si="28"/>
        <v>-0.11154453173897269</v>
      </c>
      <c r="CI42" s="138" t="e">
        <f t="shared" si="29"/>
        <v>#DIV/0!</v>
      </c>
      <c r="CJ42" s="138">
        <f t="shared" si="30"/>
        <v>-0.67452795426389045</v>
      </c>
      <c r="CK42" s="138">
        <f t="shared" si="31"/>
        <v>0.24971510550987744</v>
      </c>
      <c r="CL42" s="138" t="e">
        <f t="shared" si="32"/>
        <v>#DIV/0!</v>
      </c>
      <c r="CM42" s="138">
        <f t="shared" si="9"/>
        <v>6.0300143648450592E-2</v>
      </c>
      <c r="CN42" s="138" t="e">
        <f t="shared" si="10"/>
        <v>#DIV/0!</v>
      </c>
      <c r="CO42" s="138">
        <f t="shared" si="11"/>
        <v>0.49448125956217853</v>
      </c>
      <c r="CP42" s="138" t="e">
        <f t="shared" si="12"/>
        <v>#DIV/0!</v>
      </c>
      <c r="CQ42" s="138">
        <f t="shared" si="13"/>
        <v>64.564354639185581</v>
      </c>
      <c r="CR42" s="138">
        <f t="shared" si="14"/>
        <v>1.4227530838811375</v>
      </c>
      <c r="CS42" s="138" t="e">
        <f t="shared" si="15"/>
        <v>#DIV/0!</v>
      </c>
      <c r="CT42" s="138">
        <f t="shared" si="16"/>
        <v>0.58335730441175038</v>
      </c>
      <c r="CU42" s="138" t="e">
        <f t="shared" si="17"/>
        <v>#DIV/0!</v>
      </c>
    </row>
    <row r="43" spans="1:99" x14ac:dyDescent="0.3">
      <c r="A43" s="2" t="str">
        <f>IF( ISBLANK(machi_frm_HAWC2!A72), "", machi_frm_HAWC2!A72)</f>
        <v/>
      </c>
      <c r="B43" s="321">
        <f>IF( ISBLANK(machi_frm_HAWC2!B72), "", machi_frm_HAWC2!B72)</f>
        <v>87.75</v>
      </c>
      <c r="C43" s="321">
        <f>IF( ISBLANK(machi_frm_HAWC2!C72), "", machi_frm_HAWC2!C72)</f>
        <v>0</v>
      </c>
      <c r="D43" s="321">
        <f>IF( ISBLANK(machi_frm_HAWC2!D72), "", machi_frm_HAWC2!D72)</f>
        <v>-1.5453216117419615</v>
      </c>
      <c r="E43" s="130">
        <f>IF( ISBLANK(machi_frm_HAWC2!E72), "", machi_frm_HAWC2!E72)</f>
        <v>180.05676648192116</v>
      </c>
      <c r="F43" s="130">
        <f>IF( ISBLANK(machi_frm_HAWC2!F72), "", machi_frm_HAWC2!F72)</f>
        <v>0.21198264781002746</v>
      </c>
      <c r="G43" s="130">
        <f>IF( ISBLANK(machi_frm_HAWC2!G72), "", machi_frm_HAWC2!G72)</f>
        <v>3.2001000095132695E-2</v>
      </c>
      <c r="H43" s="130">
        <f>IF( ISBLANK(machi_frm_HAWC2!H72), "", machi_frm_HAWC2!H72)</f>
        <v>11.357532630533248</v>
      </c>
      <c r="I43" s="130">
        <f>IF( ISBLANK(machi_frm_HAWC2!I72), "", machi_frm_HAWC2!I72)</f>
        <v>77.525244347024937</v>
      </c>
      <c r="J43" s="130">
        <f>IF( ISBLANK(machi_frm_HAWC2!J72), "", machi_frm_HAWC2!J72)</f>
        <v>-1.4894292747199411</v>
      </c>
      <c r="K43" s="130">
        <f>IF( ISBLANK(machi_frm_HAWC2!K72), "", machi_frm_HAWC2!K72)</f>
        <v>395682113.74038774</v>
      </c>
      <c r="L43" s="130">
        <f>IF( ISBLANK(machi_frm_HAWC2!L72), "", machi_frm_HAWC2!L72)</f>
        <v>0</v>
      </c>
      <c r="M43" s="130">
        <f>IF( ISBLANK(machi_frm_HAWC2!M72), "", machi_frm_HAWC2!M72)</f>
        <v>-5418461.9043836268</v>
      </c>
      <c r="N43" s="130">
        <f>IF( ISBLANK(machi_frm_HAWC2!N72), "", machi_frm_HAWC2!N72)</f>
        <v>0</v>
      </c>
      <c r="O43" s="130">
        <f>IF( ISBLANK(machi_frm_HAWC2!O72), "", machi_frm_HAWC2!O72)</f>
        <v>19783216.242218465</v>
      </c>
      <c r="P43" s="130">
        <f>IF( ISBLANK(machi_frm_HAWC2!P72), "", machi_frm_HAWC2!P72)</f>
        <v>0</v>
      </c>
      <c r="Q43" s="130">
        <f>IF( ISBLANK(machi_frm_HAWC2!Q72), "", machi_frm_HAWC2!Q72)</f>
        <v>11035938751.626163</v>
      </c>
      <c r="R43" s="130">
        <f>IF( ISBLANK(machi_frm_HAWC2!R72), "", machi_frm_HAWC2!R72)</f>
        <v>0</v>
      </c>
      <c r="S43" s="130">
        <f>IF( ISBLANK(machi_frm_HAWC2!S72), "", machi_frm_HAWC2!S72)</f>
        <v>-373709277.90244597</v>
      </c>
      <c r="T43" s="130">
        <f>IF( ISBLANK(machi_frm_HAWC2!T72), "", machi_frm_HAWC2!T72)</f>
        <v>0</v>
      </c>
      <c r="U43" s="130">
        <f>IF( ISBLANK(machi_frm_HAWC2!U72), "", machi_frm_HAWC2!U72)</f>
        <v>625306687.24483991</v>
      </c>
      <c r="V43" s="130">
        <f>IF( ISBLANK(machi_frm_HAWC2!V72), "", machi_frm_HAWC2!V72)</f>
        <v>45183576.007156871</v>
      </c>
      <c r="W43" s="130">
        <f>IF( ISBLANK(machi_frm_HAWC2!W72), "", machi_frm_HAWC2!W72)</f>
        <v>0</v>
      </c>
      <c r="X43" s="130">
        <f>IF( ISBLANK(machi_frm_HAWC2!X72), "", machi_frm_HAWC2!X72)</f>
        <v>6618777.0208072402</v>
      </c>
      <c r="Y43" s="130">
        <f>IF( ISBLANK(machi_frm_HAWC2!Y72), "", machi_frm_HAWC2!Y72)</f>
        <v>0</v>
      </c>
      <c r="Z43" s="130">
        <f>IF( ISBLANK(machi_frm_HAWC2!Z72), "", machi_frm_HAWC2!Z72)</f>
        <v>843623440.12378168</v>
      </c>
      <c r="AA43" s="130">
        <f>IF( ISBLANK(machi_frm_HAWC2!AA72), "", machi_frm_HAWC2!AA72)</f>
        <v>0</v>
      </c>
      <c r="AB43" s="130">
        <f>IF( ISBLANK(machi_frm_HAWC2!AB72), "", machi_frm_HAWC2!AB72)</f>
        <v>7282123.4555181544</v>
      </c>
      <c r="AC43" s="130">
        <f>IF( ISBLANK(machi_frm_HAWC2!AC72), "", machi_frm_HAWC2!AC72)</f>
        <v>52791595.241636127</v>
      </c>
      <c r="AD43" s="130">
        <f>IF( ISBLANK(machi_frm_HAWC2!AD72), "", machi_frm_HAWC2!AD72)</f>
        <v>0</v>
      </c>
      <c r="AE43" s="130">
        <f>IF( ISBLANK(machi_frm_HAWC2!AE72), "", machi_frm_HAWC2!AE72)</f>
        <v>1886333917.1407361</v>
      </c>
      <c r="AF43" s="110">
        <f>IF( ISBLANK(machi_frm_HAWC2!AF72), "", machi_frm_HAWC2!AF72)</f>
        <v>0</v>
      </c>
      <c r="AI43" s="2"/>
      <c r="AJ43">
        <v>87.75</v>
      </c>
      <c r="AK43">
        <v>0</v>
      </c>
      <c r="AL43">
        <v>-1.5329999999999999</v>
      </c>
      <c r="AM43" s="1">
        <v>179.58410000000001</v>
      </c>
      <c r="AN43" s="1">
        <v>0.2126343</v>
      </c>
      <c r="AO43" s="1">
        <v>3.2002839999999998E-2</v>
      </c>
      <c r="AP43" s="1">
        <v>11.227690000000001</v>
      </c>
      <c r="AQ43" s="1">
        <v>84.693129999999996</v>
      </c>
      <c r="AR43" s="1">
        <v>0.2100725</v>
      </c>
      <c r="AS43" s="1">
        <v>395843100</v>
      </c>
      <c r="AT43" s="1">
        <v>0</v>
      </c>
      <c r="AU43" s="1">
        <v>-5414995</v>
      </c>
      <c r="AV43" s="1">
        <v>0</v>
      </c>
      <c r="AW43" s="1">
        <v>19675880</v>
      </c>
      <c r="AX43" s="1">
        <v>0</v>
      </c>
      <c r="AY43" s="1">
        <v>11003020000</v>
      </c>
      <c r="AZ43" s="1">
        <v>0</v>
      </c>
      <c r="BA43" s="1">
        <v>-372971000</v>
      </c>
      <c r="BB43" s="1">
        <v>0</v>
      </c>
      <c r="BC43" s="1">
        <v>633447700</v>
      </c>
      <c r="BD43" s="1">
        <v>45064410</v>
      </c>
      <c r="BE43" s="1">
        <v>0</v>
      </c>
      <c r="BF43" s="1">
        <v>6636792</v>
      </c>
      <c r="BG43" s="1">
        <v>0</v>
      </c>
      <c r="BH43" s="1">
        <v>837914100</v>
      </c>
      <c r="BI43" s="1">
        <v>0</v>
      </c>
      <c r="BJ43" s="1">
        <v>6806117</v>
      </c>
      <c r="BK43" s="1">
        <v>52519300</v>
      </c>
      <c r="BL43" s="1">
        <v>0</v>
      </c>
      <c r="BM43" s="1">
        <v>1877465000</v>
      </c>
      <c r="BN43" s="186">
        <v>0</v>
      </c>
      <c r="BQ43" s="138">
        <f t="shared" si="2"/>
        <v>0</v>
      </c>
      <c r="BR43" s="138">
        <f t="shared" si="3"/>
        <v>0</v>
      </c>
      <c r="BS43" s="138">
        <f t="shared" si="4"/>
        <v>-1.2321611741961558E-2</v>
      </c>
      <c r="BT43" s="138">
        <f t="shared" si="5"/>
        <v>0.26320062963322038</v>
      </c>
      <c r="BU43" s="138">
        <f t="shared" si="6"/>
        <v>-6.5165218997254026E-4</v>
      </c>
      <c r="BV43" s="138">
        <f t="shared" si="7"/>
        <v>-1.8399048673026219E-6</v>
      </c>
      <c r="BW43" s="138">
        <f t="shared" si="8"/>
        <v>1.1564500848638228</v>
      </c>
      <c r="BX43" s="138">
        <f t="shared" si="18"/>
        <v>-8.4633613765072315</v>
      </c>
      <c r="BY43" s="138">
        <f t="shared" si="19"/>
        <v>-809.00725926522568</v>
      </c>
      <c r="BZ43" s="138">
        <f t="shared" si="20"/>
        <v>-4.0669209495444593E-2</v>
      </c>
      <c r="CA43" s="138" t="e">
        <f t="shared" si="21"/>
        <v>#DIV/0!</v>
      </c>
      <c r="CB43" s="138">
        <f t="shared" si="22"/>
        <v>6.4024147457694164E-2</v>
      </c>
      <c r="CC43" s="138" t="e">
        <f t="shared" si="23"/>
        <v>#DIV/0!</v>
      </c>
      <c r="CD43" s="138">
        <f t="shared" si="24"/>
        <v>0.54552193964622986</v>
      </c>
      <c r="CE43" s="138" t="e">
        <f t="shared" si="25"/>
        <v>#DIV/0!</v>
      </c>
      <c r="CF43" s="138">
        <f t="shared" si="26"/>
        <v>0.29917924011919894</v>
      </c>
      <c r="CG43" s="138" t="e">
        <f t="shared" si="27"/>
        <v>#DIV/0!</v>
      </c>
      <c r="CH43" s="138">
        <f t="shared" si="28"/>
        <v>0.19794512239449499</v>
      </c>
      <c r="CI43" s="138" t="e">
        <f t="shared" si="29"/>
        <v>#DIV/0!</v>
      </c>
      <c r="CJ43" s="138">
        <f t="shared" si="30"/>
        <v>-1.2851909881684145</v>
      </c>
      <c r="CK43" s="138">
        <f t="shared" si="31"/>
        <v>0.26443485481529938</v>
      </c>
      <c r="CL43" s="138" t="e">
        <f t="shared" si="32"/>
        <v>#DIV/0!</v>
      </c>
      <c r="CM43" s="138">
        <f t="shared" si="9"/>
        <v>-0.27144106961254538</v>
      </c>
      <c r="CN43" s="138" t="e">
        <f t="shared" si="10"/>
        <v>#DIV/0!</v>
      </c>
      <c r="CO43" s="138">
        <f t="shared" si="11"/>
        <v>0.68137534906999186</v>
      </c>
      <c r="CP43" s="138" t="e">
        <f t="shared" si="12"/>
        <v>#DIV/0!</v>
      </c>
      <c r="CQ43" s="138">
        <f t="shared" si="13"/>
        <v>6.9938035963553729</v>
      </c>
      <c r="CR43" s="138">
        <f t="shared" si="14"/>
        <v>0.51846700476991747</v>
      </c>
      <c r="CS43" s="138" t="e">
        <f t="shared" si="15"/>
        <v>#DIV/0!</v>
      </c>
      <c r="CT43" s="138">
        <f t="shared" si="16"/>
        <v>0.47238788157095357</v>
      </c>
      <c r="CU43" s="138" t="e">
        <f t="shared" si="17"/>
        <v>#DIV/0!</v>
      </c>
    </row>
    <row r="44" spans="1:99" x14ac:dyDescent="0.3">
      <c r="A44" s="2">
        <f>IF( ISBLANK(machi_frm_HAWC2!A73), "", machi_frm_HAWC2!A73)</f>
        <v>21</v>
      </c>
      <c r="B44" s="321">
        <f>IF( ISBLANK(machi_frm_HAWC2!B73), "", machi_frm_HAWC2!B73)</f>
        <v>87.75</v>
      </c>
      <c r="C44" s="321">
        <f>IF( ISBLANK(machi_frm_HAWC2!C73), "", machi_frm_HAWC2!C73)</f>
        <v>0</v>
      </c>
      <c r="D44" s="321">
        <f>IF( ISBLANK(machi_frm_HAWC2!D73), "", machi_frm_HAWC2!D73)</f>
        <v>-1.5453216117419615</v>
      </c>
      <c r="E44" s="130">
        <f>IF( ISBLANK(machi_frm_HAWC2!E73), "", machi_frm_HAWC2!E73)</f>
        <v>180.05676648192116</v>
      </c>
      <c r="F44" s="130">
        <f>IF( ISBLANK(machi_frm_HAWC2!F73), "", machi_frm_HAWC2!F73)</f>
        <v>0.21198264781002746</v>
      </c>
      <c r="G44" s="130">
        <f>IF( ISBLANK(machi_frm_HAWC2!G73), "", machi_frm_HAWC2!G73)</f>
        <v>3.2001000095132695E-2</v>
      </c>
      <c r="H44" s="130">
        <f>IF( ISBLANK(machi_frm_HAWC2!H73), "", machi_frm_HAWC2!H73)</f>
        <v>11.357532630533248</v>
      </c>
      <c r="I44" s="130">
        <f>IF( ISBLANK(machi_frm_HAWC2!I73), "", machi_frm_HAWC2!I73)</f>
        <v>77.525244347024937</v>
      </c>
      <c r="J44" s="130">
        <f>IF( ISBLANK(machi_frm_HAWC2!J73), "", machi_frm_HAWC2!J73)</f>
        <v>-1.4894292747199411</v>
      </c>
      <c r="K44" s="130">
        <f>IF( ISBLANK(machi_frm_HAWC2!K73), "", machi_frm_HAWC2!K73)</f>
        <v>395682113.74038774</v>
      </c>
      <c r="L44" s="130">
        <f>IF( ISBLANK(machi_frm_HAWC2!L73), "", machi_frm_HAWC2!L73)</f>
        <v>0</v>
      </c>
      <c r="M44" s="130">
        <f>IF( ISBLANK(machi_frm_HAWC2!M73), "", machi_frm_HAWC2!M73)</f>
        <v>-5418461.9043836268</v>
      </c>
      <c r="N44" s="130">
        <f>IF( ISBLANK(machi_frm_HAWC2!N73), "", machi_frm_HAWC2!N73)</f>
        <v>0</v>
      </c>
      <c r="O44" s="130">
        <f>IF( ISBLANK(machi_frm_HAWC2!O73), "", machi_frm_HAWC2!O73)</f>
        <v>19783216.242218465</v>
      </c>
      <c r="P44" s="130">
        <f>IF( ISBLANK(machi_frm_HAWC2!P73), "", machi_frm_HAWC2!P73)</f>
        <v>0</v>
      </c>
      <c r="Q44" s="130">
        <f>IF( ISBLANK(machi_frm_HAWC2!Q73), "", machi_frm_HAWC2!Q73)</f>
        <v>11035938751.626163</v>
      </c>
      <c r="R44" s="130">
        <f>IF( ISBLANK(machi_frm_HAWC2!R73), "", machi_frm_HAWC2!R73)</f>
        <v>0</v>
      </c>
      <c r="S44" s="130">
        <f>IF( ISBLANK(machi_frm_HAWC2!S73), "", machi_frm_HAWC2!S73)</f>
        <v>-373709277.90244597</v>
      </c>
      <c r="T44" s="130">
        <f>IF( ISBLANK(machi_frm_HAWC2!T73), "", machi_frm_HAWC2!T73)</f>
        <v>0</v>
      </c>
      <c r="U44" s="130">
        <f>IF( ISBLANK(machi_frm_HAWC2!U73), "", machi_frm_HAWC2!U73)</f>
        <v>625306687.24483991</v>
      </c>
      <c r="V44" s="130">
        <f>IF( ISBLANK(machi_frm_HAWC2!V73), "", machi_frm_HAWC2!V73)</f>
        <v>45183576.007156871</v>
      </c>
      <c r="W44" s="130">
        <f>IF( ISBLANK(machi_frm_HAWC2!W73), "", machi_frm_HAWC2!W73)</f>
        <v>0</v>
      </c>
      <c r="X44" s="130">
        <f>IF( ISBLANK(machi_frm_HAWC2!X73), "", machi_frm_HAWC2!X73)</f>
        <v>6618777.0208072402</v>
      </c>
      <c r="Y44" s="130">
        <f>IF( ISBLANK(machi_frm_HAWC2!Y73), "", machi_frm_HAWC2!Y73)</f>
        <v>0</v>
      </c>
      <c r="Z44" s="130">
        <f>IF( ISBLANK(machi_frm_HAWC2!Z73), "", machi_frm_HAWC2!Z73)</f>
        <v>843623440.12378168</v>
      </c>
      <c r="AA44" s="130">
        <f>IF( ISBLANK(machi_frm_HAWC2!AA73), "", machi_frm_HAWC2!AA73)</f>
        <v>0</v>
      </c>
      <c r="AB44" s="130">
        <f>IF( ISBLANK(machi_frm_HAWC2!AB73), "", machi_frm_HAWC2!AB73)</f>
        <v>7282123.4555181544</v>
      </c>
      <c r="AC44" s="130">
        <f>IF( ISBLANK(machi_frm_HAWC2!AC73), "", machi_frm_HAWC2!AC73)</f>
        <v>52791595.241636127</v>
      </c>
      <c r="AD44" s="130">
        <f>IF( ISBLANK(machi_frm_HAWC2!AD73), "", machi_frm_HAWC2!AD73)</f>
        <v>0</v>
      </c>
      <c r="AE44" s="130">
        <f>IF( ISBLANK(machi_frm_HAWC2!AE73), "", machi_frm_HAWC2!AE73)</f>
        <v>1886333917.1407361</v>
      </c>
      <c r="AF44" s="110">
        <f>IF( ISBLANK(machi_frm_HAWC2!AF73), "", machi_frm_HAWC2!AF73)</f>
        <v>0</v>
      </c>
      <c r="AI44" s="2">
        <v>21</v>
      </c>
      <c r="AJ44">
        <v>87.75</v>
      </c>
      <c r="AK44">
        <v>0</v>
      </c>
      <c r="AL44">
        <v>-1.5329999999999999</v>
      </c>
      <c r="AM44" s="1">
        <v>179.58410000000001</v>
      </c>
      <c r="AN44" s="1">
        <v>0.2126343</v>
      </c>
      <c r="AO44" s="1">
        <v>3.2002839999999998E-2</v>
      </c>
      <c r="AP44" s="1">
        <v>11.227690000000001</v>
      </c>
      <c r="AQ44" s="1">
        <v>84.693129999999996</v>
      </c>
      <c r="AR44" s="1">
        <v>0.2100725</v>
      </c>
      <c r="AS44" s="1">
        <v>395843100</v>
      </c>
      <c r="AT44" s="1">
        <v>0</v>
      </c>
      <c r="AU44" s="1">
        <v>-5414995</v>
      </c>
      <c r="AV44" s="1">
        <v>0</v>
      </c>
      <c r="AW44" s="1">
        <v>19675880</v>
      </c>
      <c r="AX44" s="1">
        <v>0</v>
      </c>
      <c r="AY44" s="1">
        <v>11003020000</v>
      </c>
      <c r="AZ44" s="1">
        <v>0</v>
      </c>
      <c r="BA44" s="1">
        <v>-372971000</v>
      </c>
      <c r="BB44" s="1">
        <v>0</v>
      </c>
      <c r="BC44" s="1">
        <v>633447700</v>
      </c>
      <c r="BD44" s="1">
        <v>45064410</v>
      </c>
      <c r="BE44" s="1">
        <v>0</v>
      </c>
      <c r="BF44" s="1">
        <v>6636792</v>
      </c>
      <c r="BG44" s="1">
        <v>0</v>
      </c>
      <c r="BH44" s="1">
        <v>837914100</v>
      </c>
      <c r="BI44" s="1">
        <v>0</v>
      </c>
      <c r="BJ44" s="1">
        <v>6806117</v>
      </c>
      <c r="BK44" s="1">
        <v>52519300</v>
      </c>
      <c r="BL44" s="1">
        <v>0</v>
      </c>
      <c r="BM44" s="1">
        <v>1877465000</v>
      </c>
      <c r="BN44" s="186">
        <v>0</v>
      </c>
    </row>
    <row r="45" spans="1:99" x14ac:dyDescent="0.3">
      <c r="A45" s="2" t="str">
        <f>IF( ISBLANK(machi_frm_HAWC2!A74), "", machi_frm_HAWC2!A74)</f>
        <v/>
      </c>
      <c r="B45" s="321">
        <f>IF( ISBLANK(machi_frm_HAWC2!B74), "", machi_frm_HAWC2!B74)</f>
        <v>93.6</v>
      </c>
      <c r="C45" s="321">
        <f>IF( ISBLANK(machi_frm_HAWC2!C74), "", machi_frm_HAWC2!C74)</f>
        <v>0</v>
      </c>
      <c r="D45" s="321">
        <f>IF( ISBLANK(machi_frm_HAWC2!D74), "", machi_frm_HAWC2!D74)</f>
        <v>-1.9730338931057658</v>
      </c>
      <c r="E45" s="130">
        <f>IF( ISBLANK(machi_frm_HAWC2!E74), "", machi_frm_HAWC2!E74)</f>
        <v>129.79709519383806</v>
      </c>
      <c r="F45" s="130">
        <f>IF( ISBLANK(machi_frm_HAWC2!F74), "", machi_frm_HAWC2!F74)</f>
        <v>0.17996095670085793</v>
      </c>
      <c r="G45" s="130">
        <f>IF( ISBLANK(machi_frm_HAWC2!G74), "", machi_frm_HAWC2!G74)</f>
        <v>3.0534365682047458E-2</v>
      </c>
      <c r="H45" s="130">
        <f>IF( ISBLANK(machi_frm_HAWC2!H74), "", machi_frm_HAWC2!H74)</f>
        <v>6.7853978555445877</v>
      </c>
      <c r="I45" s="130">
        <f>IF( ISBLANK(machi_frm_HAWC2!I74), "", machi_frm_HAWC2!I74)</f>
        <v>47.796759214192988</v>
      </c>
      <c r="J45" s="130">
        <f>IF( ISBLANK(machi_frm_HAWC2!J74), "", machi_frm_HAWC2!J74)</f>
        <v>-1.5599245487642202</v>
      </c>
      <c r="K45" s="130">
        <f>IF( ISBLANK(machi_frm_HAWC2!K74), "", machi_frm_HAWC2!K74)</f>
        <v>375148282.11101764</v>
      </c>
      <c r="L45" s="130">
        <f>IF( ISBLANK(machi_frm_HAWC2!L74), "", machi_frm_HAWC2!L74)</f>
        <v>0</v>
      </c>
      <c r="M45" s="130">
        <f>IF( ISBLANK(machi_frm_HAWC2!M74), "", machi_frm_HAWC2!M74)</f>
        <v>-9218187.721431179</v>
      </c>
      <c r="N45" s="130">
        <f>IF( ISBLANK(machi_frm_HAWC2!N74), "", machi_frm_HAWC2!N74)</f>
        <v>0</v>
      </c>
      <c r="O45" s="130">
        <f>IF( ISBLANK(machi_frm_HAWC2!O74), "", machi_frm_HAWC2!O74)</f>
        <v>18156001.20001911</v>
      </c>
      <c r="P45" s="130">
        <f>IF( ISBLANK(machi_frm_HAWC2!P74), "", machi_frm_HAWC2!P74)</f>
        <v>0</v>
      </c>
      <c r="Q45" s="130">
        <f>IF( ISBLANK(machi_frm_HAWC2!Q74), "", machi_frm_HAWC2!Q74)</f>
        <v>7346199063.2959862</v>
      </c>
      <c r="R45" s="130">
        <f>IF( ISBLANK(machi_frm_HAWC2!R74), "", machi_frm_HAWC2!R74)</f>
        <v>0</v>
      </c>
      <c r="S45" s="130">
        <f>IF( ISBLANK(machi_frm_HAWC2!S74), "", machi_frm_HAWC2!S74)</f>
        <v>-251117235.52561879</v>
      </c>
      <c r="T45" s="130">
        <f>IF( ISBLANK(machi_frm_HAWC2!T74), "", machi_frm_HAWC2!T74)</f>
        <v>0</v>
      </c>
      <c r="U45" s="130">
        <f>IF( ISBLANK(machi_frm_HAWC2!U74), "", machi_frm_HAWC2!U74)</f>
        <v>357362092.82701766</v>
      </c>
      <c r="V45" s="130">
        <f>IF( ISBLANK(machi_frm_HAWC2!V74), "", machi_frm_HAWC2!V74)</f>
        <v>36834234.386481717</v>
      </c>
      <c r="W45" s="130">
        <f>IF( ISBLANK(machi_frm_HAWC2!W74), "", machi_frm_HAWC2!W74)</f>
        <v>0</v>
      </c>
      <c r="X45" s="130">
        <f>IF( ISBLANK(machi_frm_HAWC2!X74), "", machi_frm_HAWC2!X74)</f>
        <v>5490671.6381281978</v>
      </c>
      <c r="Y45" s="130">
        <f>IF( ISBLANK(machi_frm_HAWC2!Y74), "", machi_frm_HAWC2!Y74)</f>
        <v>0</v>
      </c>
      <c r="Z45" s="130">
        <f>IF( ISBLANK(machi_frm_HAWC2!Z74), "", machi_frm_HAWC2!Z74)</f>
        <v>470253888.83297378</v>
      </c>
      <c r="AA45" s="130">
        <f>IF( ISBLANK(machi_frm_HAWC2!AA74), "", machi_frm_HAWC2!AA74)</f>
        <v>0</v>
      </c>
      <c r="AB45" s="130">
        <f>IF( ISBLANK(machi_frm_HAWC2!AB74), "", machi_frm_HAWC2!AB74)</f>
        <v>15038344.719366174</v>
      </c>
      <c r="AC45" s="130">
        <f>IF( ISBLANK(machi_frm_HAWC2!AC74), "", machi_frm_HAWC2!AC74)</f>
        <v>38130115.84471184</v>
      </c>
      <c r="AD45" s="130">
        <f>IF( ISBLANK(machi_frm_HAWC2!AD74), "", machi_frm_HAWC2!AD74)</f>
        <v>0</v>
      </c>
      <c r="AE45" s="130">
        <f>IF( ISBLANK(machi_frm_HAWC2!AE74), "", machi_frm_HAWC2!AE74)</f>
        <v>1106159004.8191333</v>
      </c>
      <c r="AF45" s="110">
        <f>IF( ISBLANK(machi_frm_HAWC2!AF74), "", machi_frm_HAWC2!AF74)</f>
        <v>0</v>
      </c>
      <c r="AI45" s="2"/>
      <c r="AJ45">
        <v>93.6</v>
      </c>
      <c r="AK45">
        <v>0</v>
      </c>
      <c r="AL45">
        <v>-1.956</v>
      </c>
      <c r="AM45" s="1">
        <v>129.30799999999999</v>
      </c>
      <c r="AN45" s="1">
        <v>0.18074229999999999</v>
      </c>
      <c r="AO45" s="1">
        <v>3.0442130000000001E-2</v>
      </c>
      <c r="AP45" s="1">
        <v>6.6652279999999999</v>
      </c>
      <c r="AQ45" s="1">
        <v>51.474150000000002</v>
      </c>
      <c r="AR45" s="1">
        <v>-0.46466109999999999</v>
      </c>
      <c r="AS45" s="1">
        <v>374973000</v>
      </c>
      <c r="AT45" s="1">
        <v>0</v>
      </c>
      <c r="AU45" s="1">
        <v>-9222476</v>
      </c>
      <c r="AV45" s="1">
        <v>0</v>
      </c>
      <c r="AW45" s="1">
        <v>18020690</v>
      </c>
      <c r="AX45" s="1">
        <v>0</v>
      </c>
      <c r="AY45" s="1">
        <v>7310261000</v>
      </c>
      <c r="AZ45" s="1">
        <v>0</v>
      </c>
      <c r="BA45" s="1">
        <v>-249266500</v>
      </c>
      <c r="BB45" s="1">
        <v>0</v>
      </c>
      <c r="BC45" s="1">
        <v>362755900</v>
      </c>
      <c r="BD45" s="1">
        <v>36747530</v>
      </c>
      <c r="BE45" s="1">
        <v>0</v>
      </c>
      <c r="BF45" s="1">
        <v>5522140</v>
      </c>
      <c r="BG45" s="1">
        <v>0</v>
      </c>
      <c r="BH45" s="1">
        <v>466513700</v>
      </c>
      <c r="BI45" s="1">
        <v>0</v>
      </c>
      <c r="BJ45" s="1">
        <v>14809730</v>
      </c>
      <c r="BK45" s="1">
        <v>38106480</v>
      </c>
      <c r="BL45" s="1">
        <v>0</v>
      </c>
      <c r="BM45" s="1">
        <v>1099422000</v>
      </c>
      <c r="BN45" s="186">
        <v>0</v>
      </c>
    </row>
    <row r="46" spans="1:99" x14ac:dyDescent="0.3">
      <c r="A46" s="2">
        <f>IF( ISBLANK(machi_frm_HAWC2!A75), "", machi_frm_HAWC2!A75)</f>
        <v>22</v>
      </c>
      <c r="B46" s="321">
        <f>IF( ISBLANK(machi_frm_HAWC2!B75), "", machi_frm_HAWC2!B75)</f>
        <v>93.6</v>
      </c>
      <c r="C46" s="321">
        <f>IF( ISBLANK(machi_frm_HAWC2!C75), "", machi_frm_HAWC2!C75)</f>
        <v>0</v>
      </c>
      <c r="D46" s="321">
        <f>IF( ISBLANK(machi_frm_HAWC2!D75), "", machi_frm_HAWC2!D75)</f>
        <v>-1.9730338931057658</v>
      </c>
      <c r="E46" s="130">
        <f>IF( ISBLANK(machi_frm_HAWC2!E75), "", machi_frm_HAWC2!E75)</f>
        <v>129.79709519383806</v>
      </c>
      <c r="F46" s="130">
        <f>IF( ISBLANK(machi_frm_HAWC2!F75), "", machi_frm_HAWC2!F75)</f>
        <v>0.17996095670085793</v>
      </c>
      <c r="G46" s="130">
        <f>IF( ISBLANK(machi_frm_HAWC2!G75), "", machi_frm_HAWC2!G75)</f>
        <v>3.0534365682047458E-2</v>
      </c>
      <c r="H46" s="130">
        <f>IF( ISBLANK(machi_frm_HAWC2!H75), "", machi_frm_HAWC2!H75)</f>
        <v>6.7853978555445877</v>
      </c>
      <c r="I46" s="130">
        <f>IF( ISBLANK(machi_frm_HAWC2!I75), "", machi_frm_HAWC2!I75)</f>
        <v>47.796759214192988</v>
      </c>
      <c r="J46" s="130">
        <f>IF( ISBLANK(machi_frm_HAWC2!J75), "", machi_frm_HAWC2!J75)</f>
        <v>-1.5599245487642202</v>
      </c>
      <c r="K46" s="130">
        <f>IF( ISBLANK(machi_frm_HAWC2!K75), "", machi_frm_HAWC2!K75)</f>
        <v>375148282.11101764</v>
      </c>
      <c r="L46" s="130">
        <f>IF( ISBLANK(machi_frm_HAWC2!L75), "", machi_frm_HAWC2!L75)</f>
        <v>0</v>
      </c>
      <c r="M46" s="130">
        <f>IF( ISBLANK(machi_frm_HAWC2!M75), "", machi_frm_HAWC2!M75)</f>
        <v>-9218187.721431179</v>
      </c>
      <c r="N46" s="130">
        <f>IF( ISBLANK(machi_frm_HAWC2!N75), "", machi_frm_HAWC2!N75)</f>
        <v>0</v>
      </c>
      <c r="O46" s="130">
        <f>IF( ISBLANK(machi_frm_HAWC2!O75), "", machi_frm_HAWC2!O75)</f>
        <v>18156001.20001911</v>
      </c>
      <c r="P46" s="130">
        <f>IF( ISBLANK(machi_frm_HAWC2!P75), "", machi_frm_HAWC2!P75)</f>
        <v>0</v>
      </c>
      <c r="Q46" s="130">
        <f>IF( ISBLANK(machi_frm_HAWC2!Q75), "", machi_frm_HAWC2!Q75)</f>
        <v>7346199063.2959862</v>
      </c>
      <c r="R46" s="130">
        <f>IF( ISBLANK(machi_frm_HAWC2!R75), "", machi_frm_HAWC2!R75)</f>
        <v>0</v>
      </c>
      <c r="S46" s="130">
        <f>IF( ISBLANK(machi_frm_HAWC2!S75), "", machi_frm_HAWC2!S75)</f>
        <v>-251117235.52561879</v>
      </c>
      <c r="T46" s="130">
        <f>IF( ISBLANK(machi_frm_HAWC2!T75), "", machi_frm_HAWC2!T75)</f>
        <v>0</v>
      </c>
      <c r="U46" s="130">
        <f>IF( ISBLANK(machi_frm_HAWC2!U75), "", machi_frm_HAWC2!U75)</f>
        <v>357362092.82701766</v>
      </c>
      <c r="V46" s="130">
        <f>IF( ISBLANK(machi_frm_HAWC2!V75), "", machi_frm_HAWC2!V75)</f>
        <v>36834234.386481717</v>
      </c>
      <c r="W46" s="130">
        <f>IF( ISBLANK(machi_frm_HAWC2!W75), "", machi_frm_HAWC2!W75)</f>
        <v>0</v>
      </c>
      <c r="X46" s="130">
        <f>IF( ISBLANK(machi_frm_HAWC2!X75), "", machi_frm_HAWC2!X75)</f>
        <v>5490671.6381281978</v>
      </c>
      <c r="Y46" s="130">
        <f>IF( ISBLANK(machi_frm_HAWC2!Y75), "", machi_frm_HAWC2!Y75)</f>
        <v>0</v>
      </c>
      <c r="Z46" s="130">
        <f>IF( ISBLANK(machi_frm_HAWC2!Z75), "", machi_frm_HAWC2!Z75)</f>
        <v>470253888.83297378</v>
      </c>
      <c r="AA46" s="130">
        <f>IF( ISBLANK(machi_frm_HAWC2!AA75), "", machi_frm_HAWC2!AA75)</f>
        <v>0</v>
      </c>
      <c r="AB46" s="130">
        <f>IF( ISBLANK(machi_frm_HAWC2!AB75), "", machi_frm_HAWC2!AB75)</f>
        <v>15038344.719366174</v>
      </c>
      <c r="AC46" s="130">
        <f>IF( ISBLANK(machi_frm_HAWC2!AC75), "", machi_frm_HAWC2!AC75)</f>
        <v>38130115.84471184</v>
      </c>
      <c r="AD46" s="130">
        <f>IF( ISBLANK(machi_frm_HAWC2!AD75), "", machi_frm_HAWC2!AD75)</f>
        <v>0</v>
      </c>
      <c r="AE46" s="130">
        <f>IF( ISBLANK(machi_frm_HAWC2!AE75), "", machi_frm_HAWC2!AE75)</f>
        <v>1106159004.8191333</v>
      </c>
      <c r="AF46" s="110">
        <f>IF( ISBLANK(machi_frm_HAWC2!AF75), "", machi_frm_HAWC2!AF75)</f>
        <v>0</v>
      </c>
      <c r="AI46" s="2">
        <v>22</v>
      </c>
      <c r="AJ46">
        <v>93.6</v>
      </c>
      <c r="AK46">
        <v>0</v>
      </c>
      <c r="AL46">
        <v>-1.956</v>
      </c>
      <c r="AM46" s="1">
        <v>129.30799999999999</v>
      </c>
      <c r="AN46" s="1">
        <v>0.18074229999999999</v>
      </c>
      <c r="AO46" s="1">
        <v>3.0442130000000001E-2</v>
      </c>
      <c r="AP46" s="1">
        <v>6.6652279999999999</v>
      </c>
      <c r="AQ46" s="1">
        <v>51.474150000000002</v>
      </c>
      <c r="AR46" s="1">
        <v>-0.46466109999999999</v>
      </c>
      <c r="AS46" s="1">
        <v>374973000</v>
      </c>
      <c r="AT46" s="1">
        <v>0</v>
      </c>
      <c r="AU46" s="1">
        <v>-9222476</v>
      </c>
      <c r="AV46" s="1">
        <v>0</v>
      </c>
      <c r="AW46" s="1">
        <v>18020690</v>
      </c>
      <c r="AX46" s="1">
        <v>0</v>
      </c>
      <c r="AY46" s="1">
        <v>7310261000</v>
      </c>
      <c r="AZ46" s="1">
        <v>0</v>
      </c>
      <c r="BA46" s="1">
        <v>-249266500</v>
      </c>
      <c r="BB46" s="1">
        <v>0</v>
      </c>
      <c r="BC46" s="1">
        <v>362755900</v>
      </c>
      <c r="BD46" s="1">
        <v>36747530</v>
      </c>
      <c r="BE46" s="1">
        <v>0</v>
      </c>
      <c r="BF46" s="1">
        <v>5522140</v>
      </c>
      <c r="BG46" s="1">
        <v>0</v>
      </c>
      <c r="BH46" s="1">
        <v>466513700</v>
      </c>
      <c r="BI46" s="1">
        <v>0</v>
      </c>
      <c r="BJ46" s="1">
        <v>14809730</v>
      </c>
      <c r="BK46" s="1">
        <v>38106480</v>
      </c>
      <c r="BL46" s="1">
        <v>0</v>
      </c>
      <c r="BM46" s="1">
        <v>1099422000</v>
      </c>
      <c r="BN46" s="186">
        <v>0</v>
      </c>
    </row>
    <row r="47" spans="1:99" x14ac:dyDescent="0.3">
      <c r="A47" s="2" t="str">
        <f>IF( ISBLANK(machi_frm_HAWC2!A76), "", machi_frm_HAWC2!A76)</f>
        <v/>
      </c>
      <c r="B47" s="321">
        <f>IF( ISBLANK(machi_frm_HAWC2!B76), "", machi_frm_HAWC2!B76)</f>
        <v>99.45</v>
      </c>
      <c r="C47" s="321">
        <f>IF( ISBLANK(machi_frm_HAWC2!C76), "", machi_frm_HAWC2!C76)</f>
        <v>0</v>
      </c>
      <c r="D47" s="321">
        <f>IF( ISBLANK(machi_frm_HAWC2!D76), "", machi_frm_HAWC2!D76)</f>
        <v>-2.4261326766768949</v>
      </c>
      <c r="E47" s="130">
        <f>IF( ISBLANK(machi_frm_HAWC2!E76), "", machi_frm_HAWC2!E76)</f>
        <v>84.8271795789544</v>
      </c>
      <c r="F47" s="130">
        <f>IF( ISBLANK(machi_frm_HAWC2!F76), "", machi_frm_HAWC2!F76)</f>
        <v>0.19406049832299366</v>
      </c>
      <c r="G47" s="130">
        <f>IF( ISBLANK(machi_frm_HAWC2!G76), "", machi_frm_HAWC2!G76)</f>
        <v>2.6153619159226829E-2</v>
      </c>
      <c r="H47" s="130">
        <f>IF( ISBLANK(machi_frm_HAWC2!H76), "", machi_frm_HAWC2!H76)</f>
        <v>3.6836820497480876</v>
      </c>
      <c r="I47" s="130">
        <f>IF( ISBLANK(machi_frm_HAWC2!I76), "", machi_frm_HAWC2!I76)</f>
        <v>28.720431793229881</v>
      </c>
      <c r="J47" s="130">
        <f>IF( ISBLANK(machi_frm_HAWC2!J76), "", machi_frm_HAWC2!J76)</f>
        <v>-1.015745450130348</v>
      </c>
      <c r="K47" s="130">
        <f>IF( ISBLANK(machi_frm_HAWC2!K76), "", machi_frm_HAWC2!K76)</f>
        <v>240535831.46473405</v>
      </c>
      <c r="L47" s="130">
        <f>IF( ISBLANK(machi_frm_HAWC2!L76), "", machi_frm_HAWC2!L76)</f>
        <v>0</v>
      </c>
      <c r="M47" s="130">
        <f>IF( ISBLANK(machi_frm_HAWC2!M76), "", machi_frm_HAWC2!M76)</f>
        <v>-7070517.2961197942</v>
      </c>
      <c r="N47" s="130">
        <f>IF( ISBLANK(machi_frm_HAWC2!N76), "", machi_frm_HAWC2!N76)</f>
        <v>0</v>
      </c>
      <c r="O47" s="130">
        <f>IF( ISBLANK(machi_frm_HAWC2!O76), "", machi_frm_HAWC2!O76)</f>
        <v>10987216.59599654</v>
      </c>
      <c r="P47" s="130">
        <f>IF( ISBLANK(machi_frm_HAWC2!P76), "", machi_frm_HAWC2!P76)</f>
        <v>0</v>
      </c>
      <c r="Q47" s="130">
        <f>IF( ISBLANK(machi_frm_HAWC2!Q76), "", machi_frm_HAWC2!Q76)</f>
        <v>4544266185.7332134</v>
      </c>
      <c r="R47" s="130">
        <f>IF( ISBLANK(machi_frm_HAWC2!R76), "", machi_frm_HAWC2!R76)</f>
        <v>0</v>
      </c>
      <c r="S47" s="130">
        <f>IF( ISBLANK(machi_frm_HAWC2!S76), "", machi_frm_HAWC2!S76)</f>
        <v>-139917838.62722719</v>
      </c>
      <c r="T47" s="130">
        <f>IF( ISBLANK(machi_frm_HAWC2!T76), "", machi_frm_HAWC2!T76)</f>
        <v>0</v>
      </c>
      <c r="U47" s="130">
        <f>IF( ISBLANK(machi_frm_HAWC2!U76), "", machi_frm_HAWC2!U76)</f>
        <v>267348065.47559115</v>
      </c>
      <c r="V47" s="130">
        <f>IF( ISBLANK(machi_frm_HAWC2!V76), "", machi_frm_HAWC2!V76)</f>
        <v>27587344.55495733</v>
      </c>
      <c r="W47" s="130">
        <f>IF( ISBLANK(machi_frm_HAWC2!W76), "", machi_frm_HAWC2!W76)</f>
        <v>0</v>
      </c>
      <c r="X47" s="130">
        <f>IF( ISBLANK(machi_frm_HAWC2!X76), "", machi_frm_HAWC2!X76)</f>
        <v>2938444.4437817307</v>
      </c>
      <c r="Y47" s="130">
        <f>IF( ISBLANK(machi_frm_HAWC2!Y76), "", machi_frm_HAWC2!Y76)</f>
        <v>0</v>
      </c>
      <c r="Z47" s="130">
        <f>IF( ISBLANK(machi_frm_HAWC2!Z76), "", machi_frm_HAWC2!Z76)</f>
        <v>245314591.5257639</v>
      </c>
      <c r="AA47" s="130">
        <f>IF( ISBLANK(machi_frm_HAWC2!AA76), "", machi_frm_HAWC2!AA76)</f>
        <v>0</v>
      </c>
      <c r="AB47" s="130">
        <f>IF( ISBLANK(machi_frm_HAWC2!AB76), "", machi_frm_HAWC2!AB76)</f>
        <v>12002243.089608572</v>
      </c>
      <c r="AC47" s="130">
        <f>IF( ISBLANK(machi_frm_HAWC2!AC76), "", machi_frm_HAWC2!AC76)</f>
        <v>23495701.482809044</v>
      </c>
      <c r="AD47" s="130">
        <f>IF( ISBLANK(machi_frm_HAWC2!AD76), "", machi_frm_HAWC2!AD76)</f>
        <v>0</v>
      </c>
      <c r="AE47" s="130">
        <f>IF( ISBLANK(machi_frm_HAWC2!AE76), "", machi_frm_HAWC2!AE76)</f>
        <v>686170749.0349741</v>
      </c>
      <c r="AF47" s="110">
        <f>IF( ISBLANK(machi_frm_HAWC2!AF76), "", machi_frm_HAWC2!AF76)</f>
        <v>0</v>
      </c>
      <c r="AI47" s="2"/>
      <c r="AJ47">
        <v>99.45</v>
      </c>
      <c r="AK47">
        <v>0</v>
      </c>
      <c r="AL47">
        <v>-2.4089999999999998</v>
      </c>
      <c r="AM47" s="1">
        <v>84.455740000000006</v>
      </c>
      <c r="AN47" s="1">
        <v>0.19525719999999999</v>
      </c>
      <c r="AO47" s="1">
        <v>2.6022380000000001E-2</v>
      </c>
      <c r="AP47" s="1">
        <v>3.609191</v>
      </c>
      <c r="AQ47" s="1">
        <v>31.514690000000002</v>
      </c>
      <c r="AR47" s="1">
        <v>-0.43473640000000002</v>
      </c>
      <c r="AS47" s="1">
        <v>239444100</v>
      </c>
      <c r="AT47" s="1">
        <v>0</v>
      </c>
      <c r="AU47" s="1">
        <v>-7052402</v>
      </c>
      <c r="AV47" s="1">
        <v>0</v>
      </c>
      <c r="AW47" s="1">
        <v>10856920</v>
      </c>
      <c r="AX47" s="1">
        <v>0</v>
      </c>
      <c r="AY47" s="1">
        <v>4521290000</v>
      </c>
      <c r="AZ47" s="1">
        <v>0</v>
      </c>
      <c r="BA47" s="1">
        <v>-138570300</v>
      </c>
      <c r="BB47" s="1">
        <v>0</v>
      </c>
      <c r="BC47" s="1">
        <v>271535100</v>
      </c>
      <c r="BD47" s="1">
        <v>27502490</v>
      </c>
      <c r="BE47" s="1">
        <v>0</v>
      </c>
      <c r="BF47" s="1">
        <v>2921821</v>
      </c>
      <c r="BG47" s="1">
        <v>0</v>
      </c>
      <c r="BH47" s="1">
        <v>243332400</v>
      </c>
      <c r="BI47" s="1">
        <v>0</v>
      </c>
      <c r="BJ47" s="1">
        <v>11852680</v>
      </c>
      <c r="BK47" s="1">
        <v>23330160</v>
      </c>
      <c r="BL47" s="1">
        <v>0</v>
      </c>
      <c r="BM47" s="1">
        <v>683305800</v>
      </c>
      <c r="BN47" s="186">
        <v>0</v>
      </c>
    </row>
    <row r="48" spans="1:99" x14ac:dyDescent="0.3">
      <c r="A48" s="2">
        <f>IF( ISBLANK(machi_frm_HAWC2!A77), "", machi_frm_HAWC2!A77)</f>
        <v>23</v>
      </c>
      <c r="B48" s="321">
        <f>IF( ISBLANK(machi_frm_HAWC2!B77), "", machi_frm_HAWC2!B77)</f>
        <v>99.45</v>
      </c>
      <c r="C48" s="321">
        <f>IF( ISBLANK(machi_frm_HAWC2!C77), "", machi_frm_HAWC2!C77)</f>
        <v>0</v>
      </c>
      <c r="D48" s="321">
        <f>IF( ISBLANK(machi_frm_HAWC2!D77), "", machi_frm_HAWC2!D77)</f>
        <v>-2.4261326766768949</v>
      </c>
      <c r="E48" s="130">
        <f>IF( ISBLANK(machi_frm_HAWC2!E77), "", machi_frm_HAWC2!E77)</f>
        <v>84.8271795789544</v>
      </c>
      <c r="F48" s="130">
        <f>IF( ISBLANK(machi_frm_HAWC2!F77), "", machi_frm_HAWC2!F77)</f>
        <v>0.19406049832299366</v>
      </c>
      <c r="G48" s="130">
        <f>IF( ISBLANK(machi_frm_HAWC2!G77), "", machi_frm_HAWC2!G77)</f>
        <v>2.6153619159226829E-2</v>
      </c>
      <c r="H48" s="130">
        <f>IF( ISBLANK(machi_frm_HAWC2!H77), "", machi_frm_HAWC2!H77)</f>
        <v>3.6836820497480876</v>
      </c>
      <c r="I48" s="130">
        <f>IF( ISBLANK(machi_frm_HAWC2!I77), "", machi_frm_HAWC2!I77)</f>
        <v>28.720431793229881</v>
      </c>
      <c r="J48" s="130">
        <f>IF( ISBLANK(machi_frm_HAWC2!J77), "", machi_frm_HAWC2!J77)</f>
        <v>-1.015745450130348</v>
      </c>
      <c r="K48" s="130">
        <f>IF( ISBLANK(machi_frm_HAWC2!K77), "", machi_frm_HAWC2!K77)</f>
        <v>240535831.46473405</v>
      </c>
      <c r="L48" s="130">
        <f>IF( ISBLANK(machi_frm_HAWC2!L77), "", machi_frm_HAWC2!L77)</f>
        <v>0</v>
      </c>
      <c r="M48" s="130">
        <f>IF( ISBLANK(machi_frm_HAWC2!M77), "", machi_frm_HAWC2!M77)</f>
        <v>-7070517.2961197942</v>
      </c>
      <c r="N48" s="130">
        <f>IF( ISBLANK(machi_frm_HAWC2!N77), "", machi_frm_HAWC2!N77)</f>
        <v>0</v>
      </c>
      <c r="O48" s="130">
        <f>IF( ISBLANK(machi_frm_HAWC2!O77), "", machi_frm_HAWC2!O77)</f>
        <v>10987216.59599654</v>
      </c>
      <c r="P48" s="130">
        <f>IF( ISBLANK(machi_frm_HAWC2!P77), "", machi_frm_HAWC2!P77)</f>
        <v>0</v>
      </c>
      <c r="Q48" s="130">
        <f>IF( ISBLANK(machi_frm_HAWC2!Q77), "", machi_frm_HAWC2!Q77)</f>
        <v>4544266185.7332134</v>
      </c>
      <c r="R48" s="130">
        <f>IF( ISBLANK(machi_frm_HAWC2!R77), "", machi_frm_HAWC2!R77)</f>
        <v>0</v>
      </c>
      <c r="S48" s="130">
        <f>IF( ISBLANK(machi_frm_HAWC2!S77), "", machi_frm_HAWC2!S77)</f>
        <v>-139917838.62722719</v>
      </c>
      <c r="T48" s="130">
        <f>IF( ISBLANK(machi_frm_HAWC2!T77), "", machi_frm_HAWC2!T77)</f>
        <v>0</v>
      </c>
      <c r="U48" s="130">
        <f>IF( ISBLANK(machi_frm_HAWC2!U77), "", machi_frm_HAWC2!U77)</f>
        <v>267348065.47559115</v>
      </c>
      <c r="V48" s="130">
        <f>IF( ISBLANK(machi_frm_HAWC2!V77), "", machi_frm_HAWC2!V77)</f>
        <v>27587344.55495733</v>
      </c>
      <c r="W48" s="130">
        <f>IF( ISBLANK(machi_frm_HAWC2!W77), "", machi_frm_HAWC2!W77)</f>
        <v>0</v>
      </c>
      <c r="X48" s="130">
        <f>IF( ISBLANK(machi_frm_HAWC2!X77), "", machi_frm_HAWC2!X77)</f>
        <v>2938444.4437817307</v>
      </c>
      <c r="Y48" s="130">
        <f>IF( ISBLANK(machi_frm_HAWC2!Y77), "", machi_frm_HAWC2!Y77)</f>
        <v>0</v>
      </c>
      <c r="Z48" s="130">
        <f>IF( ISBLANK(machi_frm_HAWC2!Z77), "", machi_frm_HAWC2!Z77)</f>
        <v>245314591.5257639</v>
      </c>
      <c r="AA48" s="130">
        <f>IF( ISBLANK(machi_frm_HAWC2!AA77), "", machi_frm_HAWC2!AA77)</f>
        <v>0</v>
      </c>
      <c r="AB48" s="130">
        <f>IF( ISBLANK(machi_frm_HAWC2!AB77), "", machi_frm_HAWC2!AB77)</f>
        <v>12002243.089608572</v>
      </c>
      <c r="AC48" s="130">
        <f>IF( ISBLANK(machi_frm_HAWC2!AC77), "", machi_frm_HAWC2!AC77)</f>
        <v>23495701.482809044</v>
      </c>
      <c r="AD48" s="130">
        <f>IF( ISBLANK(machi_frm_HAWC2!AD77), "", machi_frm_HAWC2!AD77)</f>
        <v>0</v>
      </c>
      <c r="AE48" s="130">
        <f>IF( ISBLANK(machi_frm_HAWC2!AE77), "", machi_frm_HAWC2!AE77)</f>
        <v>686170749.0349741</v>
      </c>
      <c r="AF48" s="110">
        <f>IF( ISBLANK(machi_frm_HAWC2!AF77), "", machi_frm_HAWC2!AF77)</f>
        <v>0</v>
      </c>
      <c r="AI48" s="2">
        <v>23</v>
      </c>
      <c r="AJ48">
        <v>99.45</v>
      </c>
      <c r="AK48">
        <v>0</v>
      </c>
      <c r="AL48">
        <v>-2.4089999999999998</v>
      </c>
      <c r="AM48" s="1">
        <v>84.455740000000006</v>
      </c>
      <c r="AN48" s="1">
        <v>0.19525719999999999</v>
      </c>
      <c r="AO48" s="1">
        <v>2.6022380000000001E-2</v>
      </c>
      <c r="AP48" s="1">
        <v>3.609191</v>
      </c>
      <c r="AQ48" s="1">
        <v>31.514690000000002</v>
      </c>
      <c r="AR48" s="1">
        <v>-0.43473640000000002</v>
      </c>
      <c r="AS48" s="1">
        <v>239444100</v>
      </c>
      <c r="AT48" s="1">
        <v>0</v>
      </c>
      <c r="AU48" s="1">
        <v>-7052402</v>
      </c>
      <c r="AV48" s="1">
        <v>0</v>
      </c>
      <c r="AW48" s="1">
        <v>10856920</v>
      </c>
      <c r="AX48" s="1">
        <v>0</v>
      </c>
      <c r="AY48" s="1">
        <v>4521290000</v>
      </c>
      <c r="AZ48" s="1">
        <v>0</v>
      </c>
      <c r="BA48" s="1">
        <v>-138570300</v>
      </c>
      <c r="BB48" s="1">
        <v>0</v>
      </c>
      <c r="BC48" s="1">
        <v>271535100</v>
      </c>
      <c r="BD48" s="1">
        <v>27502490</v>
      </c>
      <c r="BE48" s="1">
        <v>0</v>
      </c>
      <c r="BF48" s="1">
        <v>2921821</v>
      </c>
      <c r="BG48" s="1">
        <v>0</v>
      </c>
      <c r="BH48" s="1">
        <v>243332400</v>
      </c>
      <c r="BI48" s="1">
        <v>0</v>
      </c>
      <c r="BJ48" s="1">
        <v>11852680</v>
      </c>
      <c r="BK48" s="1">
        <v>23330160</v>
      </c>
      <c r="BL48" s="1">
        <v>0</v>
      </c>
      <c r="BM48" s="1">
        <v>683305800</v>
      </c>
      <c r="BN48" s="186">
        <v>0</v>
      </c>
    </row>
    <row r="49" spans="1:66" x14ac:dyDescent="0.3">
      <c r="A49" s="2" t="str">
        <f>IF( ISBLANK(machi_frm_HAWC2!A78), "", machi_frm_HAWC2!A78)</f>
        <v/>
      </c>
      <c r="B49" s="321">
        <f>IF( ISBLANK(machi_frm_HAWC2!B78), "", machi_frm_HAWC2!B78)</f>
        <v>105.3</v>
      </c>
      <c r="C49" s="321">
        <f>IF( ISBLANK(machi_frm_HAWC2!C78), "", machi_frm_HAWC2!C78)</f>
        <v>0</v>
      </c>
      <c r="D49" s="321">
        <f>IF( ISBLANK(machi_frm_HAWC2!D78), "", machi_frm_HAWC2!D78)</f>
        <v>-2.9129358201321303</v>
      </c>
      <c r="E49" s="130">
        <f>IF( ISBLANK(machi_frm_HAWC2!E78), "", machi_frm_HAWC2!E78)</f>
        <v>54.893286003647077</v>
      </c>
      <c r="F49" s="130">
        <f>IF( ISBLANK(machi_frm_HAWC2!F78), "", machi_frm_HAWC2!F78)</f>
        <v>0.20172139128296115</v>
      </c>
      <c r="G49" s="130">
        <f>IF( ISBLANK(machi_frm_HAWC2!G78), "", machi_frm_HAWC2!G78)</f>
        <v>2.2731971040141352E-2</v>
      </c>
      <c r="H49" s="130">
        <f>IF( ISBLANK(machi_frm_HAWC2!H78), "", machi_frm_HAWC2!H78)</f>
        <v>1.8138166388955765</v>
      </c>
      <c r="I49" s="130">
        <f>IF( ISBLANK(machi_frm_HAWC2!I78), "", machi_frm_HAWC2!I78)</f>
        <v>17.402225130133147</v>
      </c>
      <c r="J49" s="130">
        <f>IF( ISBLANK(machi_frm_HAWC2!J78), "", machi_frm_HAWC2!J78)</f>
        <v>-0.53177094504617073</v>
      </c>
      <c r="K49" s="130">
        <f>IF( ISBLANK(machi_frm_HAWC2!K78), "", machi_frm_HAWC2!K78)</f>
        <v>144756487.48446172</v>
      </c>
      <c r="L49" s="130">
        <f>IF( ISBLANK(machi_frm_HAWC2!L78), "", machi_frm_HAWC2!L78)</f>
        <v>0</v>
      </c>
      <c r="M49" s="130">
        <f>IF( ISBLANK(machi_frm_HAWC2!M78), "", machi_frm_HAWC2!M78)</f>
        <v>-4056359.2952612611</v>
      </c>
      <c r="N49" s="130">
        <f>IF( ISBLANK(machi_frm_HAWC2!N78), "", machi_frm_HAWC2!N78)</f>
        <v>0</v>
      </c>
      <c r="O49" s="130">
        <f>IF( ISBLANK(machi_frm_HAWC2!O78), "", machi_frm_HAWC2!O78)</f>
        <v>6152965.677245019</v>
      </c>
      <c r="P49" s="130">
        <f>IF( ISBLANK(machi_frm_HAWC2!P78), "", machi_frm_HAWC2!P78)</f>
        <v>0</v>
      </c>
      <c r="Q49" s="130">
        <f>IF( ISBLANK(machi_frm_HAWC2!Q78), "", machi_frm_HAWC2!Q78)</f>
        <v>2687183488.1687965</v>
      </c>
      <c r="R49" s="130">
        <f>IF( ISBLANK(machi_frm_HAWC2!R78), "", machi_frm_HAWC2!R78)</f>
        <v>0</v>
      </c>
      <c r="S49" s="130">
        <f>IF( ISBLANK(machi_frm_HAWC2!S78), "", machi_frm_HAWC2!S78)</f>
        <v>-73674808.559400231</v>
      </c>
      <c r="T49" s="130">
        <f>IF( ISBLANK(machi_frm_HAWC2!T78), "", machi_frm_HAWC2!T78)</f>
        <v>0</v>
      </c>
      <c r="U49" s="130">
        <f>IF( ISBLANK(machi_frm_HAWC2!U78), "", machi_frm_HAWC2!U78)</f>
        <v>185695315.97731104</v>
      </c>
      <c r="V49" s="130">
        <f>IF( ISBLANK(machi_frm_HAWC2!V78), "", machi_frm_HAWC2!V78)</f>
        <v>19929736.402957663</v>
      </c>
      <c r="W49" s="130">
        <f>IF( ISBLANK(machi_frm_HAWC2!W78), "", machi_frm_HAWC2!W78)</f>
        <v>0</v>
      </c>
      <c r="X49" s="130">
        <f>IF( ISBLANK(machi_frm_HAWC2!X78), "", machi_frm_HAWC2!X78)</f>
        <v>1621189.0575410614</v>
      </c>
      <c r="Y49" s="130">
        <f>IF( ISBLANK(machi_frm_HAWC2!Y78), "", machi_frm_HAWC2!Y78)</f>
        <v>0</v>
      </c>
      <c r="Z49" s="130">
        <f>IF( ISBLANK(machi_frm_HAWC2!Z78), "", machi_frm_HAWC2!Z78)</f>
        <v>114258932.86452246</v>
      </c>
      <c r="AA49" s="130">
        <f>IF( ISBLANK(machi_frm_HAWC2!AA78), "", machi_frm_HAWC2!AA78)</f>
        <v>0</v>
      </c>
      <c r="AB49" s="130">
        <f>IF( ISBLANK(machi_frm_HAWC2!AB78), "", machi_frm_HAWC2!AB78)</f>
        <v>7173064.5698013138</v>
      </c>
      <c r="AC49" s="130">
        <f>IF( ISBLANK(machi_frm_HAWC2!AC78), "", machi_frm_HAWC2!AC78)</f>
        <v>13601028.864220148</v>
      </c>
      <c r="AD49" s="130">
        <f>IF( ISBLANK(machi_frm_HAWC2!AD78), "", machi_frm_HAWC2!AD78)</f>
        <v>0</v>
      </c>
      <c r="AE49" s="130">
        <f>IF( ISBLANK(machi_frm_HAWC2!AE78), "", machi_frm_HAWC2!AE78)</f>
        <v>421543539.60669327</v>
      </c>
      <c r="AF49" s="110">
        <f>IF( ISBLANK(machi_frm_HAWC2!AF78), "", machi_frm_HAWC2!AF78)</f>
        <v>0</v>
      </c>
      <c r="AI49" s="2"/>
      <c r="AJ49">
        <v>105.3</v>
      </c>
      <c r="AK49">
        <v>0</v>
      </c>
      <c r="AL49">
        <v>-2.899</v>
      </c>
      <c r="AM49" s="1">
        <v>54.704729999999998</v>
      </c>
      <c r="AN49" s="1">
        <v>0.2026483</v>
      </c>
      <c r="AO49" s="1">
        <v>2.2621430000000001E-2</v>
      </c>
      <c r="AP49" s="1">
        <v>1.779844</v>
      </c>
      <c r="AQ49" s="1">
        <v>19.323350000000001</v>
      </c>
      <c r="AR49" s="1">
        <v>-0.27297480000000002</v>
      </c>
      <c r="AS49" s="1">
        <v>144183400</v>
      </c>
      <c r="AT49" s="1">
        <v>0</v>
      </c>
      <c r="AU49" s="1">
        <v>-4040552</v>
      </c>
      <c r="AV49" s="1">
        <v>0</v>
      </c>
      <c r="AW49" s="1">
        <v>6079885</v>
      </c>
      <c r="AX49" s="1">
        <v>0</v>
      </c>
      <c r="AY49" s="1">
        <v>2675616000</v>
      </c>
      <c r="AZ49" s="1">
        <v>0</v>
      </c>
      <c r="BA49" s="1">
        <v>-73025640</v>
      </c>
      <c r="BB49" s="1">
        <v>0</v>
      </c>
      <c r="BC49" s="1">
        <v>187583300</v>
      </c>
      <c r="BD49" s="1">
        <v>19874340</v>
      </c>
      <c r="BE49" s="1">
        <v>0</v>
      </c>
      <c r="BF49" s="1">
        <v>1610921</v>
      </c>
      <c r="BG49" s="1">
        <v>0</v>
      </c>
      <c r="BH49" s="1">
        <v>113362200</v>
      </c>
      <c r="BI49" s="1">
        <v>0</v>
      </c>
      <c r="BJ49" s="1">
        <v>7099663</v>
      </c>
      <c r="BK49" s="1">
        <v>13417870</v>
      </c>
      <c r="BL49" s="1">
        <v>0</v>
      </c>
      <c r="BM49" s="1">
        <v>420188300</v>
      </c>
      <c r="BN49" s="186">
        <v>0</v>
      </c>
    </row>
    <row r="50" spans="1:66" x14ac:dyDescent="0.3">
      <c r="A50" s="2">
        <f>IF( ISBLANK(machi_frm_HAWC2!A79), "", machi_frm_HAWC2!A79)</f>
        <v>24</v>
      </c>
      <c r="B50" s="321">
        <f>IF( ISBLANK(machi_frm_HAWC2!B79), "", machi_frm_HAWC2!B79)</f>
        <v>105.3</v>
      </c>
      <c r="C50" s="321">
        <f>IF( ISBLANK(machi_frm_HAWC2!C79), "", machi_frm_HAWC2!C79)</f>
        <v>0</v>
      </c>
      <c r="D50" s="321">
        <f>IF( ISBLANK(machi_frm_HAWC2!D79), "", machi_frm_HAWC2!D79)</f>
        <v>-2.9129358201321303</v>
      </c>
      <c r="E50" s="130">
        <f>IF( ISBLANK(machi_frm_HAWC2!E79), "", machi_frm_HAWC2!E79)</f>
        <v>54.893286003647077</v>
      </c>
      <c r="F50" s="130">
        <f>IF( ISBLANK(machi_frm_HAWC2!F79), "", machi_frm_HAWC2!F79)</f>
        <v>0.20172139128296115</v>
      </c>
      <c r="G50" s="130">
        <f>IF( ISBLANK(machi_frm_HAWC2!G79), "", machi_frm_HAWC2!G79)</f>
        <v>2.2731971040141352E-2</v>
      </c>
      <c r="H50" s="130">
        <f>IF( ISBLANK(machi_frm_HAWC2!H79), "", machi_frm_HAWC2!H79)</f>
        <v>1.8138166388955765</v>
      </c>
      <c r="I50" s="130">
        <f>IF( ISBLANK(machi_frm_HAWC2!I79), "", machi_frm_HAWC2!I79)</f>
        <v>17.402225130133147</v>
      </c>
      <c r="J50" s="130">
        <f>IF( ISBLANK(machi_frm_HAWC2!J79), "", machi_frm_HAWC2!J79)</f>
        <v>-0.53177094504617073</v>
      </c>
      <c r="K50" s="130">
        <f>IF( ISBLANK(machi_frm_HAWC2!K79), "", machi_frm_HAWC2!K79)</f>
        <v>144756487.48446172</v>
      </c>
      <c r="L50" s="130">
        <f>IF( ISBLANK(machi_frm_HAWC2!L79), "", machi_frm_HAWC2!L79)</f>
        <v>0</v>
      </c>
      <c r="M50" s="130">
        <f>IF( ISBLANK(machi_frm_HAWC2!M79), "", machi_frm_HAWC2!M79)</f>
        <v>-4056359.2952612611</v>
      </c>
      <c r="N50" s="130">
        <f>IF( ISBLANK(machi_frm_HAWC2!N79), "", machi_frm_HAWC2!N79)</f>
        <v>0</v>
      </c>
      <c r="O50" s="130">
        <f>IF( ISBLANK(machi_frm_HAWC2!O79), "", machi_frm_HAWC2!O79)</f>
        <v>6152965.677245019</v>
      </c>
      <c r="P50" s="130">
        <f>IF( ISBLANK(machi_frm_HAWC2!P79), "", machi_frm_HAWC2!P79)</f>
        <v>0</v>
      </c>
      <c r="Q50" s="130">
        <f>IF( ISBLANK(machi_frm_HAWC2!Q79), "", machi_frm_HAWC2!Q79)</f>
        <v>2687183488.1687965</v>
      </c>
      <c r="R50" s="130">
        <f>IF( ISBLANK(machi_frm_HAWC2!R79), "", machi_frm_HAWC2!R79)</f>
        <v>0</v>
      </c>
      <c r="S50" s="130">
        <f>IF( ISBLANK(machi_frm_HAWC2!S79), "", machi_frm_HAWC2!S79)</f>
        <v>-73674808.559400231</v>
      </c>
      <c r="T50" s="130">
        <f>IF( ISBLANK(machi_frm_HAWC2!T79), "", machi_frm_HAWC2!T79)</f>
        <v>0</v>
      </c>
      <c r="U50" s="130">
        <f>IF( ISBLANK(machi_frm_HAWC2!U79), "", machi_frm_HAWC2!U79)</f>
        <v>185695315.97731104</v>
      </c>
      <c r="V50" s="130">
        <f>IF( ISBLANK(machi_frm_HAWC2!V79), "", machi_frm_HAWC2!V79)</f>
        <v>19929736.402957663</v>
      </c>
      <c r="W50" s="130">
        <f>IF( ISBLANK(machi_frm_HAWC2!W79), "", machi_frm_HAWC2!W79)</f>
        <v>0</v>
      </c>
      <c r="X50" s="130">
        <f>IF( ISBLANK(machi_frm_HAWC2!X79), "", machi_frm_HAWC2!X79)</f>
        <v>1621189.0575410614</v>
      </c>
      <c r="Y50" s="130">
        <f>IF( ISBLANK(machi_frm_HAWC2!Y79), "", machi_frm_HAWC2!Y79)</f>
        <v>0</v>
      </c>
      <c r="Z50" s="130">
        <f>IF( ISBLANK(machi_frm_HAWC2!Z79), "", machi_frm_HAWC2!Z79)</f>
        <v>114258932.86452246</v>
      </c>
      <c r="AA50" s="130">
        <f>IF( ISBLANK(machi_frm_HAWC2!AA79), "", machi_frm_HAWC2!AA79)</f>
        <v>0</v>
      </c>
      <c r="AB50" s="130">
        <f>IF( ISBLANK(machi_frm_HAWC2!AB79), "", machi_frm_HAWC2!AB79)</f>
        <v>7173064.5698013138</v>
      </c>
      <c r="AC50" s="130">
        <f>IF( ISBLANK(machi_frm_HAWC2!AC79), "", machi_frm_HAWC2!AC79)</f>
        <v>13601028.864220148</v>
      </c>
      <c r="AD50" s="130">
        <f>IF( ISBLANK(machi_frm_HAWC2!AD79), "", machi_frm_HAWC2!AD79)</f>
        <v>0</v>
      </c>
      <c r="AE50" s="130">
        <f>IF( ISBLANK(machi_frm_HAWC2!AE79), "", machi_frm_HAWC2!AE79)</f>
        <v>421543539.60669327</v>
      </c>
      <c r="AF50" s="110">
        <f>IF( ISBLANK(machi_frm_HAWC2!AF79), "", machi_frm_HAWC2!AF79)</f>
        <v>0</v>
      </c>
      <c r="AI50" s="2">
        <v>24</v>
      </c>
      <c r="AJ50">
        <v>105.3</v>
      </c>
      <c r="AK50">
        <v>0</v>
      </c>
      <c r="AL50">
        <v>-2.899</v>
      </c>
      <c r="AM50" s="1">
        <v>54.704729999999998</v>
      </c>
      <c r="AN50" s="1">
        <v>0.2026483</v>
      </c>
      <c r="AO50" s="1">
        <v>2.2621430000000001E-2</v>
      </c>
      <c r="AP50" s="1">
        <v>1.779844</v>
      </c>
      <c r="AQ50" s="1">
        <v>19.323350000000001</v>
      </c>
      <c r="AR50" s="1">
        <v>-0.27297480000000002</v>
      </c>
      <c r="AS50" s="1">
        <v>144183400</v>
      </c>
      <c r="AT50" s="1">
        <v>0</v>
      </c>
      <c r="AU50" s="1">
        <v>-4040552</v>
      </c>
      <c r="AV50" s="1">
        <v>0</v>
      </c>
      <c r="AW50" s="1">
        <v>6079885</v>
      </c>
      <c r="AX50" s="1">
        <v>0</v>
      </c>
      <c r="AY50" s="1">
        <v>2675616000</v>
      </c>
      <c r="AZ50" s="1">
        <v>0</v>
      </c>
      <c r="BA50" s="1">
        <v>-73025640</v>
      </c>
      <c r="BB50" s="1">
        <v>0</v>
      </c>
      <c r="BC50" s="1">
        <v>187583300</v>
      </c>
      <c r="BD50" s="1">
        <v>19874340</v>
      </c>
      <c r="BE50" s="1">
        <v>0</v>
      </c>
      <c r="BF50" s="1">
        <v>1610921</v>
      </c>
      <c r="BG50" s="1">
        <v>0</v>
      </c>
      <c r="BH50" s="1">
        <v>113362200</v>
      </c>
      <c r="BI50" s="1">
        <v>0</v>
      </c>
      <c r="BJ50" s="1">
        <v>7099663</v>
      </c>
      <c r="BK50" s="1">
        <v>13417870</v>
      </c>
      <c r="BL50" s="1">
        <v>0</v>
      </c>
      <c r="BM50" s="1">
        <v>420188300</v>
      </c>
      <c r="BN50" s="186">
        <v>0</v>
      </c>
    </row>
    <row r="51" spans="1:66" x14ac:dyDescent="0.3">
      <c r="A51" s="2" t="str">
        <f>IF( ISBLANK(machi_frm_HAWC2!A80), "", machi_frm_HAWC2!A80)</f>
        <v/>
      </c>
      <c r="B51" s="321">
        <f>IF( ISBLANK(machi_frm_HAWC2!B80), "", machi_frm_HAWC2!B80)</f>
        <v>111.15</v>
      </c>
      <c r="C51" s="321">
        <f>IF( ISBLANK(machi_frm_HAWC2!C80), "", machi_frm_HAWC2!C80)</f>
        <v>0</v>
      </c>
      <c r="D51" s="321">
        <f>IF( ISBLANK(machi_frm_HAWC2!D80), "", machi_frm_HAWC2!D80)</f>
        <v>-3.4419095681051122</v>
      </c>
      <c r="E51" s="130">
        <f>IF( ISBLANK(machi_frm_HAWC2!E80), "", machi_frm_HAWC2!E80)</f>
        <v>34.526818447504034</v>
      </c>
      <c r="F51" s="130">
        <f>IF( ISBLANK(machi_frm_HAWC2!F80), "", machi_frm_HAWC2!F80)</f>
        <v>0.23606208212734187</v>
      </c>
      <c r="G51" s="130">
        <f>IF( ISBLANK(machi_frm_HAWC2!G80), "", machi_frm_HAWC2!G80)</f>
        <v>1.9244682470723414E-2</v>
      </c>
      <c r="H51" s="130">
        <f>IF( ISBLANK(machi_frm_HAWC2!H80), "", machi_frm_HAWC2!H80)</f>
        <v>0.76514700501697996</v>
      </c>
      <c r="I51" s="130">
        <f>IF( ISBLANK(machi_frm_HAWC2!I80), "", machi_frm_HAWC2!I80)</f>
        <v>10.818017091122062</v>
      </c>
      <c r="J51" s="130">
        <f>IF( ISBLANK(machi_frm_HAWC2!J80), "", machi_frm_HAWC2!J80)</f>
        <v>-0.21666554809922944</v>
      </c>
      <c r="K51" s="130">
        <f>IF( ISBLANK(machi_frm_HAWC2!K80), "", machi_frm_HAWC2!K80)</f>
        <v>87078629.17859973</v>
      </c>
      <c r="L51" s="130">
        <f>IF( ISBLANK(machi_frm_HAWC2!L80), "", machi_frm_HAWC2!L80)</f>
        <v>0</v>
      </c>
      <c r="M51" s="130">
        <f>IF( ISBLANK(machi_frm_HAWC2!M80), "", machi_frm_HAWC2!M80)</f>
        <v>-2140936.3412455763</v>
      </c>
      <c r="N51" s="130">
        <f>IF( ISBLANK(machi_frm_HAWC2!N80), "", machi_frm_HAWC2!N80)</f>
        <v>0</v>
      </c>
      <c r="O51" s="130">
        <f>IF( ISBLANK(machi_frm_HAWC2!O80), "", machi_frm_HAWC2!O80)</f>
        <v>3482839.5333679132</v>
      </c>
      <c r="P51" s="130">
        <f>IF( ISBLANK(machi_frm_HAWC2!P80), "", machi_frm_HAWC2!P80)</f>
        <v>0</v>
      </c>
      <c r="Q51" s="130">
        <f>IF( ISBLANK(machi_frm_HAWC2!Q80), "", machi_frm_HAWC2!Q80)</f>
        <v>1208464313.6808214</v>
      </c>
      <c r="R51" s="130">
        <f>IF( ISBLANK(machi_frm_HAWC2!R80), "", machi_frm_HAWC2!R80)</f>
        <v>0</v>
      </c>
      <c r="S51" s="130">
        <f>IF( ISBLANK(machi_frm_HAWC2!S80), "", machi_frm_HAWC2!S80)</f>
        <v>-27788264.11843808</v>
      </c>
      <c r="T51" s="130">
        <f>IF( ISBLANK(machi_frm_HAWC2!T80), "", machi_frm_HAWC2!T80)</f>
        <v>0</v>
      </c>
      <c r="U51" s="130">
        <f>IF( ISBLANK(machi_frm_HAWC2!U80), "", machi_frm_HAWC2!U80)</f>
        <v>138175775.8413837</v>
      </c>
      <c r="V51" s="130">
        <f>IF( ISBLANK(machi_frm_HAWC2!V80), "", machi_frm_HAWC2!V80)</f>
        <v>9280926.9590574801</v>
      </c>
      <c r="W51" s="130">
        <f>IF( ISBLANK(machi_frm_HAWC2!W80), "", machi_frm_HAWC2!W80)</f>
        <v>0</v>
      </c>
      <c r="X51" s="130">
        <f>IF( ISBLANK(machi_frm_HAWC2!X80), "", machi_frm_HAWC2!X80)</f>
        <v>1154917.7508410907</v>
      </c>
      <c r="Y51" s="130">
        <f>IF( ISBLANK(machi_frm_HAWC2!Y80), "", machi_frm_HAWC2!Y80)</f>
        <v>0</v>
      </c>
      <c r="Z51" s="130">
        <f>IF( ISBLANK(machi_frm_HAWC2!Z80), "", machi_frm_HAWC2!Z80)</f>
        <v>36674089.81534934</v>
      </c>
      <c r="AA51" s="130">
        <f>IF( ISBLANK(machi_frm_HAWC2!AA80), "", machi_frm_HAWC2!AA80)</f>
        <v>0</v>
      </c>
      <c r="AB51" s="130">
        <f>IF( ISBLANK(machi_frm_HAWC2!AB80), "", machi_frm_HAWC2!AB80)</f>
        <v>2590014.1137471851</v>
      </c>
      <c r="AC51" s="130">
        <f>IF( ISBLANK(machi_frm_HAWC2!AC80), "", machi_frm_HAWC2!AC80)</f>
        <v>7121409.4322347781</v>
      </c>
      <c r="AD51" s="130">
        <f>IF( ISBLANK(machi_frm_HAWC2!AD80), "", machi_frm_HAWC2!AD80)</f>
        <v>0</v>
      </c>
      <c r="AE51" s="130">
        <f>IF( ISBLANK(machi_frm_HAWC2!AE80), "", machi_frm_HAWC2!AE80)</f>
        <v>232214439.92743692</v>
      </c>
      <c r="AF51" s="110">
        <f>IF( ISBLANK(machi_frm_HAWC2!AF80), "", machi_frm_HAWC2!AF80)</f>
        <v>0</v>
      </c>
      <c r="AI51" s="2"/>
      <c r="AJ51">
        <v>111.15</v>
      </c>
      <c r="AK51">
        <v>0</v>
      </c>
      <c r="AL51">
        <v>-3.4319999999999999</v>
      </c>
      <c r="AM51" s="1">
        <v>34.449930000000002</v>
      </c>
      <c r="AN51" s="1">
        <v>0.2364097</v>
      </c>
      <c r="AO51" s="1">
        <v>1.91798E-2</v>
      </c>
      <c r="AP51" s="1">
        <v>0.75307270000000004</v>
      </c>
      <c r="AQ51" s="1">
        <v>12.26713</v>
      </c>
      <c r="AR51" s="1">
        <v>-0.11252959999999999</v>
      </c>
      <c r="AS51" s="1">
        <v>86881500</v>
      </c>
      <c r="AT51" s="1">
        <v>0</v>
      </c>
      <c r="AU51" s="1">
        <v>-2136511</v>
      </c>
      <c r="AV51" s="1">
        <v>0</v>
      </c>
      <c r="AW51" s="1">
        <v>3434443</v>
      </c>
      <c r="AX51" s="1">
        <v>0</v>
      </c>
      <c r="AY51" s="1">
        <v>1203040000</v>
      </c>
      <c r="AZ51" s="1">
        <v>0</v>
      </c>
      <c r="BA51" s="1">
        <v>-27562070</v>
      </c>
      <c r="BB51" s="1">
        <v>0</v>
      </c>
      <c r="BC51" s="1">
        <v>138280900</v>
      </c>
      <c r="BD51" s="1">
        <v>9237226</v>
      </c>
      <c r="BE51" s="1">
        <v>0</v>
      </c>
      <c r="BF51" s="1">
        <v>1159691</v>
      </c>
      <c r="BG51" s="1">
        <v>0</v>
      </c>
      <c r="BH51" s="1">
        <v>36364730</v>
      </c>
      <c r="BI51" s="1">
        <v>0</v>
      </c>
      <c r="BJ51" s="1">
        <v>2578118</v>
      </c>
      <c r="BK51" s="1">
        <v>6805118</v>
      </c>
      <c r="BL51" s="1">
        <v>0</v>
      </c>
      <c r="BM51" s="1">
        <v>231543200</v>
      </c>
      <c r="BN51" s="186">
        <v>0</v>
      </c>
    </row>
    <row r="52" spans="1:66" x14ac:dyDescent="0.3">
      <c r="A52" s="2">
        <f>IF( ISBLANK(machi_frm_HAWC2!A81), "", machi_frm_HAWC2!A81)</f>
        <v>25</v>
      </c>
      <c r="B52" s="321">
        <f>IF( ISBLANK(machi_frm_HAWC2!B81), "", machi_frm_HAWC2!B81)</f>
        <v>111.15</v>
      </c>
      <c r="C52" s="321">
        <f>IF( ISBLANK(machi_frm_HAWC2!C81), "", machi_frm_HAWC2!C81)</f>
        <v>0</v>
      </c>
      <c r="D52" s="321">
        <f>IF( ISBLANK(machi_frm_HAWC2!D81), "", machi_frm_HAWC2!D81)</f>
        <v>-3.4419095681051122</v>
      </c>
      <c r="E52" s="130">
        <f>IF( ISBLANK(machi_frm_HAWC2!E81), "", machi_frm_HAWC2!E81)</f>
        <v>34.526818447504034</v>
      </c>
      <c r="F52" s="130">
        <f>IF( ISBLANK(machi_frm_HAWC2!F81), "", machi_frm_HAWC2!F81)</f>
        <v>0.23606208212734187</v>
      </c>
      <c r="G52" s="130">
        <f>IF( ISBLANK(machi_frm_HAWC2!G81), "", machi_frm_HAWC2!G81)</f>
        <v>1.9244682470723414E-2</v>
      </c>
      <c r="H52" s="130">
        <f>IF( ISBLANK(machi_frm_HAWC2!H81), "", machi_frm_HAWC2!H81)</f>
        <v>0.76514700501697996</v>
      </c>
      <c r="I52" s="130">
        <f>IF( ISBLANK(machi_frm_HAWC2!I81), "", machi_frm_HAWC2!I81)</f>
        <v>10.818017091122062</v>
      </c>
      <c r="J52" s="130">
        <f>IF( ISBLANK(machi_frm_HAWC2!J81), "", machi_frm_HAWC2!J81)</f>
        <v>-0.21666554809922944</v>
      </c>
      <c r="K52" s="130">
        <f>IF( ISBLANK(machi_frm_HAWC2!K81), "", machi_frm_HAWC2!K81)</f>
        <v>87078629.17859973</v>
      </c>
      <c r="L52" s="130">
        <f>IF( ISBLANK(machi_frm_HAWC2!L81), "", machi_frm_HAWC2!L81)</f>
        <v>0</v>
      </c>
      <c r="M52" s="130">
        <f>IF( ISBLANK(machi_frm_HAWC2!M81), "", machi_frm_HAWC2!M81)</f>
        <v>-2140936.3412455763</v>
      </c>
      <c r="N52" s="130">
        <f>IF( ISBLANK(machi_frm_HAWC2!N81), "", machi_frm_HAWC2!N81)</f>
        <v>0</v>
      </c>
      <c r="O52" s="130">
        <f>IF( ISBLANK(machi_frm_HAWC2!O81), "", machi_frm_HAWC2!O81)</f>
        <v>3482839.5333679132</v>
      </c>
      <c r="P52" s="130">
        <f>IF( ISBLANK(machi_frm_HAWC2!P81), "", machi_frm_HAWC2!P81)</f>
        <v>0</v>
      </c>
      <c r="Q52" s="130">
        <f>IF( ISBLANK(machi_frm_HAWC2!Q81), "", machi_frm_HAWC2!Q81)</f>
        <v>1208464313.6808214</v>
      </c>
      <c r="R52" s="130">
        <f>IF( ISBLANK(machi_frm_HAWC2!R81), "", machi_frm_HAWC2!R81)</f>
        <v>0</v>
      </c>
      <c r="S52" s="130">
        <f>IF( ISBLANK(machi_frm_HAWC2!S81), "", machi_frm_HAWC2!S81)</f>
        <v>-27788264.11843808</v>
      </c>
      <c r="T52" s="130">
        <f>IF( ISBLANK(machi_frm_HAWC2!T81), "", machi_frm_HAWC2!T81)</f>
        <v>0</v>
      </c>
      <c r="U52" s="130">
        <f>IF( ISBLANK(machi_frm_HAWC2!U81), "", machi_frm_HAWC2!U81)</f>
        <v>138175775.8413837</v>
      </c>
      <c r="V52" s="130">
        <f>IF( ISBLANK(machi_frm_HAWC2!V81), "", machi_frm_HAWC2!V81)</f>
        <v>9280926.9590574801</v>
      </c>
      <c r="W52" s="130">
        <f>IF( ISBLANK(machi_frm_HAWC2!W81), "", machi_frm_HAWC2!W81)</f>
        <v>0</v>
      </c>
      <c r="X52" s="130">
        <f>IF( ISBLANK(machi_frm_HAWC2!X81), "", machi_frm_HAWC2!X81)</f>
        <v>1154917.7508410907</v>
      </c>
      <c r="Y52" s="130">
        <f>IF( ISBLANK(machi_frm_HAWC2!Y81), "", machi_frm_HAWC2!Y81)</f>
        <v>0</v>
      </c>
      <c r="Z52" s="130">
        <f>IF( ISBLANK(machi_frm_HAWC2!Z81), "", machi_frm_HAWC2!Z81)</f>
        <v>36674089.81534934</v>
      </c>
      <c r="AA52" s="130">
        <f>IF( ISBLANK(machi_frm_HAWC2!AA81), "", machi_frm_HAWC2!AA81)</f>
        <v>0</v>
      </c>
      <c r="AB52" s="130">
        <f>IF( ISBLANK(machi_frm_HAWC2!AB81), "", machi_frm_HAWC2!AB81)</f>
        <v>2590014.1137471851</v>
      </c>
      <c r="AC52" s="130">
        <f>IF( ISBLANK(machi_frm_HAWC2!AC81), "", machi_frm_HAWC2!AC81)</f>
        <v>7121409.4322347781</v>
      </c>
      <c r="AD52" s="130">
        <f>IF( ISBLANK(machi_frm_HAWC2!AD81), "", machi_frm_HAWC2!AD81)</f>
        <v>0</v>
      </c>
      <c r="AE52" s="130">
        <f>IF( ISBLANK(machi_frm_HAWC2!AE81), "", machi_frm_HAWC2!AE81)</f>
        <v>232214439.92743692</v>
      </c>
      <c r="AF52" s="110">
        <f>IF( ISBLANK(machi_frm_HAWC2!AF81), "", machi_frm_HAWC2!AF81)</f>
        <v>0</v>
      </c>
      <c r="AI52" s="2">
        <v>25</v>
      </c>
      <c r="AJ52">
        <v>111.15</v>
      </c>
      <c r="AK52">
        <v>0</v>
      </c>
      <c r="AL52">
        <v>-3.4319999999999999</v>
      </c>
      <c r="AM52" s="1">
        <v>34.449930000000002</v>
      </c>
      <c r="AN52" s="1">
        <v>0.2364097</v>
      </c>
      <c r="AO52" s="1">
        <v>1.91798E-2</v>
      </c>
      <c r="AP52" s="1">
        <v>0.75307270000000004</v>
      </c>
      <c r="AQ52" s="1">
        <v>12.26713</v>
      </c>
      <c r="AR52" s="1">
        <v>-0.11252959999999999</v>
      </c>
      <c r="AS52" s="1">
        <v>86881500</v>
      </c>
      <c r="AT52" s="1">
        <v>0</v>
      </c>
      <c r="AU52" s="1">
        <v>-2136511</v>
      </c>
      <c r="AV52" s="1">
        <v>0</v>
      </c>
      <c r="AW52" s="1">
        <v>3434443</v>
      </c>
      <c r="AX52" s="1">
        <v>0</v>
      </c>
      <c r="AY52" s="1">
        <v>1203040000</v>
      </c>
      <c r="AZ52" s="1">
        <v>0</v>
      </c>
      <c r="BA52" s="1">
        <v>-27562070</v>
      </c>
      <c r="BB52" s="1">
        <v>0</v>
      </c>
      <c r="BC52" s="1">
        <v>138280900</v>
      </c>
      <c r="BD52" s="1">
        <v>9237226</v>
      </c>
      <c r="BE52" s="1">
        <v>0</v>
      </c>
      <c r="BF52" s="1">
        <v>1159691</v>
      </c>
      <c r="BG52" s="1">
        <v>0</v>
      </c>
      <c r="BH52" s="1">
        <v>36364730</v>
      </c>
      <c r="BI52" s="1">
        <v>0</v>
      </c>
      <c r="BJ52" s="1">
        <v>2578118</v>
      </c>
      <c r="BK52" s="1">
        <v>6805118</v>
      </c>
      <c r="BL52" s="1">
        <v>0</v>
      </c>
      <c r="BM52" s="1">
        <v>231543200</v>
      </c>
      <c r="BN52" s="186">
        <v>0</v>
      </c>
    </row>
    <row r="53" spans="1:66" ht="15" thickBot="1" x14ac:dyDescent="0.35">
      <c r="A53" s="2" t="str">
        <f>IF( ISBLANK(machi_frm_HAWC2!A82), "", machi_frm_HAWC2!A82)</f>
        <v/>
      </c>
      <c r="B53" s="321">
        <f>IF( ISBLANK(machi_frm_HAWC2!B82), "", machi_frm_HAWC2!B82)</f>
        <v>117</v>
      </c>
      <c r="C53" s="321">
        <f>IF( ISBLANK(machi_frm_HAWC2!C82), "", machi_frm_HAWC2!C82)</f>
        <v>0</v>
      </c>
      <c r="D53" s="321">
        <f>IF( ISBLANK(machi_frm_HAWC2!D82), "", machi_frm_HAWC2!D82)</f>
        <v>-4.0013455041233446</v>
      </c>
      <c r="E53" s="130">
        <f>IF( ISBLANK(machi_frm_HAWC2!E82), "", machi_frm_HAWC2!E82)</f>
        <v>5.4094110833656996</v>
      </c>
      <c r="F53" s="130">
        <f>IF( ISBLANK(machi_frm_HAWC2!F82), "", machi_frm_HAWC2!F82)</f>
        <v>2.1058100493936281E-2</v>
      </c>
      <c r="G53" s="130">
        <f>IF( ISBLANK(machi_frm_HAWC2!G82), "", machi_frm_HAWC2!G82)</f>
        <v>6.3306636249245022E-3</v>
      </c>
      <c r="H53" s="130">
        <f>IF( ISBLANK(machi_frm_HAWC2!H82), "", machi_frm_HAWC2!H82)</f>
        <v>7.4835421120230195E-3</v>
      </c>
      <c r="I53" s="130">
        <f>IF( ISBLANK(machi_frm_HAWC2!I82), "", machi_frm_HAWC2!I82)</f>
        <v>8.9642574819865831E-2</v>
      </c>
      <c r="J53" s="130">
        <f>IF( ISBLANK(machi_frm_HAWC2!J82), "", machi_frm_HAWC2!J82)</f>
        <v>-5.0345562181151838E-4</v>
      </c>
      <c r="K53" s="130">
        <f>IF( ISBLANK(machi_frm_HAWC2!K82), "", machi_frm_HAWC2!K82)</f>
        <v>15911988.241532333</v>
      </c>
      <c r="L53" s="130">
        <f>IF( ISBLANK(machi_frm_HAWC2!L82), "", machi_frm_HAWC2!L82)</f>
        <v>0</v>
      </c>
      <c r="M53" s="130">
        <f>IF( ISBLANK(machi_frm_HAWC2!M82), "", machi_frm_HAWC2!M82)</f>
        <v>-101883.66313498374</v>
      </c>
      <c r="N53" s="130">
        <f>IF( ISBLANK(machi_frm_HAWC2!N82), "", machi_frm_HAWC2!N82)</f>
        <v>0</v>
      </c>
      <c r="O53" s="130">
        <f>IF( ISBLANK(machi_frm_HAWC2!O82), "", machi_frm_HAWC2!O82)</f>
        <v>120856.34866280905</v>
      </c>
      <c r="P53" s="130">
        <f>IF( ISBLANK(machi_frm_HAWC2!P82), "", machi_frm_HAWC2!P82)</f>
        <v>0</v>
      </c>
      <c r="Q53" s="130">
        <f>IF( ISBLANK(machi_frm_HAWC2!Q82), "", machi_frm_HAWC2!Q82)</f>
        <v>118659133.18948001</v>
      </c>
      <c r="R53" s="130">
        <f>IF( ISBLANK(machi_frm_HAWC2!R82), "", machi_frm_HAWC2!R82)</f>
        <v>0</v>
      </c>
      <c r="S53" s="130">
        <f>IF( ISBLANK(machi_frm_HAWC2!S82), "", machi_frm_HAWC2!S82)</f>
        <v>-786750.72612534452</v>
      </c>
      <c r="T53" s="130">
        <f>IF( ISBLANK(machi_frm_HAWC2!T82), "", machi_frm_HAWC2!T82)</f>
        <v>0</v>
      </c>
      <c r="U53" s="130">
        <f>IF( ISBLANK(machi_frm_HAWC2!U82), "", machi_frm_HAWC2!U82)</f>
        <v>189368.54336500601</v>
      </c>
      <c r="V53" s="130">
        <f>IF( ISBLANK(machi_frm_HAWC2!V82), "", machi_frm_HAWC2!V82)</f>
        <v>958009.71678847936</v>
      </c>
      <c r="W53" s="130">
        <f>IF( ISBLANK(machi_frm_HAWC2!W82), "", machi_frm_HAWC2!W82)</f>
        <v>0</v>
      </c>
      <c r="X53" s="130">
        <f>IF( ISBLANK(machi_frm_HAWC2!X82), "", machi_frm_HAWC2!X82)</f>
        <v>109405.22589588226</v>
      </c>
      <c r="Y53" s="130">
        <f>IF( ISBLANK(machi_frm_HAWC2!Y82), "", machi_frm_HAWC2!Y82)</f>
        <v>0</v>
      </c>
      <c r="Z53" s="130">
        <f>IF( ISBLANK(machi_frm_HAWC2!Z82), "", machi_frm_HAWC2!Z82)</f>
        <v>194347.71260808324</v>
      </c>
      <c r="AA53" s="130">
        <f>IF( ISBLANK(machi_frm_HAWC2!AA82), "", machi_frm_HAWC2!AA82)</f>
        <v>0</v>
      </c>
      <c r="AB53" s="130">
        <f>IF( ISBLANK(machi_frm_HAWC2!AB82), "", machi_frm_HAWC2!AB82)</f>
        <v>6877.6473298418969</v>
      </c>
      <c r="AC53" s="130">
        <f>IF( ISBLANK(machi_frm_HAWC2!AC82), "", machi_frm_HAWC2!AC82)</f>
        <v>75517.537958222994</v>
      </c>
      <c r="AD53" s="130">
        <f>IF( ISBLANK(machi_frm_HAWC2!AD82), "", machi_frm_HAWC2!AD82)</f>
        <v>0</v>
      </c>
      <c r="AE53" s="130">
        <f>IF( ISBLANK(machi_frm_HAWC2!AE82), "", machi_frm_HAWC2!AE82)</f>
        <v>1384451.0852127599</v>
      </c>
      <c r="AF53" s="110">
        <f>IF( ISBLANK(machi_frm_HAWC2!AF82), "", machi_frm_HAWC2!AF82)</f>
        <v>0</v>
      </c>
      <c r="AI53" s="26"/>
      <c r="AJ53" s="27">
        <v>117</v>
      </c>
      <c r="AK53" s="27">
        <v>0</v>
      </c>
      <c r="AL53" s="27">
        <v>-4</v>
      </c>
      <c r="AM53" s="78">
        <v>5.394971</v>
      </c>
      <c r="AN53" s="78">
        <v>2.959237E-2</v>
      </c>
      <c r="AO53" s="78">
        <v>6.2108620000000002E-3</v>
      </c>
      <c r="AP53" s="78">
        <v>7.1227909999999998E-3</v>
      </c>
      <c r="AQ53" s="78">
        <v>9.3792299999999995E-2</v>
      </c>
      <c r="AR53" s="78">
        <v>3.984724E-4</v>
      </c>
      <c r="AS53" s="78">
        <v>15882310</v>
      </c>
      <c r="AT53" s="78">
        <v>0</v>
      </c>
      <c r="AU53" s="78">
        <v>-91826.46</v>
      </c>
      <c r="AV53" s="78">
        <v>0</v>
      </c>
      <c r="AW53" s="78">
        <v>119654</v>
      </c>
      <c r="AX53" s="78">
        <v>0</v>
      </c>
      <c r="AY53" s="78">
        <v>118283400</v>
      </c>
      <c r="AZ53" s="78">
        <v>0</v>
      </c>
      <c r="BA53" s="78">
        <v>-770413.2</v>
      </c>
      <c r="BB53" s="78">
        <v>0</v>
      </c>
      <c r="BC53" s="78">
        <v>1185831</v>
      </c>
      <c r="BD53" s="78">
        <v>928425.2</v>
      </c>
      <c r="BE53" s="78">
        <v>0</v>
      </c>
      <c r="BF53" s="78">
        <v>103783.6</v>
      </c>
      <c r="BG53" s="78">
        <v>0</v>
      </c>
      <c r="BH53" s="78">
        <v>185655.2</v>
      </c>
      <c r="BI53" s="78">
        <v>0</v>
      </c>
      <c r="BJ53" s="78">
        <v>-476.74220000000003</v>
      </c>
      <c r="BK53" s="78">
        <v>71452.34</v>
      </c>
      <c r="BL53" s="78">
        <v>0</v>
      </c>
      <c r="BM53" s="78">
        <v>1385424</v>
      </c>
      <c r="BN53" s="188">
        <v>0</v>
      </c>
    </row>
  </sheetData>
  <mergeCells count="3">
    <mergeCell ref="BP1:CU1"/>
    <mergeCell ref="BP2:BR2"/>
    <mergeCell ref="BS2:BV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EDE13-29E3-41C1-808E-B059717BDC72}">
  <dimension ref="A1:BF82"/>
  <sheetViews>
    <sheetView zoomScale="55" zoomScaleNormal="55" workbookViewId="0">
      <selection activeCell="AF17" sqref="AF17:AL19"/>
    </sheetView>
  </sheetViews>
  <sheetFormatPr defaultRowHeight="14.4" x14ac:dyDescent="0.3"/>
  <cols>
    <col min="1" max="1" width="14.109375" bestFit="1" customWidth="1"/>
    <col min="2" max="2" width="11.77734375" bestFit="1" customWidth="1"/>
    <col min="3" max="3" width="9" bestFit="1" customWidth="1"/>
    <col min="4" max="4" width="17.21875" bestFit="1" customWidth="1"/>
    <col min="5" max="5" width="22.33203125" bestFit="1" customWidth="1"/>
    <col min="6" max="6" width="23.88671875" bestFit="1" customWidth="1"/>
    <col min="7" max="7" width="24.77734375" bestFit="1" customWidth="1"/>
    <col min="8" max="8" width="27.5546875" bestFit="1" customWidth="1"/>
    <col min="9" max="9" width="28.44140625" bestFit="1" customWidth="1"/>
    <col min="10" max="10" width="28.77734375" bestFit="1" customWidth="1"/>
    <col min="11" max="11" width="18.88671875" bestFit="1" customWidth="1"/>
    <col min="12" max="14" width="9" bestFit="1" customWidth="1"/>
    <col min="15" max="20" width="8.5546875" customWidth="1"/>
    <col min="22" max="22" width="10.109375" bestFit="1" customWidth="1"/>
    <col min="23" max="23" width="26.109375" bestFit="1" customWidth="1"/>
    <col min="24" max="24" width="8.6640625" bestFit="1" customWidth="1"/>
    <col min="25" max="25" width="6" bestFit="1" customWidth="1"/>
    <col min="26" max="26" width="11.88671875" bestFit="1" customWidth="1"/>
    <col min="27" max="28" width="11.21875" bestFit="1" customWidth="1"/>
    <col min="29" max="30" width="11.88671875" bestFit="1" customWidth="1"/>
    <col min="31" max="34" width="11.21875" bestFit="1" customWidth="1"/>
    <col min="35" max="36" width="11.88671875" bestFit="1" customWidth="1"/>
    <col min="37" max="37" width="11.21875" bestFit="1" customWidth="1"/>
    <col min="38" max="38" width="11.88671875" bestFit="1" customWidth="1"/>
    <col min="39" max="43" width="11.21875" bestFit="1" customWidth="1"/>
    <col min="44" max="44" width="5.77734375" bestFit="1" customWidth="1"/>
    <col min="45" max="45" width="9.88671875" bestFit="1" customWidth="1"/>
    <col min="46" max="46" width="12.5546875" bestFit="1" customWidth="1"/>
    <col min="48" max="49" width="11.77734375" bestFit="1" customWidth="1"/>
    <col min="50" max="50" width="14.109375" bestFit="1" customWidth="1"/>
    <col min="51" max="51" width="12.44140625" bestFit="1" customWidth="1"/>
    <col min="52" max="52" width="9.44140625" bestFit="1" customWidth="1"/>
    <col min="54" max="54" width="13.33203125" bestFit="1" customWidth="1"/>
    <col min="55" max="55" width="10.44140625" bestFit="1" customWidth="1"/>
  </cols>
  <sheetData>
    <row r="1" spans="1:58" x14ac:dyDescent="0.3">
      <c r="A1" s="385" t="s">
        <v>0</v>
      </c>
      <c r="B1" s="386"/>
      <c r="C1" s="386"/>
      <c r="D1" s="386"/>
      <c r="E1" s="386"/>
      <c r="F1" s="386"/>
      <c r="G1" s="386"/>
      <c r="H1" s="386"/>
      <c r="I1" s="386"/>
      <c r="J1" s="386"/>
      <c r="K1" s="386"/>
      <c r="L1" s="386"/>
      <c r="M1" s="386"/>
      <c r="N1" s="386"/>
      <c r="O1" s="386"/>
      <c r="P1" s="386"/>
      <c r="Q1" s="386"/>
      <c r="R1" s="386"/>
      <c r="S1" s="386"/>
      <c r="T1" s="387"/>
      <c r="V1" s="420" t="s">
        <v>129</v>
      </c>
      <c r="W1" s="421"/>
      <c r="X1" s="421"/>
      <c r="Y1" s="421"/>
      <c r="Z1" s="421"/>
      <c r="AA1" s="421"/>
      <c r="AB1" s="421"/>
      <c r="AC1" s="421"/>
      <c r="AD1" s="421"/>
      <c r="AE1" s="421"/>
      <c r="AF1" s="421"/>
      <c r="AG1" s="421"/>
      <c r="AH1" s="421"/>
      <c r="AI1" s="421"/>
      <c r="AJ1" s="421"/>
      <c r="AK1" s="421"/>
      <c r="AL1" s="421"/>
      <c r="AM1" s="421"/>
      <c r="AN1" s="421"/>
      <c r="AO1" s="421"/>
      <c r="AP1" s="421"/>
      <c r="AQ1" s="422"/>
      <c r="AS1" s="452" t="s">
        <v>639</v>
      </c>
      <c r="AT1" s="453"/>
      <c r="AU1" s="453"/>
      <c r="AV1" s="261"/>
      <c r="AW1" s="261"/>
      <c r="AX1" s="261"/>
      <c r="AY1" s="261"/>
      <c r="AZ1" s="261"/>
      <c r="BA1" s="261"/>
      <c r="BB1" s="261"/>
      <c r="BC1" s="261"/>
      <c r="BD1" s="261"/>
      <c r="BE1" s="335" t="s">
        <v>716</v>
      </c>
      <c r="BF1" s="329"/>
    </row>
    <row r="2" spans="1:58" x14ac:dyDescent="0.3">
      <c r="A2" s="2" t="s">
        <v>2</v>
      </c>
      <c r="B2" s="416" t="s">
        <v>637</v>
      </c>
      <c r="C2" s="416"/>
      <c r="D2" s="416"/>
      <c r="E2" s="416"/>
      <c r="F2" s="416"/>
      <c r="G2" s="416"/>
      <c r="H2" s="416"/>
      <c r="I2" s="416"/>
      <c r="J2" s="416"/>
      <c r="K2" s="416"/>
      <c r="L2" s="416"/>
      <c r="M2" s="416"/>
      <c r="N2" s="416"/>
      <c r="O2" s="416"/>
      <c r="P2" s="416"/>
      <c r="Q2" s="416"/>
      <c r="R2" s="416"/>
      <c r="S2" s="416"/>
      <c r="T2" s="433"/>
      <c r="V2" s="2" t="s">
        <v>2</v>
      </c>
      <c r="AQ2" s="3"/>
      <c r="AS2" s="359" t="s">
        <v>716</v>
      </c>
      <c r="AT2" t="s">
        <v>588</v>
      </c>
      <c r="AU2" t="s">
        <v>589</v>
      </c>
      <c r="AV2" t="s">
        <v>590</v>
      </c>
      <c r="AW2" t="s">
        <v>591</v>
      </c>
      <c r="AX2" t="s">
        <v>592</v>
      </c>
      <c r="AY2" t="s">
        <v>593</v>
      </c>
      <c r="AZ2" t="s">
        <v>594</v>
      </c>
      <c r="BA2" t="s">
        <v>596</v>
      </c>
      <c r="BB2" t="s">
        <v>595</v>
      </c>
      <c r="BC2" t="s">
        <v>597</v>
      </c>
      <c r="BE2" t="s">
        <v>604</v>
      </c>
      <c r="BF2" s="3">
        <v>0.35799999999999998</v>
      </c>
    </row>
    <row r="3" spans="1:58" ht="18.600000000000001" thickBot="1" x14ac:dyDescent="0.4">
      <c r="A3" s="2" t="s">
        <v>1</v>
      </c>
      <c r="B3" s="69" t="s">
        <v>63</v>
      </c>
      <c r="C3" t="s">
        <v>62</v>
      </c>
      <c r="D3" s="456" t="s">
        <v>732</v>
      </c>
      <c r="E3" s="456"/>
      <c r="F3" s="456"/>
      <c r="G3" s="456"/>
      <c r="H3" s="456"/>
      <c r="I3" s="456"/>
      <c r="J3" s="456"/>
      <c r="K3" s="456"/>
      <c r="L3" s="456"/>
      <c r="M3" s="456"/>
      <c r="N3" s="456"/>
      <c r="O3" s="456"/>
      <c r="P3" s="456"/>
      <c r="Q3" s="456"/>
      <c r="R3" s="456"/>
      <c r="S3" s="456"/>
      <c r="T3" s="457"/>
      <c r="V3" s="2" t="s">
        <v>1</v>
      </c>
      <c r="W3" t="s">
        <v>640</v>
      </c>
      <c r="AA3" t="s">
        <v>425</v>
      </c>
      <c r="AB3">
        <v>0</v>
      </c>
      <c r="AQ3" s="3"/>
      <c r="AS3" s="2"/>
      <c r="AT3" t="s">
        <v>587</v>
      </c>
      <c r="AU3" s="354">
        <v>6.2080000000000002</v>
      </c>
      <c r="AV3" s="354">
        <v>5</v>
      </c>
      <c r="AW3" s="354">
        <v>15.734</v>
      </c>
      <c r="AX3" s="354">
        <v>33009</v>
      </c>
      <c r="AY3" s="354">
        <v>22906</v>
      </c>
      <c r="AZ3" s="354">
        <v>23018</v>
      </c>
      <c r="BA3" s="354">
        <v>2.2000000000000002</v>
      </c>
      <c r="BB3" s="354">
        <v>3</v>
      </c>
      <c r="BC3" s="354">
        <v>2.8</v>
      </c>
      <c r="BE3" t="s">
        <v>605</v>
      </c>
      <c r="BF3" s="3">
        <v>1</v>
      </c>
    </row>
    <row r="4" spans="1:58" x14ac:dyDescent="0.3">
      <c r="A4" s="260" t="s">
        <v>32</v>
      </c>
      <c r="B4" s="261" t="s">
        <v>629</v>
      </c>
      <c r="C4" s="333">
        <v>2</v>
      </c>
      <c r="D4" s="261" t="s">
        <v>630</v>
      </c>
      <c r="E4" s="335" t="s">
        <v>631</v>
      </c>
      <c r="F4" s="261" t="s">
        <v>632</v>
      </c>
      <c r="G4" s="261"/>
      <c r="H4" s="261"/>
      <c r="I4" s="261"/>
      <c r="J4" s="261"/>
      <c r="K4" s="261"/>
      <c r="L4" s="261"/>
      <c r="M4" s="261"/>
      <c r="N4" s="261"/>
      <c r="O4" s="261"/>
      <c r="P4" s="261"/>
      <c r="Q4" s="261"/>
      <c r="R4" s="261"/>
      <c r="S4" s="261"/>
      <c r="T4" s="329"/>
      <c r="V4" s="2" t="s">
        <v>32</v>
      </c>
      <c r="W4" s="347" t="str">
        <f>E4</f>
        <v>torsion-only</v>
      </c>
      <c r="X4" s="347" t="str">
        <f>F4</f>
        <v xml:space="preserve">flexion.	</v>
      </c>
      <c r="Y4" s="347"/>
      <c r="AQ4" s="3"/>
      <c r="AS4" s="2"/>
      <c r="AT4" t="s">
        <v>609</v>
      </c>
      <c r="AU4">
        <f xml:space="preserve"> 6</f>
        <v>6</v>
      </c>
      <c r="BE4" t="s">
        <v>606</v>
      </c>
      <c r="BF4" s="3">
        <v>1.2</v>
      </c>
    </row>
    <row r="5" spans="1:58" x14ac:dyDescent="0.3">
      <c r="A5" s="330" t="s">
        <v>135</v>
      </c>
      <c r="B5" s="12" t="s">
        <v>614</v>
      </c>
      <c r="C5" s="12" t="s">
        <v>615</v>
      </c>
      <c r="D5" s="12" t="s">
        <v>224</v>
      </c>
      <c r="E5" s="12" t="s">
        <v>616</v>
      </c>
      <c r="F5" s="12" t="s">
        <v>617</v>
      </c>
      <c r="G5" s="12" t="s">
        <v>618</v>
      </c>
      <c r="H5" s="12" t="s">
        <v>619</v>
      </c>
      <c r="I5" s="12" t="s">
        <v>633</v>
      </c>
      <c r="J5" s="12" t="s">
        <v>610</v>
      </c>
      <c r="K5" s="12" t="s">
        <v>620</v>
      </c>
      <c r="L5" s="12" t="s">
        <v>621</v>
      </c>
      <c r="M5" s="12" t="s">
        <v>622</v>
      </c>
      <c r="N5" s="12" t="s">
        <v>613</v>
      </c>
      <c r="O5" s="12" t="s">
        <v>623</v>
      </c>
      <c r="P5" s="12" t="s">
        <v>624</v>
      </c>
      <c r="Q5" s="12" t="s">
        <v>625</v>
      </c>
      <c r="R5" s="12" t="s">
        <v>626</v>
      </c>
      <c r="S5" s="12" t="s">
        <v>627</v>
      </c>
      <c r="T5" s="16" t="s">
        <v>628</v>
      </c>
      <c r="V5" s="15" t="s">
        <v>135</v>
      </c>
      <c r="W5" s="12" t="s">
        <v>260</v>
      </c>
      <c r="X5" s="12" t="s">
        <v>261</v>
      </c>
      <c r="Y5" s="12" t="s">
        <v>577</v>
      </c>
      <c r="Z5" s="12" t="s">
        <v>223</v>
      </c>
      <c r="AA5" s="12" t="s">
        <v>578</v>
      </c>
      <c r="AB5" s="12" t="s">
        <v>579</v>
      </c>
      <c r="AC5" s="12" t="s">
        <v>581</v>
      </c>
      <c r="AD5" s="12" t="s">
        <v>580</v>
      </c>
      <c r="AE5" s="12" t="s">
        <v>582</v>
      </c>
      <c r="AF5" s="12" t="s">
        <v>67</v>
      </c>
      <c r="AG5" s="12" t="s">
        <v>68</v>
      </c>
      <c r="AH5" s="12" t="s">
        <v>235</v>
      </c>
      <c r="AI5" s="12" t="s">
        <v>69</v>
      </c>
      <c r="AJ5" s="12" t="s">
        <v>240</v>
      </c>
      <c r="AK5" s="12" t="s">
        <v>262</v>
      </c>
      <c r="AL5" s="12" t="s">
        <v>636</v>
      </c>
      <c r="AM5" s="12" t="s">
        <v>64</v>
      </c>
      <c r="AN5" s="12" t="s">
        <v>513</v>
      </c>
      <c r="AO5" s="12" t="s">
        <v>583</v>
      </c>
      <c r="AP5" s="12" t="s">
        <v>584</v>
      </c>
      <c r="AQ5" s="16" t="s">
        <v>585</v>
      </c>
      <c r="AS5" s="359" t="s">
        <v>716</v>
      </c>
      <c r="AU5" t="s">
        <v>600</v>
      </c>
      <c r="AV5" t="s">
        <v>601</v>
      </c>
      <c r="AW5" t="s">
        <v>602</v>
      </c>
      <c r="AX5" t="s">
        <v>603</v>
      </c>
      <c r="BE5" t="s">
        <v>607</v>
      </c>
      <c r="BF5" s="3">
        <v>0.9</v>
      </c>
    </row>
    <row r="6" spans="1:58" x14ac:dyDescent="0.3">
      <c r="A6" s="330">
        <v>1</v>
      </c>
      <c r="B6" s="33">
        <v>0</v>
      </c>
      <c r="C6" s="93">
        <v>1</v>
      </c>
      <c r="D6" s="33">
        <v>0</v>
      </c>
      <c r="E6" s="33">
        <v>0</v>
      </c>
      <c r="F6" s="33">
        <v>0.2</v>
      </c>
      <c r="G6" s="33">
        <v>0.2</v>
      </c>
      <c r="H6" s="33">
        <v>0</v>
      </c>
      <c r="I6" s="33">
        <v>0</v>
      </c>
      <c r="J6" s="93">
        <v>2.1E+17</v>
      </c>
      <c r="K6" s="93">
        <v>79300000000</v>
      </c>
      <c r="L6" s="93">
        <v>1</v>
      </c>
      <c r="M6" s="93">
        <v>1</v>
      </c>
      <c r="N6" s="33">
        <v>3.9531999999999998</v>
      </c>
      <c r="O6" s="33">
        <v>0.5</v>
      </c>
      <c r="P6" s="33">
        <v>0.5</v>
      </c>
      <c r="Q6" s="33">
        <v>10</v>
      </c>
      <c r="R6" s="33">
        <v>0</v>
      </c>
      <c r="S6" s="33">
        <v>0</v>
      </c>
      <c r="T6" s="77">
        <v>0</v>
      </c>
      <c r="V6" s="332">
        <f>A6</f>
        <v>1</v>
      </c>
      <c r="W6" s="344">
        <f>B6</f>
        <v>0</v>
      </c>
      <c r="X6" s="344">
        <v>0</v>
      </c>
      <c r="Y6" s="344">
        <v>0</v>
      </c>
      <c r="Z6" s="345">
        <f t="shared" ref="Z6:AB7" si="0">C6</f>
        <v>1</v>
      </c>
      <c r="AA6" s="344">
        <f t="shared" si="0"/>
        <v>0</v>
      </c>
      <c r="AB6" s="344">
        <f t="shared" si="0"/>
        <v>0</v>
      </c>
      <c r="AC6" s="345">
        <f>$C6*F6^2</f>
        <v>4.0000000000000008E-2</v>
      </c>
      <c r="AD6" s="345">
        <f>$C6*G6^2</f>
        <v>4.0000000000000008E-2</v>
      </c>
      <c r="AE6" s="93">
        <v>0</v>
      </c>
      <c r="AF6" s="345">
        <f>J6*Q6</f>
        <v>2.1E+18</v>
      </c>
      <c r="AG6" s="93">
        <f>J6*Q6*T6</f>
        <v>0</v>
      </c>
      <c r="AH6" s="93">
        <f>J6*Q6*S6</f>
        <v>0</v>
      </c>
      <c r="AI6" s="93">
        <f xml:space="preserve"> $J6*L6</f>
        <v>2.1E+17</v>
      </c>
      <c r="AJ6" s="93">
        <f xml:space="preserve"> $J6*M6</f>
        <v>2.1E+17</v>
      </c>
      <c r="AK6" s="93">
        <v>0</v>
      </c>
      <c r="AL6" s="345">
        <f>K6*N6</f>
        <v>313488760000</v>
      </c>
      <c r="AM6" s="345">
        <f>$K6*$Q6*O6</f>
        <v>396500000000</v>
      </c>
      <c r="AN6" s="345">
        <f>$K6*$Q6*P6</f>
        <v>396500000000</v>
      </c>
      <c r="AO6" s="93">
        <f>AM6*I6</f>
        <v>0</v>
      </c>
      <c r="AP6" s="93">
        <f>AN6*H6</f>
        <v>0</v>
      </c>
      <c r="AQ6" s="336"/>
      <c r="AS6" s="2"/>
      <c r="AT6" t="s">
        <v>599</v>
      </c>
      <c r="AU6">
        <v>5</v>
      </c>
      <c r="AV6">
        <v>4.875</v>
      </c>
      <c r="AW6">
        <v>6.5</v>
      </c>
      <c r="AX6">
        <f xml:space="preserve"> 50*0.001</f>
        <v>0.05</v>
      </c>
      <c r="BE6" t="s">
        <v>608</v>
      </c>
      <c r="BF6" s="3">
        <v>0.25</v>
      </c>
    </row>
    <row r="7" spans="1:58" ht="15" thickBot="1" x14ac:dyDescent="0.35">
      <c r="A7" s="331">
        <v>2</v>
      </c>
      <c r="B7" s="327">
        <v>5.1180000000000003</v>
      </c>
      <c r="C7" s="177">
        <v>1</v>
      </c>
      <c r="D7" s="327">
        <v>0</v>
      </c>
      <c r="E7" s="327">
        <v>0</v>
      </c>
      <c r="F7" s="327">
        <v>0.2</v>
      </c>
      <c r="G7" s="327">
        <v>0.2</v>
      </c>
      <c r="H7" s="327">
        <v>0</v>
      </c>
      <c r="I7" s="327">
        <v>0</v>
      </c>
      <c r="J7" s="177">
        <v>2.1E+17</v>
      </c>
      <c r="K7" s="177">
        <v>79300000000</v>
      </c>
      <c r="L7" s="177">
        <v>1</v>
      </c>
      <c r="M7" s="177">
        <v>1</v>
      </c>
      <c r="N7" s="327">
        <v>3.9531999999999998</v>
      </c>
      <c r="O7" s="327">
        <v>0.5</v>
      </c>
      <c r="P7" s="327">
        <v>0.5</v>
      </c>
      <c r="Q7" s="327">
        <v>10</v>
      </c>
      <c r="R7" s="327">
        <v>0</v>
      </c>
      <c r="S7" s="327">
        <v>0</v>
      </c>
      <c r="T7" s="328">
        <v>0</v>
      </c>
      <c r="V7" s="332">
        <f>A7</f>
        <v>2</v>
      </c>
      <c r="W7" s="344">
        <f>B7</f>
        <v>5.1180000000000003</v>
      </c>
      <c r="X7" s="344">
        <v>0</v>
      </c>
      <c r="Y7" s="344">
        <v>0</v>
      </c>
      <c r="Z7" s="345">
        <f t="shared" si="0"/>
        <v>1</v>
      </c>
      <c r="AA7" s="344">
        <f t="shared" si="0"/>
        <v>0</v>
      </c>
      <c r="AB7" s="344">
        <f t="shared" si="0"/>
        <v>0</v>
      </c>
      <c r="AC7" s="345">
        <f>$C7*F7^2</f>
        <v>4.0000000000000008E-2</v>
      </c>
      <c r="AD7" s="345">
        <f>$C7*G7^2</f>
        <v>4.0000000000000008E-2</v>
      </c>
      <c r="AE7" s="93">
        <v>0</v>
      </c>
      <c r="AF7" s="345">
        <f>J7*Q7</f>
        <v>2.1E+18</v>
      </c>
      <c r="AG7" s="93">
        <f>J7*Q7*T7</f>
        <v>0</v>
      </c>
      <c r="AH7" s="93">
        <f>J7*Q7*S7</f>
        <v>0</v>
      </c>
      <c r="AI7" s="93">
        <f xml:space="preserve"> $J7*L7</f>
        <v>2.1E+17</v>
      </c>
      <c r="AJ7" s="93">
        <f xml:space="preserve"> $J7*M7</f>
        <v>2.1E+17</v>
      </c>
      <c r="AK7" s="93">
        <v>0</v>
      </c>
      <c r="AL7" s="345">
        <f>K7*N7</f>
        <v>313488760000</v>
      </c>
      <c r="AM7" s="345">
        <f>$K7*$Q7*O7</f>
        <v>396500000000</v>
      </c>
      <c r="AN7" s="345">
        <f>$K7*$Q7*P7</f>
        <v>396500000000</v>
      </c>
      <c r="AO7" s="93">
        <f>AM7*I7</f>
        <v>0</v>
      </c>
      <c r="AP7" s="93">
        <f>AN7*H7</f>
        <v>0</v>
      </c>
      <c r="AQ7" s="336"/>
      <c r="AS7" s="2"/>
      <c r="AT7" t="s">
        <v>598</v>
      </c>
      <c r="AU7">
        <v>12.0313</v>
      </c>
      <c r="BF7" s="3">
        <f>BF5</f>
        <v>0.9</v>
      </c>
    </row>
    <row r="8" spans="1:58" x14ac:dyDescent="0.3">
      <c r="A8" s="260" t="s">
        <v>32</v>
      </c>
      <c r="B8" s="261" t="s">
        <v>612</v>
      </c>
      <c r="C8" s="333">
        <v>2</v>
      </c>
      <c r="D8" s="261" t="s">
        <v>630</v>
      </c>
      <c r="E8" s="335" t="s">
        <v>638</v>
      </c>
      <c r="F8" s="261"/>
      <c r="G8" s="261"/>
      <c r="H8" s="261"/>
      <c r="I8" s="261"/>
      <c r="J8" s="261"/>
      <c r="K8" s="261"/>
      <c r="L8" s="261"/>
      <c r="M8" s="261"/>
      <c r="N8" s="261"/>
      <c r="O8" s="261"/>
      <c r="P8" s="261"/>
      <c r="Q8" s="261"/>
      <c r="R8" s="261"/>
      <c r="S8" s="261"/>
      <c r="T8" s="329"/>
      <c r="V8" s="100"/>
      <c r="W8" s="222" t="str">
        <f>E8</f>
        <v xml:space="preserve"> rigid.</v>
      </c>
      <c r="X8" s="33"/>
      <c r="Y8" s="33"/>
      <c r="Z8" s="93"/>
      <c r="AA8" s="33"/>
      <c r="AB8" s="33"/>
      <c r="AC8" s="93"/>
      <c r="AD8" s="93"/>
      <c r="AE8" s="33"/>
      <c r="AF8" s="93"/>
      <c r="AG8" s="93"/>
      <c r="AH8" s="93"/>
      <c r="AI8" s="93"/>
      <c r="AJ8" s="93"/>
      <c r="AK8" s="33"/>
      <c r="AL8" s="93"/>
      <c r="AM8" s="93"/>
      <c r="AN8" s="93"/>
      <c r="AO8" s="93"/>
      <c r="AP8" s="93"/>
      <c r="AQ8" s="3"/>
      <c r="AS8" s="2"/>
      <c r="AZ8" t="s">
        <v>532</v>
      </c>
      <c r="BA8" t="s">
        <v>710</v>
      </c>
      <c r="BB8" s="355"/>
      <c r="BC8" t="s">
        <v>713</v>
      </c>
      <c r="BF8" s="3"/>
    </row>
    <row r="9" spans="1:58" x14ac:dyDescent="0.3">
      <c r="A9" s="330" t="s">
        <v>135</v>
      </c>
      <c r="B9" s="12" t="s">
        <v>614</v>
      </c>
      <c r="C9" s="12" t="s">
        <v>615</v>
      </c>
      <c r="D9" s="12" t="s">
        <v>224</v>
      </c>
      <c r="E9" s="12" t="s">
        <v>616</v>
      </c>
      <c r="F9" s="12" t="s">
        <v>617</v>
      </c>
      <c r="G9" s="12" t="s">
        <v>618</v>
      </c>
      <c r="H9" s="12" t="s">
        <v>619</v>
      </c>
      <c r="I9" s="12" t="s">
        <v>633</v>
      </c>
      <c r="J9" s="12" t="s">
        <v>610</v>
      </c>
      <c r="K9" s="12" t="s">
        <v>620</v>
      </c>
      <c r="L9" s="12" t="s">
        <v>621</v>
      </c>
      <c r="M9" s="12" t="s">
        <v>622</v>
      </c>
      <c r="N9" s="12" t="s">
        <v>613</v>
      </c>
      <c r="O9" s="12" t="s">
        <v>623</v>
      </c>
      <c r="P9" s="12" t="s">
        <v>624</v>
      </c>
      <c r="Q9" s="12" t="s">
        <v>625</v>
      </c>
      <c r="R9" s="12" t="s">
        <v>626</v>
      </c>
      <c r="S9" s="12" t="s">
        <v>627</v>
      </c>
      <c r="T9" s="16" t="s">
        <v>628</v>
      </c>
      <c r="V9" s="15" t="s">
        <v>135</v>
      </c>
      <c r="W9" s="12" t="s">
        <v>260</v>
      </c>
      <c r="X9" s="12" t="s">
        <v>261</v>
      </c>
      <c r="Y9" s="12" t="s">
        <v>577</v>
      </c>
      <c r="Z9" s="12" t="s">
        <v>223</v>
      </c>
      <c r="AA9" s="12" t="s">
        <v>578</v>
      </c>
      <c r="AB9" s="12" t="s">
        <v>579</v>
      </c>
      <c r="AC9" s="12" t="s">
        <v>581</v>
      </c>
      <c r="AD9" s="12" t="s">
        <v>580</v>
      </c>
      <c r="AE9" s="12" t="s">
        <v>582</v>
      </c>
      <c r="AF9" s="12" t="s">
        <v>67</v>
      </c>
      <c r="AG9" s="12" t="s">
        <v>68</v>
      </c>
      <c r="AH9" s="12" t="s">
        <v>235</v>
      </c>
      <c r="AI9" s="12" t="s">
        <v>69</v>
      </c>
      <c r="AJ9" s="12" t="s">
        <v>240</v>
      </c>
      <c r="AK9" s="12" t="s">
        <v>262</v>
      </c>
      <c r="AL9" s="12" t="s">
        <v>636</v>
      </c>
      <c r="AM9" s="12" t="s">
        <v>64</v>
      </c>
      <c r="AN9" s="12" t="s">
        <v>513</v>
      </c>
      <c r="AO9" s="12" t="s">
        <v>583</v>
      </c>
      <c r="AP9" s="12" t="s">
        <v>584</v>
      </c>
      <c r="AQ9" s="16" t="s">
        <v>585</v>
      </c>
      <c r="AS9" s="2"/>
      <c r="AT9" t="s">
        <v>260</v>
      </c>
      <c r="AV9" t="s">
        <v>715</v>
      </c>
      <c r="AZ9" t="s">
        <v>712</v>
      </c>
      <c r="BA9">
        <v>6.1298801247030603</v>
      </c>
      <c r="BC9">
        <f>BA9+AV10</f>
        <v>11.247880124703061</v>
      </c>
      <c r="BF9" s="356"/>
    </row>
    <row r="10" spans="1:58" x14ac:dyDescent="0.3">
      <c r="A10" s="330">
        <v>1</v>
      </c>
      <c r="B10" s="33">
        <v>0</v>
      </c>
      <c r="C10" s="93">
        <v>1</v>
      </c>
      <c r="D10" s="33">
        <v>0</v>
      </c>
      <c r="E10" s="33">
        <v>0</v>
      </c>
      <c r="F10" s="33">
        <v>0.2</v>
      </c>
      <c r="G10" s="33">
        <v>0.2</v>
      </c>
      <c r="H10" s="33">
        <v>0</v>
      </c>
      <c r="I10" s="33">
        <v>0</v>
      </c>
      <c r="J10" s="93">
        <v>2.1E+17</v>
      </c>
      <c r="K10" s="93">
        <v>8.08E+17</v>
      </c>
      <c r="L10" s="93">
        <v>1</v>
      </c>
      <c r="M10" s="93">
        <v>1</v>
      </c>
      <c r="N10" s="33">
        <v>0.2036</v>
      </c>
      <c r="O10" s="33">
        <v>0.5</v>
      </c>
      <c r="P10" s="33">
        <v>0.5</v>
      </c>
      <c r="Q10" s="33">
        <v>10</v>
      </c>
      <c r="R10" s="33">
        <v>0</v>
      </c>
      <c r="S10" s="33">
        <v>0</v>
      </c>
      <c r="T10" s="77">
        <v>0</v>
      </c>
      <c r="V10" s="332">
        <f>A10</f>
        <v>1</v>
      </c>
      <c r="W10" s="344">
        <f>B10</f>
        <v>0</v>
      </c>
      <c r="X10" s="344">
        <v>0</v>
      </c>
      <c r="Y10" s="344">
        <v>0</v>
      </c>
      <c r="Z10" s="345">
        <f t="shared" ref="Z10:AB11" si="1">C10</f>
        <v>1</v>
      </c>
      <c r="AA10" s="344">
        <f t="shared" si="1"/>
        <v>0</v>
      </c>
      <c r="AB10" s="344">
        <f t="shared" si="1"/>
        <v>0</v>
      </c>
      <c r="AC10" s="345">
        <f>$C10*F10^2</f>
        <v>4.0000000000000008E-2</v>
      </c>
      <c r="AD10" s="345">
        <f>$C10*G10^2</f>
        <v>4.0000000000000008E-2</v>
      </c>
      <c r="AE10" s="93">
        <v>0</v>
      </c>
      <c r="AF10" s="345">
        <f>J10*Q10</f>
        <v>2.1E+18</v>
      </c>
      <c r="AG10" s="93">
        <f>J10*Q10*T10</f>
        <v>0</v>
      </c>
      <c r="AH10" s="93">
        <f>J10*Q10*S10</f>
        <v>0</v>
      </c>
      <c r="AI10" s="93">
        <f xml:space="preserve"> $J10*L10</f>
        <v>2.1E+17</v>
      </c>
      <c r="AJ10" s="93">
        <f xml:space="preserve"> $J10*M10</f>
        <v>2.1E+17</v>
      </c>
      <c r="AK10" s="93">
        <v>0</v>
      </c>
      <c r="AL10" s="93">
        <f>K10*N10</f>
        <v>1.645088E+17</v>
      </c>
      <c r="AM10" s="93">
        <f>$K10*$Q10*O10</f>
        <v>4.04E+18</v>
      </c>
      <c r="AN10" s="93">
        <f>$K10*$Q10*P10</f>
        <v>4.04E+18</v>
      </c>
      <c r="AO10" s="93">
        <f>AM10*I10</f>
        <v>0</v>
      </c>
      <c r="AP10" s="93">
        <f>AN10*H10</f>
        <v>0</v>
      </c>
      <c r="AQ10" s="336"/>
      <c r="AS10" s="2"/>
      <c r="AT10">
        <f>AU7</f>
        <v>12.0313</v>
      </c>
      <c r="AV10">
        <v>5.1180000000000003</v>
      </c>
      <c r="AZ10" t="s">
        <v>711</v>
      </c>
      <c r="BA10">
        <v>5.9676916392094697</v>
      </c>
      <c r="BC10">
        <f>BA10+BA9</f>
        <v>12.09757176391253</v>
      </c>
      <c r="BF10" s="3"/>
    </row>
    <row r="11" spans="1:58" ht="15" thickBot="1" x14ac:dyDescent="0.35">
      <c r="A11" s="331">
        <v>2</v>
      </c>
      <c r="B11" s="327">
        <v>5.1180000000000003</v>
      </c>
      <c r="C11" s="177">
        <v>1</v>
      </c>
      <c r="D11" s="327">
        <v>0</v>
      </c>
      <c r="E11" s="327">
        <v>0</v>
      </c>
      <c r="F11" s="327">
        <v>0.2</v>
      </c>
      <c r="G11" s="327">
        <v>0.2</v>
      </c>
      <c r="H11" s="327">
        <v>0</v>
      </c>
      <c r="I11" s="327">
        <v>0</v>
      </c>
      <c r="J11" s="177">
        <v>2.1E+17</v>
      </c>
      <c r="K11" s="177">
        <v>8.08E+17</v>
      </c>
      <c r="L11" s="177">
        <v>1</v>
      </c>
      <c r="M11" s="177">
        <v>1</v>
      </c>
      <c r="N11" s="327">
        <v>0.2036</v>
      </c>
      <c r="O11" s="327">
        <v>0.5</v>
      </c>
      <c r="P11" s="327">
        <v>0.5</v>
      </c>
      <c r="Q11" s="327">
        <v>10</v>
      </c>
      <c r="R11" s="327">
        <v>0</v>
      </c>
      <c r="S11" s="327">
        <v>0</v>
      </c>
      <c r="T11" s="328">
        <v>0</v>
      </c>
      <c r="V11" s="348">
        <f>A11</f>
        <v>2</v>
      </c>
      <c r="W11" s="343">
        <f>B11</f>
        <v>5.1180000000000003</v>
      </c>
      <c r="X11" s="343">
        <v>0</v>
      </c>
      <c r="Y11" s="343">
        <v>0</v>
      </c>
      <c r="Z11" s="342">
        <f t="shared" si="1"/>
        <v>1</v>
      </c>
      <c r="AA11" s="343">
        <f t="shared" si="1"/>
        <v>0</v>
      </c>
      <c r="AB11" s="343">
        <f t="shared" si="1"/>
        <v>0</v>
      </c>
      <c r="AC11" s="342">
        <f>$C11*F11^2</f>
        <v>4.0000000000000008E-2</v>
      </c>
      <c r="AD11" s="342">
        <f>$C11*G11^2</f>
        <v>4.0000000000000008E-2</v>
      </c>
      <c r="AE11" s="177">
        <v>0</v>
      </c>
      <c r="AF11" s="342">
        <f>J11*Q11</f>
        <v>2.1E+18</v>
      </c>
      <c r="AG11" s="177">
        <f>J11*Q11*T11</f>
        <v>0</v>
      </c>
      <c r="AH11" s="177">
        <f>J11*Q11*S11</f>
        <v>0</v>
      </c>
      <c r="AI11" s="177">
        <f xml:space="preserve"> $J11*L11</f>
        <v>2.1E+17</v>
      </c>
      <c r="AJ11" s="177">
        <f xml:space="preserve"> $J11*M11</f>
        <v>2.1E+17</v>
      </c>
      <c r="AK11" s="177">
        <v>0</v>
      </c>
      <c r="AL11" s="177">
        <f>K11*N11</f>
        <v>1.645088E+17</v>
      </c>
      <c r="AM11" s="177">
        <f>$K11*$Q11*O11</f>
        <v>4.04E+18</v>
      </c>
      <c r="AN11" s="177">
        <f>$K11*$Q11*P11</f>
        <v>4.04E+18</v>
      </c>
      <c r="AO11" s="177">
        <f>AM11*I11</f>
        <v>0</v>
      </c>
      <c r="AP11" s="177">
        <f>AN11*H11</f>
        <v>0</v>
      </c>
      <c r="AQ11" s="337"/>
      <c r="AS11" s="2"/>
      <c r="AT11">
        <v>12.164999999999999</v>
      </c>
      <c r="AU11">
        <f>AT11-AT10</f>
        <v>0.13369999999999926</v>
      </c>
      <c r="AV11">
        <f>AV10*2</f>
        <v>10.236000000000001</v>
      </c>
      <c r="AZ11" t="s">
        <v>714</v>
      </c>
      <c r="BA11">
        <v>3.97</v>
      </c>
      <c r="BF11" s="3"/>
    </row>
    <row r="12" spans="1:58" ht="15" thickBot="1" x14ac:dyDescent="0.35">
      <c r="A12" s="334"/>
      <c r="B12" s="33"/>
      <c r="C12" s="93"/>
      <c r="D12" s="33"/>
      <c r="E12" s="33"/>
      <c r="F12" s="33"/>
      <c r="G12" s="33"/>
      <c r="H12" s="33"/>
      <c r="I12" s="33"/>
      <c r="J12" s="93"/>
      <c r="K12" s="93"/>
      <c r="L12" s="93"/>
      <c r="M12" s="93"/>
      <c r="N12" s="33"/>
      <c r="O12" s="33"/>
      <c r="P12" s="33"/>
      <c r="Q12" s="33"/>
      <c r="R12" s="33"/>
      <c r="S12" s="33"/>
      <c r="T12" s="33"/>
      <c r="V12" s="364"/>
      <c r="W12" s="344"/>
      <c r="X12" s="344"/>
      <c r="Y12" s="344"/>
      <c r="Z12" s="345"/>
      <c r="AA12" s="344"/>
      <c r="AB12" s="344"/>
      <c r="AC12" s="345"/>
      <c r="AD12" s="345"/>
      <c r="AE12" s="93"/>
      <c r="AF12" s="345"/>
      <c r="AG12" s="93"/>
      <c r="AH12" s="93"/>
      <c r="AI12" s="93"/>
      <c r="AJ12" s="93"/>
      <c r="AK12" s="93"/>
      <c r="AL12" s="93"/>
      <c r="AM12" s="93"/>
      <c r="AN12" s="93"/>
      <c r="AO12" s="93"/>
      <c r="AP12" s="93"/>
      <c r="AQ12" s="357"/>
      <c r="AS12" s="2"/>
      <c r="BF12" s="3"/>
    </row>
    <row r="13" spans="1:58" x14ac:dyDescent="0.3">
      <c r="A13" s="385" t="s">
        <v>0</v>
      </c>
      <c r="B13" s="386"/>
      <c r="C13" s="386"/>
      <c r="D13" s="386"/>
      <c r="E13" s="386"/>
      <c r="F13" s="386"/>
      <c r="G13" s="386"/>
      <c r="H13" s="386"/>
      <c r="I13" s="386"/>
      <c r="J13" s="386"/>
      <c r="K13" s="386"/>
      <c r="L13" s="386"/>
      <c r="M13" s="386"/>
      <c r="N13" s="386"/>
      <c r="O13" s="386"/>
      <c r="P13" s="386"/>
      <c r="Q13" s="386"/>
      <c r="R13" s="386"/>
      <c r="S13" s="386"/>
      <c r="T13" s="387"/>
      <c r="V13" s="420" t="s">
        <v>129</v>
      </c>
      <c r="W13" s="421"/>
      <c r="X13" s="421"/>
      <c r="Y13" s="421"/>
      <c r="Z13" s="421"/>
      <c r="AA13" s="421"/>
      <c r="AB13" s="421"/>
      <c r="AC13" s="421"/>
      <c r="AD13" s="421"/>
      <c r="AE13" s="421"/>
      <c r="AF13" s="421"/>
      <c r="AG13" s="421"/>
      <c r="AH13" s="421"/>
      <c r="AI13" s="421"/>
      <c r="AJ13" s="421"/>
      <c r="AK13" s="421"/>
      <c r="AL13" s="421"/>
      <c r="AM13" s="421"/>
      <c r="AN13" s="421"/>
      <c r="AO13" s="421"/>
      <c r="AP13" s="421"/>
      <c r="AQ13" s="422"/>
      <c r="AS13" s="2"/>
      <c r="BA13">
        <f>BA11+AT20+BA10</f>
        <v>15.055691639209469</v>
      </c>
      <c r="BF13" s="3"/>
    </row>
    <row r="14" spans="1:58" x14ac:dyDescent="0.3">
      <c r="A14" s="2" t="s">
        <v>2</v>
      </c>
      <c r="B14" s="416" t="s">
        <v>734</v>
      </c>
      <c r="C14" s="416"/>
      <c r="D14" s="416"/>
      <c r="E14" s="416"/>
      <c r="F14" s="416"/>
      <c r="G14" s="416"/>
      <c r="H14" s="416"/>
      <c r="I14" s="28" t="s">
        <v>92</v>
      </c>
      <c r="J14" s="28"/>
      <c r="K14" s="28"/>
      <c r="L14" s="28"/>
      <c r="M14" s="28"/>
      <c r="N14" s="28"/>
      <c r="O14" s="28"/>
      <c r="P14" s="28"/>
      <c r="Q14" s="28"/>
      <c r="R14" s="28"/>
      <c r="S14" s="28"/>
      <c r="T14" s="367"/>
      <c r="V14" s="2" t="s">
        <v>2</v>
      </c>
      <c r="AQ14" s="3"/>
      <c r="AS14" s="2"/>
      <c r="BF14" s="3"/>
    </row>
    <row r="15" spans="1:58" ht="18" x14ac:dyDescent="0.35">
      <c r="A15" s="2" t="s">
        <v>1</v>
      </c>
      <c r="B15" s="69" t="s">
        <v>63</v>
      </c>
      <c r="C15" t="s">
        <v>62</v>
      </c>
      <c r="D15" s="413" t="s">
        <v>735</v>
      </c>
      <c r="E15" s="413"/>
      <c r="F15" s="413"/>
      <c r="G15" s="413"/>
      <c r="H15" s="413"/>
      <c r="I15" s="413"/>
      <c r="J15" s="413"/>
      <c r="K15" s="413"/>
      <c r="L15" s="413"/>
      <c r="M15" s="413"/>
      <c r="N15" s="413"/>
      <c r="O15" s="413"/>
      <c r="P15" s="413"/>
      <c r="Q15" s="413"/>
      <c r="R15" s="413"/>
      <c r="S15" s="413"/>
      <c r="T15" s="432"/>
      <c r="V15" s="2" t="s">
        <v>1</v>
      </c>
      <c r="W15" t="s">
        <v>640</v>
      </c>
      <c r="AA15" t="s">
        <v>425</v>
      </c>
      <c r="AB15">
        <v>0</v>
      </c>
      <c r="AQ15" s="3"/>
      <c r="AS15" s="2"/>
      <c r="BF15" s="3"/>
    </row>
    <row r="16" spans="1:58" x14ac:dyDescent="0.3">
      <c r="A16" s="2" t="s">
        <v>32</v>
      </c>
      <c r="B16" t="s">
        <v>629</v>
      </c>
      <c r="C16" s="334">
        <v>2</v>
      </c>
      <c r="D16" t="s">
        <v>630</v>
      </c>
      <c r="E16" s="132" t="s">
        <v>736</v>
      </c>
      <c r="T16" s="3"/>
      <c r="V16" s="2" t="s">
        <v>32</v>
      </c>
      <c r="W16" s="347" t="str">
        <f>E16</f>
        <v>stiff</v>
      </c>
      <c r="X16" s="347">
        <f>F16</f>
        <v>0</v>
      </c>
      <c r="Y16" s="347"/>
      <c r="AQ16" s="3"/>
      <c r="AS16" s="2"/>
      <c r="BF16" s="3"/>
    </row>
    <row r="17" spans="1:58" x14ac:dyDescent="0.3">
      <c r="A17" s="330" t="s">
        <v>135</v>
      </c>
      <c r="B17" s="12" t="s">
        <v>614</v>
      </c>
      <c r="C17" s="12" t="s">
        <v>615</v>
      </c>
      <c r="D17" s="12" t="s">
        <v>224</v>
      </c>
      <c r="E17" s="12" t="s">
        <v>616</v>
      </c>
      <c r="F17" s="12" t="s">
        <v>617</v>
      </c>
      <c r="G17" s="12" t="s">
        <v>618</v>
      </c>
      <c r="H17" s="12" t="s">
        <v>619</v>
      </c>
      <c r="I17" s="12" t="s">
        <v>633</v>
      </c>
      <c r="J17" s="12" t="s">
        <v>610</v>
      </c>
      <c r="K17" s="12" t="s">
        <v>620</v>
      </c>
      <c r="L17" s="12" t="s">
        <v>621</v>
      </c>
      <c r="M17" s="12" t="s">
        <v>622</v>
      </c>
      <c r="N17" s="12" t="s">
        <v>613</v>
      </c>
      <c r="O17" s="12" t="s">
        <v>623</v>
      </c>
      <c r="P17" s="12" t="s">
        <v>624</v>
      </c>
      <c r="Q17" s="12" t="s">
        <v>625</v>
      </c>
      <c r="R17" s="12" t="s">
        <v>626</v>
      </c>
      <c r="S17" s="12" t="s">
        <v>627</v>
      </c>
      <c r="T17" s="16" t="s">
        <v>628</v>
      </c>
      <c r="V17" s="15" t="s">
        <v>135</v>
      </c>
      <c r="W17" s="12" t="s">
        <v>260</v>
      </c>
      <c r="X17" s="12" t="s">
        <v>261</v>
      </c>
      <c r="Y17" s="12" t="s">
        <v>577</v>
      </c>
      <c r="Z17" s="12" t="s">
        <v>223</v>
      </c>
      <c r="AA17" s="12" t="s">
        <v>578</v>
      </c>
      <c r="AB17" s="12" t="s">
        <v>579</v>
      </c>
      <c r="AC17" s="12" t="s">
        <v>581</v>
      </c>
      <c r="AD17" s="12" t="s">
        <v>580</v>
      </c>
      <c r="AE17" s="12" t="s">
        <v>582</v>
      </c>
      <c r="AF17" s="12" t="s">
        <v>67</v>
      </c>
      <c r="AG17" s="12" t="s">
        <v>68</v>
      </c>
      <c r="AH17" s="12" t="s">
        <v>235</v>
      </c>
      <c r="AI17" s="12" t="s">
        <v>69</v>
      </c>
      <c r="AJ17" s="12" t="s">
        <v>240</v>
      </c>
      <c r="AK17" s="12" t="s">
        <v>262</v>
      </c>
      <c r="AL17" s="12" t="s">
        <v>636</v>
      </c>
      <c r="AM17" s="12" t="s">
        <v>64</v>
      </c>
      <c r="AN17" s="12" t="s">
        <v>513</v>
      </c>
      <c r="AO17" s="12" t="s">
        <v>583</v>
      </c>
      <c r="AP17" s="12" t="s">
        <v>584</v>
      </c>
      <c r="AQ17" s="16" t="s">
        <v>585</v>
      </c>
      <c r="AS17" s="2"/>
      <c r="AT17">
        <v>7.0469999999999997</v>
      </c>
      <c r="AV17">
        <v>7.0469999999999997</v>
      </c>
      <c r="AW17">
        <f>AV17-BF7</f>
        <v>6.1469999999999994</v>
      </c>
      <c r="BF17" s="3"/>
    </row>
    <row r="18" spans="1:58" x14ac:dyDescent="0.3">
      <c r="A18" s="330">
        <v>1</v>
      </c>
      <c r="B18" s="33">
        <v>0</v>
      </c>
      <c r="C18" s="93">
        <v>1</v>
      </c>
      <c r="D18" s="33">
        <v>0</v>
      </c>
      <c r="E18" s="33">
        <v>0</v>
      </c>
      <c r="F18" s="93">
        <v>1.36</v>
      </c>
      <c r="G18" s="93">
        <v>1.36</v>
      </c>
      <c r="H18" s="93">
        <v>0</v>
      </c>
      <c r="I18" s="33">
        <v>0</v>
      </c>
      <c r="J18" s="93">
        <v>2.1E+17</v>
      </c>
      <c r="K18" s="93">
        <v>8.08E+17</v>
      </c>
      <c r="L18" s="93">
        <v>0.55200000000000005</v>
      </c>
      <c r="M18" s="93">
        <v>0.55200000000000005</v>
      </c>
      <c r="N18" s="93">
        <v>1.1000000000000001</v>
      </c>
      <c r="O18" s="33">
        <v>0.5</v>
      </c>
      <c r="P18" s="33">
        <v>0.5</v>
      </c>
      <c r="Q18" s="93">
        <v>0.29799999999999999</v>
      </c>
      <c r="R18" s="33">
        <v>0</v>
      </c>
      <c r="S18" s="33">
        <v>0</v>
      </c>
      <c r="T18" s="77">
        <v>0</v>
      </c>
      <c r="V18" s="332">
        <f>A18</f>
        <v>1</v>
      </c>
      <c r="W18" s="344">
        <f>B18</f>
        <v>0</v>
      </c>
      <c r="X18" s="344">
        <v>0</v>
      </c>
      <c r="Y18" s="344">
        <v>0</v>
      </c>
      <c r="Z18" s="345">
        <f t="shared" ref="Z18:Z19" si="2">C18</f>
        <v>1</v>
      </c>
      <c r="AA18" s="344">
        <f t="shared" ref="AA18:AA19" si="3">D18</f>
        <v>0</v>
      </c>
      <c r="AB18" s="344">
        <f t="shared" ref="AB18:AB19" si="4">E18</f>
        <v>0</v>
      </c>
      <c r="AC18" s="345">
        <f>$C18*F18^2</f>
        <v>1.8496000000000004</v>
      </c>
      <c r="AD18" s="345">
        <f>$C18*G18^2</f>
        <v>1.8496000000000004</v>
      </c>
      <c r="AE18" s="93">
        <v>0</v>
      </c>
      <c r="AF18" s="345">
        <f>J18*Q18</f>
        <v>6.258E+16</v>
      </c>
      <c r="AG18" s="93">
        <f>J18*Q18*T18</f>
        <v>0</v>
      </c>
      <c r="AH18" s="93">
        <f>J18*Q18*S18</f>
        <v>0</v>
      </c>
      <c r="AI18" s="93">
        <f xml:space="preserve"> $J18*L18</f>
        <v>1.1592000000000002E+17</v>
      </c>
      <c r="AJ18" s="93">
        <f xml:space="preserve"> $J18*M18</f>
        <v>1.1592000000000002E+17</v>
      </c>
      <c r="AK18" s="93">
        <v>0</v>
      </c>
      <c r="AL18" s="345">
        <f>K18*N18</f>
        <v>8.8880000000000013E+17</v>
      </c>
      <c r="AM18" s="345">
        <f>$K18*$Q18*O18</f>
        <v>1.20392E+17</v>
      </c>
      <c r="AN18" s="345">
        <f>$K18*$Q18*P18</f>
        <v>1.20392E+17</v>
      </c>
      <c r="AO18" s="93">
        <f>AM18*I18</f>
        <v>0</v>
      </c>
      <c r="AP18" s="93">
        <f>AN18*H18</f>
        <v>0</v>
      </c>
      <c r="AQ18" s="336"/>
      <c r="AS18" s="2"/>
      <c r="BF18" s="3"/>
    </row>
    <row r="19" spans="1:58" ht="15" thickBot="1" x14ac:dyDescent="0.35">
      <c r="A19" s="331">
        <v>2</v>
      </c>
      <c r="B19" s="366">
        <v>5.9676916392094697</v>
      </c>
      <c r="C19" s="177">
        <v>1</v>
      </c>
      <c r="D19" s="327">
        <v>0</v>
      </c>
      <c r="E19" s="327">
        <v>0</v>
      </c>
      <c r="F19" s="177">
        <v>1.36</v>
      </c>
      <c r="G19" s="177">
        <v>1.36</v>
      </c>
      <c r="H19" s="177">
        <v>0</v>
      </c>
      <c r="I19" s="327">
        <v>0</v>
      </c>
      <c r="J19" s="177">
        <v>2.1E+17</v>
      </c>
      <c r="K19" s="177">
        <v>8.08E+17</v>
      </c>
      <c r="L19" s="177">
        <v>0.55200000000000005</v>
      </c>
      <c r="M19" s="177">
        <v>0.55200000000000005</v>
      </c>
      <c r="N19" s="177">
        <v>1.1000000000000001</v>
      </c>
      <c r="O19" s="327">
        <v>0.5</v>
      </c>
      <c r="P19" s="327">
        <v>0.5</v>
      </c>
      <c r="Q19" s="177">
        <v>0.29799999999999999</v>
      </c>
      <c r="R19" s="327">
        <v>0</v>
      </c>
      <c r="S19" s="327">
        <v>0</v>
      </c>
      <c r="T19" s="328">
        <v>0</v>
      </c>
      <c r="V19" s="348">
        <f>A19</f>
        <v>2</v>
      </c>
      <c r="W19" s="343">
        <f>B19</f>
        <v>5.9676916392094697</v>
      </c>
      <c r="X19" s="343">
        <v>0</v>
      </c>
      <c r="Y19" s="343">
        <v>0</v>
      </c>
      <c r="Z19" s="342">
        <f t="shared" si="2"/>
        <v>1</v>
      </c>
      <c r="AA19" s="343">
        <f t="shared" si="3"/>
        <v>0</v>
      </c>
      <c r="AB19" s="343">
        <f t="shared" si="4"/>
        <v>0</v>
      </c>
      <c r="AC19" s="342">
        <f>$C19*F19^2</f>
        <v>1.8496000000000004</v>
      </c>
      <c r="AD19" s="342">
        <f>$C19*G19^2</f>
        <v>1.8496000000000004</v>
      </c>
      <c r="AE19" s="177">
        <v>0</v>
      </c>
      <c r="AF19" s="342">
        <f>J19*Q19</f>
        <v>6.258E+16</v>
      </c>
      <c r="AG19" s="177">
        <f>J19*Q19*T19</f>
        <v>0</v>
      </c>
      <c r="AH19" s="177">
        <f>J19*Q19*S19</f>
        <v>0</v>
      </c>
      <c r="AI19" s="177">
        <f xml:space="preserve"> $J19*L19</f>
        <v>1.1592000000000002E+17</v>
      </c>
      <c r="AJ19" s="177">
        <f xml:space="preserve"> $J19*M19</f>
        <v>1.1592000000000002E+17</v>
      </c>
      <c r="AK19" s="177">
        <v>0</v>
      </c>
      <c r="AL19" s="342">
        <f>K19*N19</f>
        <v>8.8880000000000013E+17</v>
      </c>
      <c r="AM19" s="342">
        <f>$K19*$Q19*O19</f>
        <v>1.20392E+17</v>
      </c>
      <c r="AN19" s="342">
        <f>$K19*$Q19*P19</f>
        <v>1.20392E+17</v>
      </c>
      <c r="AO19" s="177">
        <f>AM19*I19</f>
        <v>0</v>
      </c>
      <c r="AP19" s="177">
        <f>AN19*H19</f>
        <v>0</v>
      </c>
      <c r="AQ19" s="337"/>
      <c r="AS19" s="2"/>
      <c r="BD19" s="321">
        <f>W19+BF7</f>
        <v>6.86769163920947</v>
      </c>
      <c r="BF19" s="3"/>
    </row>
    <row r="20" spans="1:58" x14ac:dyDescent="0.3">
      <c r="AS20" s="2"/>
      <c r="AT20" s="357">
        <f>AT11-AT17</f>
        <v>5.1179999999999994</v>
      </c>
      <c r="AX20" s="132" t="s">
        <v>665</v>
      </c>
      <c r="BB20" s="132" t="s">
        <v>664</v>
      </c>
      <c r="BC20" t="s">
        <v>73</v>
      </c>
      <c r="BD20" t="s">
        <v>73</v>
      </c>
      <c r="BF20" s="3"/>
    </row>
    <row r="21" spans="1:58" ht="15" thickBot="1" x14ac:dyDescent="0.35">
      <c r="AS21" s="2"/>
      <c r="AX21" t="s">
        <v>661</v>
      </c>
      <c r="AY21">
        <v>133.73500000000001</v>
      </c>
      <c r="BB21" t="s">
        <v>667</v>
      </c>
      <c r="BC21" s="321">
        <f>AU6/ COS(6*PI()/180)</f>
        <v>5.0275413978175827</v>
      </c>
      <c r="BD21" s="321">
        <f>BC21+BF7</f>
        <v>5.927541397817583</v>
      </c>
      <c r="BE21" s="321">
        <f>BD21+AV10</f>
        <v>11.045541397817583</v>
      </c>
      <c r="BF21" s="3"/>
    </row>
    <row r="22" spans="1:58" x14ac:dyDescent="0.3">
      <c r="A22" s="385" t="s">
        <v>0</v>
      </c>
      <c r="B22" s="386"/>
      <c r="C22" s="386"/>
      <c r="D22" s="386"/>
      <c r="E22" s="386"/>
      <c r="F22" s="386"/>
      <c r="G22" s="386"/>
      <c r="H22" s="386"/>
      <c r="I22" s="386"/>
      <c r="J22" s="386"/>
      <c r="K22" s="386"/>
      <c r="L22" s="386"/>
      <c r="M22" s="386"/>
      <c r="N22" s="386"/>
      <c r="O22" s="386"/>
      <c r="P22" s="386"/>
      <c r="Q22" s="386"/>
      <c r="R22" s="386"/>
      <c r="S22" s="386"/>
      <c r="T22" s="387"/>
      <c r="V22" s="420" t="s">
        <v>129</v>
      </c>
      <c r="W22" s="421"/>
      <c r="X22" s="421"/>
      <c r="Y22" s="421"/>
      <c r="Z22" s="421"/>
      <c r="AA22" s="421"/>
      <c r="AB22" s="421"/>
      <c r="AC22" s="421"/>
      <c r="AD22" s="421"/>
      <c r="AE22" s="421"/>
      <c r="AF22" s="421"/>
      <c r="AG22" s="421"/>
      <c r="AH22" s="421"/>
      <c r="AI22" s="421"/>
      <c r="AJ22" s="421"/>
      <c r="AK22" s="421"/>
      <c r="AL22" s="421"/>
      <c r="AM22" s="421"/>
      <c r="AN22" s="421"/>
      <c r="AO22" s="421"/>
      <c r="AP22" s="421"/>
      <c r="AQ22" s="422"/>
      <c r="AS22" s="2"/>
      <c r="AX22" t="s">
        <v>662</v>
      </c>
      <c r="AY22" s="357">
        <f>AY21 - AW47</f>
        <v>4.349000000000018</v>
      </c>
      <c r="BB22" t="s">
        <v>668</v>
      </c>
      <c r="BC22" s="321">
        <f>BC21 + AV17</f>
        <v>12.074541397817583</v>
      </c>
      <c r="BD22" t="s">
        <v>73</v>
      </c>
      <c r="BF22" s="3"/>
    </row>
    <row r="23" spans="1:58" x14ac:dyDescent="0.3">
      <c r="A23" s="2" t="s">
        <v>2</v>
      </c>
      <c r="B23" s="416" t="s">
        <v>658</v>
      </c>
      <c r="C23" s="416"/>
      <c r="D23" s="416"/>
      <c r="E23" s="416"/>
      <c r="F23" s="416"/>
      <c r="G23" s="416"/>
      <c r="H23" s="416"/>
      <c r="I23" s="416"/>
      <c r="J23" s="416"/>
      <c r="K23" s="416"/>
      <c r="L23" s="416"/>
      <c r="M23" s="416"/>
      <c r="N23" s="416"/>
      <c r="O23" s="416"/>
      <c r="P23" s="416"/>
      <c r="Q23" s="416"/>
      <c r="R23" s="416"/>
      <c r="S23" s="416"/>
      <c r="T23" s="433"/>
      <c r="V23" s="2" t="s">
        <v>2</v>
      </c>
      <c r="AQ23" s="3"/>
      <c r="AS23" s="2"/>
      <c r="AX23" t="s">
        <v>666</v>
      </c>
      <c r="AY23" s="321">
        <f xml:space="preserve"> AU6*TAN(AU4*PI()/180)</f>
        <v>0.52552117632838224</v>
      </c>
      <c r="BF23" s="3"/>
    </row>
    <row r="24" spans="1:58" ht="18" x14ac:dyDescent="0.35">
      <c r="A24" s="2" t="s">
        <v>1</v>
      </c>
      <c r="B24" s="69" t="s">
        <v>63</v>
      </c>
      <c r="C24" t="s">
        <v>62</v>
      </c>
      <c r="E24" s="365" t="s">
        <v>733</v>
      </c>
      <c r="T24" s="3"/>
      <c r="V24" s="2" t="s">
        <v>1</v>
      </c>
      <c r="W24" t="s">
        <v>641</v>
      </c>
      <c r="X24" s="347" t="s">
        <v>718</v>
      </c>
      <c r="AQ24" s="3"/>
      <c r="AS24" s="2"/>
      <c r="AV24" s="354"/>
      <c r="AX24" t="s">
        <v>663</v>
      </c>
      <c r="AY24" s="358">
        <f>AV6 - AY23</f>
        <v>4.3494788236716175</v>
      </c>
      <c r="BF24" s="3"/>
    </row>
    <row r="25" spans="1:58" ht="15" thickBot="1" x14ac:dyDescent="0.35">
      <c r="A25" s="2" t="s">
        <v>32</v>
      </c>
      <c r="B25" t="s">
        <v>611</v>
      </c>
      <c r="C25" s="334">
        <v>11</v>
      </c>
      <c r="D25" s="132" t="s">
        <v>659</v>
      </c>
      <c r="T25" s="3"/>
      <c r="V25" s="2" t="s">
        <v>32</v>
      </c>
      <c r="W25" t="s">
        <v>425</v>
      </c>
      <c r="X25">
        <v>0</v>
      </c>
      <c r="AQ25" s="3"/>
      <c r="AS25" s="26"/>
      <c r="AT25" s="27"/>
      <c r="AU25" s="27"/>
      <c r="AV25" s="27"/>
      <c r="AW25" s="27"/>
      <c r="AX25" s="27"/>
      <c r="AY25" s="27"/>
      <c r="AZ25" s="27"/>
      <c r="BA25" s="27"/>
      <c r="BB25" s="27"/>
      <c r="BC25" s="27"/>
      <c r="BD25" s="27"/>
      <c r="BE25" s="27"/>
      <c r="BF25" s="152"/>
    </row>
    <row r="26" spans="1:58" ht="18" thickBot="1" x14ac:dyDescent="0.4">
      <c r="A26" s="330" t="s">
        <v>135</v>
      </c>
      <c r="B26" s="12" t="s">
        <v>614</v>
      </c>
      <c r="C26" s="12" t="s">
        <v>615</v>
      </c>
      <c r="D26" s="12" t="s">
        <v>224</v>
      </c>
      <c r="E26" s="12" t="s">
        <v>616</v>
      </c>
      <c r="F26" s="12" t="s">
        <v>617</v>
      </c>
      <c r="G26" s="12" t="s">
        <v>618</v>
      </c>
      <c r="H26" s="12" t="s">
        <v>619</v>
      </c>
      <c r="I26" s="12" t="s">
        <v>633</v>
      </c>
      <c r="J26" s="12" t="s">
        <v>610</v>
      </c>
      <c r="K26" s="12" t="s">
        <v>620</v>
      </c>
      <c r="L26" s="12" t="s">
        <v>621</v>
      </c>
      <c r="M26" s="12" t="s">
        <v>622</v>
      </c>
      <c r="N26" s="12" t="s">
        <v>613</v>
      </c>
      <c r="O26" s="12" t="s">
        <v>623</v>
      </c>
      <c r="P26" s="12" t="s">
        <v>624</v>
      </c>
      <c r="Q26" s="12" t="s">
        <v>625</v>
      </c>
      <c r="R26" s="12" t="s">
        <v>626</v>
      </c>
      <c r="S26" s="12" t="s">
        <v>627</v>
      </c>
      <c r="T26" s="16" t="s">
        <v>628</v>
      </c>
      <c r="V26" s="15" t="s">
        <v>135</v>
      </c>
      <c r="W26" s="12" t="s">
        <v>260</v>
      </c>
      <c r="X26" s="12" t="s">
        <v>261</v>
      </c>
      <c r="Y26" s="12" t="s">
        <v>577</v>
      </c>
      <c r="Z26" s="12" t="s">
        <v>223</v>
      </c>
      <c r="AA26" s="12" t="s">
        <v>578</v>
      </c>
      <c r="AB26" s="12" t="s">
        <v>579</v>
      </c>
      <c r="AC26" s="12" t="s">
        <v>581</v>
      </c>
      <c r="AD26" s="12" t="s">
        <v>580</v>
      </c>
      <c r="AE26" s="12" t="s">
        <v>582</v>
      </c>
      <c r="AF26" s="12" t="s">
        <v>67</v>
      </c>
      <c r="AG26" s="12" t="s">
        <v>68</v>
      </c>
      <c r="AH26" s="12" t="s">
        <v>235</v>
      </c>
      <c r="AI26" s="12" t="s">
        <v>69</v>
      </c>
      <c r="AJ26" s="12" t="s">
        <v>240</v>
      </c>
      <c r="AK26" s="12" t="s">
        <v>262</v>
      </c>
      <c r="AL26" s="12" t="s">
        <v>636</v>
      </c>
      <c r="AM26" s="12" t="s">
        <v>64</v>
      </c>
      <c r="AN26" s="12" t="s">
        <v>513</v>
      </c>
      <c r="AO26" s="12" t="s">
        <v>583</v>
      </c>
      <c r="AP26" s="12" t="s">
        <v>584</v>
      </c>
      <c r="AQ26" s="16" t="s">
        <v>585</v>
      </c>
      <c r="AS26" s="340" t="s">
        <v>104</v>
      </c>
      <c r="AT26" s="340" t="s">
        <v>105</v>
      </c>
      <c r="AU26" s="30" t="s">
        <v>642</v>
      </c>
      <c r="AV26" s="30" t="s">
        <v>643</v>
      </c>
      <c r="AW26" s="251" t="s">
        <v>660</v>
      </c>
      <c r="AX26" s="30" t="s">
        <v>644</v>
      </c>
      <c r="AY26" s="338" t="s">
        <v>263</v>
      </c>
    </row>
    <row r="27" spans="1:58" ht="15" thickTop="1" x14ac:dyDescent="0.3">
      <c r="A27" s="330">
        <v>1</v>
      </c>
      <c r="B27" s="33">
        <v>0</v>
      </c>
      <c r="C27" s="33">
        <v>23385</v>
      </c>
      <c r="D27" s="33">
        <v>0</v>
      </c>
      <c r="E27" s="33">
        <v>0</v>
      </c>
      <c r="F27" s="33">
        <v>3.5038999999999998</v>
      </c>
      <c r="G27" s="33">
        <v>3.5038999999999998</v>
      </c>
      <c r="H27" s="33">
        <v>0</v>
      </c>
      <c r="I27" s="33">
        <v>0</v>
      </c>
      <c r="J27" s="33">
        <v>200000000000</v>
      </c>
      <c r="K27" s="33">
        <v>79300000000</v>
      </c>
      <c r="L27" s="33">
        <v>34.4</v>
      </c>
      <c r="M27" s="33">
        <v>34.4</v>
      </c>
      <c r="N27" s="33">
        <v>68.8</v>
      </c>
      <c r="O27" s="33">
        <v>0.51349999999999996</v>
      </c>
      <c r="P27" s="33">
        <v>0.51349999999999996</v>
      </c>
      <c r="Q27" s="33">
        <v>2.802</v>
      </c>
      <c r="R27" s="33">
        <v>0</v>
      </c>
      <c r="S27" s="33">
        <v>0</v>
      </c>
      <c r="T27" s="77">
        <v>0</v>
      </c>
      <c r="V27" s="332">
        <v>1</v>
      </c>
      <c r="W27" s="344">
        <f>B27</f>
        <v>0</v>
      </c>
      <c r="X27" s="344">
        <v>0</v>
      </c>
      <c r="Y27" s="344">
        <v>0</v>
      </c>
      <c r="Z27" s="345">
        <f>C27</f>
        <v>23385</v>
      </c>
      <c r="AA27" s="344">
        <f>D27</f>
        <v>0</v>
      </c>
      <c r="AB27" s="344">
        <f>E27</f>
        <v>0</v>
      </c>
      <c r="AC27" s="345">
        <f>$C27*F27^2</f>
        <v>287105.01618584996</v>
      </c>
      <c r="AD27" s="345">
        <f>$C27*G27^2</f>
        <v>287105.01618584996</v>
      </c>
      <c r="AE27" s="93">
        <v>0</v>
      </c>
      <c r="AF27" s="345">
        <f>J27*Q27</f>
        <v>560400000000</v>
      </c>
      <c r="AG27" s="93">
        <f>J27*Q27*T27</f>
        <v>0</v>
      </c>
      <c r="AH27" s="93">
        <f>J27*Q27*S27</f>
        <v>0</v>
      </c>
      <c r="AI27" s="345">
        <f xml:space="preserve"> $J27*L27</f>
        <v>6880000000000</v>
      </c>
      <c r="AJ27" s="345">
        <f xml:space="preserve"> $J27*M27</f>
        <v>6880000000000</v>
      </c>
      <c r="AK27" s="93">
        <v>0</v>
      </c>
      <c r="AL27" s="345">
        <f>K27*N27</f>
        <v>5455840000000</v>
      </c>
      <c r="AM27" s="345">
        <f>$K27*$Q27*O27</f>
        <v>114098981099.99998</v>
      </c>
      <c r="AN27" s="345">
        <f>$K27*$Q27*P27</f>
        <v>114098981099.99998</v>
      </c>
      <c r="AO27" s="93">
        <f>AM27*I27</f>
        <v>0</v>
      </c>
      <c r="AP27" s="93">
        <f>AN27*H27</f>
        <v>0</v>
      </c>
      <c r="AQ27" s="346">
        <f>_xlfn.LET(
    _xlpm.r, $W27,
    _xlpm.rp, _xlfn.XLOOKUP($AS27, $AY$27:$AY$47, $AW$27:$AW$47, , -1),
    _xlpm.rn, _xlfn.XLOOKUP($AT27, $AY$27:$AY$47, $AW$27:$AW$47, , -1),
    _xlpm.xp, _xlfn.XLOOKUP($AS27, $AY$27:$AY$47, AX$27:AX$47, , -1),
    _xlpm.xn, _xlfn.XLOOKUP($AT27, $AY$27:$AY$47, AX$27:AX$47, , -1),
    (_xlpm.r - _xlpm.rp)/(_xlpm.rn - _xlpm.rp)*(_xlpm.xn - _xlpm.xp) + _xlpm.xp
)</f>
        <v>10</v>
      </c>
      <c r="AS27" s="339">
        <f>_xlfn.XLOOKUP(W27, AW27:AW47, AY27:AY47, ,-1)</f>
        <v>1</v>
      </c>
      <c r="AT27" s="339">
        <f>AS27+1</f>
        <v>2</v>
      </c>
      <c r="AU27" t="s">
        <v>656</v>
      </c>
      <c r="AV27" s="76">
        <v>15</v>
      </c>
      <c r="AW27" s="341">
        <f>AV27-$AV$27</f>
        <v>0</v>
      </c>
      <c r="AX27" s="76">
        <v>10</v>
      </c>
      <c r="AY27" s="339">
        <v>1</v>
      </c>
    </row>
    <row r="28" spans="1:58" x14ac:dyDescent="0.3">
      <c r="A28" s="330">
        <v>2</v>
      </c>
      <c r="B28" s="33">
        <v>13</v>
      </c>
      <c r="C28" s="33">
        <v>22627</v>
      </c>
      <c r="D28" s="33">
        <v>0</v>
      </c>
      <c r="E28" s="33">
        <v>0</v>
      </c>
      <c r="F28" s="33">
        <v>3.5049000000000001</v>
      </c>
      <c r="G28" s="33">
        <v>3.5049000000000001</v>
      </c>
      <c r="H28" s="33">
        <v>0</v>
      </c>
      <c r="I28" s="33">
        <v>0</v>
      </c>
      <c r="J28" s="33">
        <v>200000000000</v>
      </c>
      <c r="K28" s="33">
        <v>79300000000</v>
      </c>
      <c r="L28" s="33">
        <v>33.305</v>
      </c>
      <c r="M28" s="33">
        <v>33.305</v>
      </c>
      <c r="N28" s="33">
        <v>66.608999999999995</v>
      </c>
      <c r="O28" s="33">
        <v>0.51305999999999996</v>
      </c>
      <c r="P28" s="33">
        <v>0.51305999999999996</v>
      </c>
      <c r="Q28" s="33">
        <v>2.7111999999999998</v>
      </c>
      <c r="R28" s="33">
        <v>0</v>
      </c>
      <c r="S28" s="33">
        <v>0</v>
      </c>
      <c r="T28" s="77">
        <v>0</v>
      </c>
      <c r="V28" s="332">
        <v>2</v>
      </c>
      <c r="W28" s="344">
        <f t="shared" ref="W28:W37" si="5">B28</f>
        <v>13</v>
      </c>
      <c r="X28" s="344">
        <v>0</v>
      </c>
      <c r="Y28" s="344">
        <v>0</v>
      </c>
      <c r="Z28" s="345">
        <f t="shared" ref="Z28:Z37" si="6">C28</f>
        <v>22627</v>
      </c>
      <c r="AA28" s="344">
        <f t="shared" ref="AA28:AA37" si="7">D28</f>
        <v>0</v>
      </c>
      <c r="AB28" s="344">
        <f t="shared" ref="AB28:AB37" si="8">E28</f>
        <v>0</v>
      </c>
      <c r="AC28" s="345">
        <f t="shared" ref="AC28:AC37" si="9">$C28*F28^2</f>
        <v>277957.39937427</v>
      </c>
      <c r="AD28" s="345">
        <f t="shared" ref="AD28:AD37" si="10">$C28*G28^2</f>
        <v>277957.39937427</v>
      </c>
      <c r="AE28" s="93">
        <v>0</v>
      </c>
      <c r="AF28" s="345">
        <f t="shared" ref="AF28:AF37" si="11">J28*Q28</f>
        <v>542239999999.99994</v>
      </c>
      <c r="AG28" s="93">
        <f t="shared" ref="AG28:AG37" si="12">J28*Q28*T28</f>
        <v>0</v>
      </c>
      <c r="AH28" s="93">
        <f t="shared" ref="AH28:AH37" si="13">J28*Q28*S28</f>
        <v>0</v>
      </c>
      <c r="AI28" s="345">
        <f t="shared" ref="AI28:AI37" si="14" xml:space="preserve"> $J28*L28</f>
        <v>6661000000000</v>
      </c>
      <c r="AJ28" s="345">
        <f t="shared" ref="AJ28:AJ37" si="15" xml:space="preserve"> $J28*M28</f>
        <v>6661000000000</v>
      </c>
      <c r="AK28" s="93">
        <v>0</v>
      </c>
      <c r="AL28" s="345">
        <f t="shared" ref="AL28:AL37" si="16">K28*N28</f>
        <v>5282093700000</v>
      </c>
      <c r="AM28" s="345">
        <f t="shared" ref="AM28:AM37" si="17">$K28*$Q28*O28</f>
        <v>110306955969.59999</v>
      </c>
      <c r="AN28" s="345">
        <f t="shared" ref="AN28:AN37" si="18">$K28*$Q28*P28</f>
        <v>110306955969.59999</v>
      </c>
      <c r="AO28" s="93">
        <f t="shared" ref="AO28:AO37" si="19">AM28*I28</f>
        <v>0</v>
      </c>
      <c r="AP28" s="93">
        <f t="shared" ref="AP28:AP37" si="20">AN28*H28</f>
        <v>0</v>
      </c>
      <c r="AQ28" s="346">
        <f t="shared" ref="AQ28:AQ36" si="21">_xlfn.LET(
    _xlpm.r, $W28,
    _xlpm.rp, _xlfn.XLOOKUP($AS28, $AY$27:$AY$47, $AW$27:$AW$47, , -1),
    _xlpm.rn, _xlfn.XLOOKUP($AT28, $AY$27:$AY$47, $AW$27:$AW$47, , -1),
    _xlpm.xp, _xlfn.XLOOKUP($AS28, $AY$27:$AY$47, AX$27:AX$47, , -1),
    _xlpm.xn, _xlfn.XLOOKUP($AT28, $AY$27:$AY$47, AX$27:AX$47, , -1),
    (_xlpm.r - _xlpm.rp)/(_xlpm.rn - _xlpm.rp)*(_xlpm.xn - _xlpm.xp) + _xlpm.xp
)</f>
        <v>10</v>
      </c>
      <c r="AS28" s="339">
        <f t="shared" ref="AS28:AS37" si="22">_xlfn.XLOOKUP(W28, AW28:AW48, AY28:AY48, ,-1)</f>
        <v>3</v>
      </c>
      <c r="AT28" s="339">
        <f t="shared" ref="AT28:AT36" si="23">AS28+1</f>
        <v>4</v>
      </c>
      <c r="AV28" s="76">
        <v>15.000999999999999</v>
      </c>
      <c r="AW28" s="341">
        <f t="shared" ref="AW28:AW47" si="24">AV28-$AV$27</f>
        <v>9.9999999999944578E-4</v>
      </c>
      <c r="AX28" s="76">
        <v>10</v>
      </c>
      <c r="AY28" s="339">
        <v>2</v>
      </c>
    </row>
    <row r="29" spans="1:58" x14ac:dyDescent="0.3">
      <c r="A29" s="330">
        <v>3</v>
      </c>
      <c r="B29" s="33">
        <v>26</v>
      </c>
      <c r="C29" s="33">
        <v>18147</v>
      </c>
      <c r="D29" s="33">
        <v>0</v>
      </c>
      <c r="E29" s="33">
        <v>0</v>
      </c>
      <c r="F29" s="33">
        <v>3.5110000000000001</v>
      </c>
      <c r="G29" s="33">
        <v>3.5110000000000001</v>
      </c>
      <c r="H29" s="33">
        <v>0</v>
      </c>
      <c r="I29" s="33">
        <v>0</v>
      </c>
      <c r="J29" s="33">
        <v>200000000000</v>
      </c>
      <c r="K29" s="33">
        <v>79300000000</v>
      </c>
      <c r="L29" s="33">
        <v>26.803000000000001</v>
      </c>
      <c r="M29" s="33">
        <v>26.803000000000001</v>
      </c>
      <c r="N29" s="33">
        <v>53.606999999999999</v>
      </c>
      <c r="O29" s="33">
        <v>0.51044999999999996</v>
      </c>
      <c r="P29" s="33">
        <v>0.51044999999999996</v>
      </c>
      <c r="Q29" s="33">
        <v>2.1743999999999999</v>
      </c>
      <c r="R29" s="33">
        <v>0</v>
      </c>
      <c r="S29" s="33">
        <v>0</v>
      </c>
      <c r="T29" s="77">
        <v>0</v>
      </c>
      <c r="V29" s="332">
        <v>3</v>
      </c>
      <c r="W29" s="344">
        <f t="shared" si="5"/>
        <v>26</v>
      </c>
      <c r="X29" s="344">
        <v>0</v>
      </c>
      <c r="Y29" s="344">
        <v>0</v>
      </c>
      <c r="Z29" s="345">
        <f t="shared" si="6"/>
        <v>18147</v>
      </c>
      <c r="AA29" s="344">
        <f t="shared" si="7"/>
        <v>0</v>
      </c>
      <c r="AB29" s="344">
        <f t="shared" si="8"/>
        <v>0</v>
      </c>
      <c r="AC29" s="345">
        <f t="shared" si="9"/>
        <v>223700.26478699999</v>
      </c>
      <c r="AD29" s="345">
        <f t="shared" si="10"/>
        <v>223700.26478699999</v>
      </c>
      <c r="AE29" s="93">
        <v>0</v>
      </c>
      <c r="AF29" s="345">
        <f t="shared" si="11"/>
        <v>434880000000</v>
      </c>
      <c r="AG29" s="93">
        <f t="shared" si="12"/>
        <v>0</v>
      </c>
      <c r="AH29" s="93">
        <f t="shared" si="13"/>
        <v>0</v>
      </c>
      <c r="AI29" s="345">
        <f t="shared" si="14"/>
        <v>5360600000000</v>
      </c>
      <c r="AJ29" s="345">
        <f t="shared" si="15"/>
        <v>5360600000000</v>
      </c>
      <c r="AK29" s="93">
        <v>0</v>
      </c>
      <c r="AL29" s="345">
        <f t="shared" si="16"/>
        <v>4251035100000</v>
      </c>
      <c r="AM29" s="345">
        <f t="shared" si="17"/>
        <v>88016852664</v>
      </c>
      <c r="AN29" s="345">
        <f t="shared" si="18"/>
        <v>88016852664</v>
      </c>
      <c r="AO29" s="93">
        <f t="shared" si="19"/>
        <v>0</v>
      </c>
      <c r="AP29" s="93">
        <f t="shared" si="20"/>
        <v>0</v>
      </c>
      <c r="AQ29" s="346">
        <f t="shared" si="21"/>
        <v>9.9260000000000002</v>
      </c>
      <c r="AS29" s="339">
        <f t="shared" si="22"/>
        <v>5</v>
      </c>
      <c r="AT29" s="339">
        <f t="shared" si="23"/>
        <v>6</v>
      </c>
      <c r="AV29" s="76">
        <v>28</v>
      </c>
      <c r="AW29" s="341">
        <f t="shared" si="24"/>
        <v>13</v>
      </c>
      <c r="AX29" s="76">
        <v>10</v>
      </c>
      <c r="AY29" s="339">
        <v>3</v>
      </c>
    </row>
    <row r="30" spans="1:58" x14ac:dyDescent="0.3">
      <c r="A30" s="330">
        <v>4</v>
      </c>
      <c r="B30" s="33">
        <v>39</v>
      </c>
      <c r="C30" s="33">
        <v>17345</v>
      </c>
      <c r="D30" s="33">
        <v>0</v>
      </c>
      <c r="E30" s="33">
        <v>0</v>
      </c>
      <c r="F30" s="33">
        <v>3.5121000000000002</v>
      </c>
      <c r="G30" s="33">
        <v>3.5121000000000002</v>
      </c>
      <c r="H30" s="33">
        <v>0</v>
      </c>
      <c r="I30" s="33">
        <v>0</v>
      </c>
      <c r="J30" s="33">
        <v>200000000000</v>
      </c>
      <c r="K30" s="33">
        <v>79300000000</v>
      </c>
      <c r="L30" s="33">
        <v>25.634</v>
      </c>
      <c r="M30" s="33">
        <v>25.634</v>
      </c>
      <c r="N30" s="33">
        <v>51.268000000000001</v>
      </c>
      <c r="O30" s="33">
        <v>0.50999000000000005</v>
      </c>
      <c r="P30" s="33">
        <v>0.50999000000000005</v>
      </c>
      <c r="Q30" s="33">
        <v>2.0781999999999998</v>
      </c>
      <c r="R30" s="33">
        <v>0</v>
      </c>
      <c r="S30" s="33">
        <v>0</v>
      </c>
      <c r="T30" s="77">
        <v>0</v>
      </c>
      <c r="V30" s="332">
        <v>4</v>
      </c>
      <c r="W30" s="344">
        <f t="shared" si="5"/>
        <v>39</v>
      </c>
      <c r="X30" s="344">
        <v>0</v>
      </c>
      <c r="Y30" s="344">
        <v>0</v>
      </c>
      <c r="Z30" s="345">
        <f t="shared" si="6"/>
        <v>17345</v>
      </c>
      <c r="AA30" s="344">
        <f t="shared" si="7"/>
        <v>0</v>
      </c>
      <c r="AB30" s="344">
        <f t="shared" si="8"/>
        <v>0</v>
      </c>
      <c r="AC30" s="345">
        <f t="shared" si="9"/>
        <v>213947.91098145003</v>
      </c>
      <c r="AD30" s="345">
        <f t="shared" si="10"/>
        <v>213947.91098145003</v>
      </c>
      <c r="AE30" s="93">
        <v>0</v>
      </c>
      <c r="AF30" s="345">
        <f t="shared" si="11"/>
        <v>415639999999.99994</v>
      </c>
      <c r="AG30" s="93">
        <f t="shared" si="12"/>
        <v>0</v>
      </c>
      <c r="AH30" s="93">
        <f t="shared" si="13"/>
        <v>0</v>
      </c>
      <c r="AI30" s="345">
        <f t="shared" si="14"/>
        <v>5126800000000</v>
      </c>
      <c r="AJ30" s="345">
        <f t="shared" si="15"/>
        <v>5126800000000</v>
      </c>
      <c r="AK30" s="93">
        <v>0</v>
      </c>
      <c r="AL30" s="345">
        <f t="shared" si="16"/>
        <v>4065552400000</v>
      </c>
      <c r="AM30" s="345">
        <f t="shared" si="17"/>
        <v>84046994587.400009</v>
      </c>
      <c r="AN30" s="345">
        <f t="shared" si="18"/>
        <v>84046994587.400009</v>
      </c>
      <c r="AO30" s="93">
        <f t="shared" si="19"/>
        <v>0</v>
      </c>
      <c r="AP30" s="93">
        <f t="shared" si="20"/>
        <v>0</v>
      </c>
      <c r="AQ30" s="346">
        <f t="shared" si="21"/>
        <v>9.4429999999999996</v>
      </c>
      <c r="AS30" s="339">
        <f t="shared" si="22"/>
        <v>7</v>
      </c>
      <c r="AT30" s="339">
        <f t="shared" si="23"/>
        <v>8</v>
      </c>
      <c r="AV30" s="76">
        <v>28.001000000000001</v>
      </c>
      <c r="AW30" s="341">
        <f t="shared" si="24"/>
        <v>13.001000000000001</v>
      </c>
      <c r="AX30" s="76">
        <v>10</v>
      </c>
      <c r="AY30" s="339">
        <v>4</v>
      </c>
    </row>
    <row r="31" spans="1:58" x14ac:dyDescent="0.3">
      <c r="A31" s="330">
        <v>5</v>
      </c>
      <c r="B31" s="33">
        <v>52</v>
      </c>
      <c r="C31" s="33">
        <v>12777</v>
      </c>
      <c r="D31" s="33">
        <v>0</v>
      </c>
      <c r="E31" s="33">
        <v>0</v>
      </c>
      <c r="F31" s="33">
        <v>3.5183</v>
      </c>
      <c r="G31" s="33">
        <v>3.5183</v>
      </c>
      <c r="H31" s="33">
        <v>0</v>
      </c>
      <c r="I31" s="33">
        <v>0</v>
      </c>
      <c r="J31" s="33">
        <v>200000000000</v>
      </c>
      <c r="K31" s="33">
        <v>79300000000</v>
      </c>
      <c r="L31" s="33">
        <v>18.95</v>
      </c>
      <c r="M31" s="33">
        <v>18.95</v>
      </c>
      <c r="N31" s="33">
        <v>37.899000000000001</v>
      </c>
      <c r="O31" s="33">
        <v>0.50734999999999997</v>
      </c>
      <c r="P31" s="33">
        <v>0.50734999999999997</v>
      </c>
      <c r="Q31" s="33">
        <v>1.5308999999999999</v>
      </c>
      <c r="R31" s="33">
        <v>0</v>
      </c>
      <c r="S31" s="33">
        <v>0</v>
      </c>
      <c r="T31" s="77">
        <v>0</v>
      </c>
      <c r="V31" s="332">
        <v>5</v>
      </c>
      <c r="W31" s="344">
        <f t="shared" si="5"/>
        <v>52</v>
      </c>
      <c r="X31" s="344">
        <v>0</v>
      </c>
      <c r="Y31" s="344">
        <v>0</v>
      </c>
      <c r="Z31" s="345">
        <f t="shared" si="6"/>
        <v>12777</v>
      </c>
      <c r="AA31" s="344">
        <f t="shared" si="7"/>
        <v>0</v>
      </c>
      <c r="AB31" s="344">
        <f t="shared" si="8"/>
        <v>0</v>
      </c>
      <c r="AC31" s="345">
        <f t="shared" si="9"/>
        <v>158159.26258953</v>
      </c>
      <c r="AD31" s="345">
        <f t="shared" si="10"/>
        <v>158159.26258953</v>
      </c>
      <c r="AE31" s="93">
        <v>0</v>
      </c>
      <c r="AF31" s="345">
        <f t="shared" si="11"/>
        <v>306180000000</v>
      </c>
      <c r="AG31" s="93">
        <f t="shared" si="12"/>
        <v>0</v>
      </c>
      <c r="AH31" s="93">
        <f t="shared" si="13"/>
        <v>0</v>
      </c>
      <c r="AI31" s="345">
        <f t="shared" si="14"/>
        <v>3790000000000</v>
      </c>
      <c r="AJ31" s="345">
        <f t="shared" si="15"/>
        <v>3790000000000</v>
      </c>
      <c r="AK31" s="93">
        <v>0</v>
      </c>
      <c r="AL31" s="345">
        <f t="shared" si="16"/>
        <v>3005390700000</v>
      </c>
      <c r="AM31" s="345">
        <f t="shared" si="17"/>
        <v>61592477719.499992</v>
      </c>
      <c r="AN31" s="345">
        <f t="shared" si="18"/>
        <v>61592477719.499992</v>
      </c>
      <c r="AO31" s="93">
        <f t="shared" si="19"/>
        <v>0</v>
      </c>
      <c r="AP31" s="93">
        <f t="shared" si="20"/>
        <v>0</v>
      </c>
      <c r="AQ31" s="346">
        <f t="shared" si="21"/>
        <v>8.8330000000000002</v>
      </c>
      <c r="AS31" s="339">
        <f t="shared" si="22"/>
        <v>9</v>
      </c>
      <c r="AT31" s="339">
        <f t="shared" si="23"/>
        <v>10</v>
      </c>
      <c r="AV31" s="76">
        <v>41</v>
      </c>
      <c r="AW31" s="341">
        <f t="shared" si="24"/>
        <v>26</v>
      </c>
      <c r="AX31" s="76">
        <v>9.9260000000000002</v>
      </c>
      <c r="AY31" s="339">
        <v>5</v>
      </c>
    </row>
    <row r="32" spans="1:58" x14ac:dyDescent="0.3">
      <c r="A32" s="330">
        <v>6</v>
      </c>
      <c r="B32" s="33">
        <v>65</v>
      </c>
      <c r="C32" s="33">
        <v>11908</v>
      </c>
      <c r="D32" s="33">
        <v>0</v>
      </c>
      <c r="E32" s="33">
        <v>0</v>
      </c>
      <c r="F32" s="33">
        <v>3.5194000000000001</v>
      </c>
      <c r="G32" s="33">
        <v>3.5194000000000001</v>
      </c>
      <c r="H32" s="33">
        <v>0</v>
      </c>
      <c r="I32" s="33">
        <v>0</v>
      </c>
      <c r="J32" s="33">
        <v>200000000000</v>
      </c>
      <c r="K32" s="33">
        <v>79300000000</v>
      </c>
      <c r="L32" s="33">
        <v>17.672999999999998</v>
      </c>
      <c r="M32" s="33">
        <v>17.672999999999998</v>
      </c>
      <c r="N32" s="33">
        <v>35.344999999999999</v>
      </c>
      <c r="O32" s="33">
        <v>0.50683999999999996</v>
      </c>
      <c r="P32" s="33">
        <v>0.50683999999999996</v>
      </c>
      <c r="Q32" s="33">
        <v>1.4268000000000001</v>
      </c>
      <c r="R32" s="33">
        <v>0</v>
      </c>
      <c r="S32" s="33">
        <v>0</v>
      </c>
      <c r="T32" s="77">
        <v>0</v>
      </c>
      <c r="V32" s="332">
        <v>6</v>
      </c>
      <c r="W32" s="344">
        <f t="shared" si="5"/>
        <v>65</v>
      </c>
      <c r="X32" s="344">
        <v>0</v>
      </c>
      <c r="Y32" s="344">
        <v>0</v>
      </c>
      <c r="Z32" s="345">
        <f t="shared" si="6"/>
        <v>11908</v>
      </c>
      <c r="AA32" s="344">
        <f t="shared" si="7"/>
        <v>0</v>
      </c>
      <c r="AB32" s="344">
        <f t="shared" si="8"/>
        <v>0</v>
      </c>
      <c r="AC32" s="345">
        <f t="shared" si="9"/>
        <v>147494.58809487999</v>
      </c>
      <c r="AD32" s="345">
        <f t="shared" si="10"/>
        <v>147494.58809487999</v>
      </c>
      <c r="AE32" s="93">
        <v>0</v>
      </c>
      <c r="AF32" s="345">
        <f t="shared" si="11"/>
        <v>285360000000</v>
      </c>
      <c r="AG32" s="93">
        <f t="shared" si="12"/>
        <v>0</v>
      </c>
      <c r="AH32" s="93">
        <f t="shared" si="13"/>
        <v>0</v>
      </c>
      <c r="AI32" s="345">
        <f t="shared" si="14"/>
        <v>3534599999999.9995</v>
      </c>
      <c r="AJ32" s="345">
        <f t="shared" si="15"/>
        <v>3534599999999.9995</v>
      </c>
      <c r="AK32" s="93">
        <v>0</v>
      </c>
      <c r="AL32" s="345">
        <f t="shared" si="16"/>
        <v>2802858500000</v>
      </c>
      <c r="AM32" s="345">
        <f t="shared" si="17"/>
        <v>57346533441.599998</v>
      </c>
      <c r="AN32" s="345">
        <f t="shared" si="18"/>
        <v>57346533441.599998</v>
      </c>
      <c r="AO32" s="93">
        <f t="shared" si="19"/>
        <v>0</v>
      </c>
      <c r="AP32" s="93">
        <f t="shared" si="20"/>
        <v>0</v>
      </c>
      <c r="AQ32" s="346">
        <f t="shared" si="21"/>
        <v>8.1509999999999998</v>
      </c>
      <c r="AS32" s="339">
        <f t="shared" si="22"/>
        <v>11</v>
      </c>
      <c r="AT32" s="339">
        <f t="shared" si="23"/>
        <v>12</v>
      </c>
      <c r="AV32" s="76">
        <v>41.000999999999998</v>
      </c>
      <c r="AW32" s="341">
        <f t="shared" si="24"/>
        <v>26.000999999999998</v>
      </c>
      <c r="AX32" s="76">
        <v>9.9260000000000002</v>
      </c>
      <c r="AY32" s="339">
        <v>6</v>
      </c>
    </row>
    <row r="33" spans="1:51" x14ac:dyDescent="0.3">
      <c r="A33" s="330">
        <v>7</v>
      </c>
      <c r="B33" s="33">
        <v>78</v>
      </c>
      <c r="C33" s="33">
        <v>7354.4</v>
      </c>
      <c r="D33" s="33">
        <v>0</v>
      </c>
      <c r="E33" s="33">
        <v>0</v>
      </c>
      <c r="F33" s="33">
        <v>3.5255999999999998</v>
      </c>
      <c r="G33" s="33">
        <v>3.5255999999999998</v>
      </c>
      <c r="H33" s="33">
        <v>0</v>
      </c>
      <c r="I33" s="33">
        <v>0</v>
      </c>
      <c r="J33" s="33">
        <v>200000000000</v>
      </c>
      <c r="K33" s="33">
        <v>79300000000</v>
      </c>
      <c r="L33" s="33">
        <v>10.952999999999999</v>
      </c>
      <c r="M33" s="33">
        <v>10.952999999999999</v>
      </c>
      <c r="N33" s="33">
        <v>21.905999999999999</v>
      </c>
      <c r="O33" s="33">
        <v>0.50422</v>
      </c>
      <c r="P33" s="33">
        <v>0.50422</v>
      </c>
      <c r="Q33" s="33">
        <v>0.88119000000000003</v>
      </c>
      <c r="R33" s="33">
        <v>0</v>
      </c>
      <c r="S33" s="33">
        <v>0</v>
      </c>
      <c r="T33" s="77">
        <v>0</v>
      </c>
      <c r="V33" s="332">
        <v>7</v>
      </c>
      <c r="W33" s="344">
        <f t="shared" si="5"/>
        <v>78</v>
      </c>
      <c r="X33" s="344">
        <v>0</v>
      </c>
      <c r="Y33" s="344">
        <v>0</v>
      </c>
      <c r="Z33" s="345">
        <f t="shared" si="6"/>
        <v>7354.4</v>
      </c>
      <c r="AA33" s="344">
        <f t="shared" si="7"/>
        <v>0</v>
      </c>
      <c r="AB33" s="344">
        <f t="shared" si="8"/>
        <v>0</v>
      </c>
      <c r="AC33" s="345">
        <f t="shared" si="9"/>
        <v>91414.128259583988</v>
      </c>
      <c r="AD33" s="345">
        <f t="shared" si="10"/>
        <v>91414.128259583988</v>
      </c>
      <c r="AE33" s="93">
        <v>0</v>
      </c>
      <c r="AF33" s="345">
        <f t="shared" si="11"/>
        <v>176238000000</v>
      </c>
      <c r="AG33" s="93">
        <f t="shared" si="12"/>
        <v>0</v>
      </c>
      <c r="AH33" s="93">
        <f t="shared" si="13"/>
        <v>0</v>
      </c>
      <c r="AI33" s="345">
        <f t="shared" si="14"/>
        <v>2190600000000</v>
      </c>
      <c r="AJ33" s="345">
        <f t="shared" si="15"/>
        <v>2190600000000</v>
      </c>
      <c r="AK33" s="93">
        <v>0</v>
      </c>
      <c r="AL33" s="345">
        <f t="shared" si="16"/>
        <v>1737145800000</v>
      </c>
      <c r="AM33" s="345">
        <f t="shared" si="17"/>
        <v>35234070208.739998</v>
      </c>
      <c r="AN33" s="345">
        <f t="shared" si="18"/>
        <v>35234070208.739998</v>
      </c>
      <c r="AO33" s="93">
        <f t="shared" si="19"/>
        <v>0</v>
      </c>
      <c r="AP33" s="93">
        <f t="shared" si="20"/>
        <v>0</v>
      </c>
      <c r="AQ33" s="346">
        <f t="shared" si="21"/>
        <v>7.39</v>
      </c>
      <c r="AS33" s="339">
        <f t="shared" si="22"/>
        <v>13</v>
      </c>
      <c r="AT33" s="339">
        <f t="shared" si="23"/>
        <v>14</v>
      </c>
      <c r="AV33" s="76">
        <v>54</v>
      </c>
      <c r="AW33" s="341">
        <f t="shared" si="24"/>
        <v>39</v>
      </c>
      <c r="AX33" s="76">
        <v>9.4429999999999996</v>
      </c>
      <c r="AY33" s="339">
        <v>7</v>
      </c>
    </row>
    <row r="34" spans="1:51" x14ac:dyDescent="0.3">
      <c r="A34" s="330">
        <v>8</v>
      </c>
      <c r="B34" s="33">
        <v>91</v>
      </c>
      <c r="C34" s="33">
        <v>6699.5</v>
      </c>
      <c r="D34" s="33">
        <v>0</v>
      </c>
      <c r="E34" s="33">
        <v>0</v>
      </c>
      <c r="F34" s="33">
        <v>3.5265</v>
      </c>
      <c r="G34" s="33">
        <v>3.5265</v>
      </c>
      <c r="H34" s="33">
        <v>0</v>
      </c>
      <c r="I34" s="33">
        <v>0</v>
      </c>
      <c r="J34" s="33">
        <v>200000000000</v>
      </c>
      <c r="K34" s="33">
        <v>79300000000</v>
      </c>
      <c r="L34" s="33">
        <v>9.9826999999999995</v>
      </c>
      <c r="M34" s="33">
        <v>9.9826999999999995</v>
      </c>
      <c r="N34" s="33">
        <v>19.965</v>
      </c>
      <c r="O34" s="33">
        <v>0.50383999999999995</v>
      </c>
      <c r="P34" s="33">
        <v>0.50383999999999995</v>
      </c>
      <c r="Q34" s="33">
        <v>0.80271999999999999</v>
      </c>
      <c r="R34" s="33">
        <v>0</v>
      </c>
      <c r="S34" s="33">
        <v>0</v>
      </c>
      <c r="T34" s="77">
        <v>0</v>
      </c>
      <c r="V34" s="332">
        <v>8</v>
      </c>
      <c r="W34" s="344">
        <f t="shared" si="5"/>
        <v>91</v>
      </c>
      <c r="X34" s="344">
        <v>0</v>
      </c>
      <c r="Y34" s="344">
        <v>0</v>
      </c>
      <c r="Z34" s="345">
        <f t="shared" si="6"/>
        <v>6699.5</v>
      </c>
      <c r="AA34" s="344">
        <f t="shared" si="7"/>
        <v>0</v>
      </c>
      <c r="AB34" s="344">
        <f t="shared" si="8"/>
        <v>0</v>
      </c>
      <c r="AC34" s="345">
        <f t="shared" si="9"/>
        <v>83316.33697387499</v>
      </c>
      <c r="AD34" s="345">
        <f t="shared" si="10"/>
        <v>83316.33697387499</v>
      </c>
      <c r="AE34" s="93">
        <v>0</v>
      </c>
      <c r="AF34" s="345">
        <f t="shared" si="11"/>
        <v>160544000000</v>
      </c>
      <c r="AG34" s="93">
        <f t="shared" si="12"/>
        <v>0</v>
      </c>
      <c r="AH34" s="93">
        <f t="shared" si="13"/>
        <v>0</v>
      </c>
      <c r="AI34" s="345">
        <f t="shared" si="14"/>
        <v>1996540000000</v>
      </c>
      <c r="AJ34" s="345">
        <f t="shared" si="15"/>
        <v>1996540000000</v>
      </c>
      <c r="AK34" s="93">
        <v>0</v>
      </c>
      <c r="AL34" s="345">
        <f t="shared" si="16"/>
        <v>1583224500000</v>
      </c>
      <c r="AM34" s="345">
        <f t="shared" si="17"/>
        <v>32072285872.639996</v>
      </c>
      <c r="AN34" s="345">
        <f t="shared" si="18"/>
        <v>32072285872.639996</v>
      </c>
      <c r="AO34" s="93">
        <f t="shared" si="19"/>
        <v>0</v>
      </c>
      <c r="AP34" s="93">
        <f t="shared" si="20"/>
        <v>0</v>
      </c>
      <c r="AQ34" s="346">
        <f t="shared" si="21"/>
        <v>6.9089999999999998</v>
      </c>
      <c r="AS34" s="339">
        <f t="shared" si="22"/>
        <v>15</v>
      </c>
      <c r="AT34" s="339">
        <f t="shared" si="23"/>
        <v>16</v>
      </c>
      <c r="AV34" s="76">
        <v>54.000999999999998</v>
      </c>
      <c r="AW34" s="341">
        <f t="shared" si="24"/>
        <v>39.000999999999998</v>
      </c>
      <c r="AX34" s="76">
        <v>9.4429999999999996</v>
      </c>
      <c r="AY34" s="339">
        <v>8</v>
      </c>
    </row>
    <row r="35" spans="1:51" x14ac:dyDescent="0.3">
      <c r="A35" s="330">
        <v>9</v>
      </c>
      <c r="B35" s="33">
        <v>104</v>
      </c>
      <c r="C35" s="33">
        <v>2588.3000000000002</v>
      </c>
      <c r="D35" s="33">
        <v>0</v>
      </c>
      <c r="E35" s="33">
        <v>0</v>
      </c>
      <c r="F35" s="33">
        <v>3.532</v>
      </c>
      <c r="G35" s="33">
        <v>3.532</v>
      </c>
      <c r="H35" s="33">
        <v>0</v>
      </c>
      <c r="I35" s="33">
        <v>0</v>
      </c>
      <c r="J35" s="33">
        <v>200000000000</v>
      </c>
      <c r="K35" s="33">
        <v>79300000000</v>
      </c>
      <c r="L35" s="33">
        <v>3.8687999999999998</v>
      </c>
      <c r="M35" s="33">
        <v>3.8687999999999998</v>
      </c>
      <c r="N35" s="33">
        <v>7.7377000000000002</v>
      </c>
      <c r="O35" s="33">
        <v>0.50148000000000004</v>
      </c>
      <c r="P35" s="33">
        <v>0.50148000000000004</v>
      </c>
      <c r="Q35" s="33">
        <v>0.31012000000000001</v>
      </c>
      <c r="R35" s="33">
        <v>0</v>
      </c>
      <c r="S35" s="33">
        <v>0</v>
      </c>
      <c r="T35" s="77">
        <v>0</v>
      </c>
      <c r="V35" s="332">
        <v>9</v>
      </c>
      <c r="W35" s="344">
        <f t="shared" si="5"/>
        <v>104</v>
      </c>
      <c r="X35" s="344">
        <v>0</v>
      </c>
      <c r="Y35" s="344">
        <v>0</v>
      </c>
      <c r="Z35" s="345">
        <f t="shared" si="6"/>
        <v>2588.3000000000002</v>
      </c>
      <c r="AA35" s="344">
        <f t="shared" si="7"/>
        <v>0</v>
      </c>
      <c r="AB35" s="344">
        <f t="shared" si="8"/>
        <v>0</v>
      </c>
      <c r="AC35" s="345">
        <f t="shared" si="9"/>
        <v>32289.104619199999</v>
      </c>
      <c r="AD35" s="345">
        <f t="shared" si="10"/>
        <v>32289.104619199999</v>
      </c>
      <c r="AE35" s="93">
        <v>0</v>
      </c>
      <c r="AF35" s="345">
        <f t="shared" si="11"/>
        <v>62024000000</v>
      </c>
      <c r="AG35" s="93">
        <f t="shared" si="12"/>
        <v>0</v>
      </c>
      <c r="AH35" s="93">
        <f t="shared" si="13"/>
        <v>0</v>
      </c>
      <c r="AI35" s="345">
        <f t="shared" si="14"/>
        <v>773760000000</v>
      </c>
      <c r="AJ35" s="345">
        <f t="shared" si="15"/>
        <v>773760000000</v>
      </c>
      <c r="AK35" s="93">
        <v>0</v>
      </c>
      <c r="AL35" s="345">
        <f t="shared" si="16"/>
        <v>613599610000</v>
      </c>
      <c r="AM35" s="345">
        <f t="shared" si="17"/>
        <v>12332654923.68</v>
      </c>
      <c r="AN35" s="345">
        <f t="shared" si="18"/>
        <v>12332654923.68</v>
      </c>
      <c r="AO35" s="93">
        <f t="shared" si="19"/>
        <v>0</v>
      </c>
      <c r="AP35" s="93">
        <f t="shared" si="20"/>
        <v>0</v>
      </c>
      <c r="AQ35" s="346">
        <f t="shared" si="21"/>
        <v>6.7480000000000002</v>
      </c>
      <c r="AS35" s="339">
        <f t="shared" si="22"/>
        <v>17</v>
      </c>
      <c r="AT35" s="339">
        <f t="shared" si="23"/>
        <v>18</v>
      </c>
      <c r="AV35" s="76">
        <v>67</v>
      </c>
      <c r="AW35" s="341">
        <f t="shared" si="24"/>
        <v>52</v>
      </c>
      <c r="AX35" s="76">
        <v>8.8330000000000002</v>
      </c>
      <c r="AY35" s="339">
        <v>9</v>
      </c>
    </row>
    <row r="36" spans="1:51" x14ac:dyDescent="0.3">
      <c r="A36" s="330">
        <v>10</v>
      </c>
      <c r="B36" s="33">
        <v>117</v>
      </c>
      <c r="C36" s="33">
        <v>2603.9</v>
      </c>
      <c r="D36" s="33">
        <v>0</v>
      </c>
      <c r="E36" s="33">
        <v>0</v>
      </c>
      <c r="F36" s="33">
        <v>3.532</v>
      </c>
      <c r="G36" s="33">
        <v>3.532</v>
      </c>
      <c r="H36" s="33">
        <v>0</v>
      </c>
      <c r="I36" s="33">
        <v>0</v>
      </c>
      <c r="J36" s="33">
        <v>200000000000</v>
      </c>
      <c r="K36" s="33">
        <v>79300000000</v>
      </c>
      <c r="L36" s="33">
        <v>3.8921999999999999</v>
      </c>
      <c r="M36" s="33">
        <v>3.8921999999999999</v>
      </c>
      <c r="N36" s="33">
        <v>7.7845000000000004</v>
      </c>
      <c r="O36" s="33">
        <v>0.50148999999999999</v>
      </c>
      <c r="P36" s="33">
        <v>0.50148999999999999</v>
      </c>
      <c r="Q36" s="33">
        <v>0.312</v>
      </c>
      <c r="R36" s="33">
        <v>0</v>
      </c>
      <c r="S36" s="33">
        <v>0</v>
      </c>
      <c r="T36" s="77">
        <v>0</v>
      </c>
      <c r="V36" s="332">
        <v>10</v>
      </c>
      <c r="W36" s="344">
        <f t="shared" si="5"/>
        <v>117</v>
      </c>
      <c r="X36" s="344">
        <v>0</v>
      </c>
      <c r="Y36" s="344">
        <v>0</v>
      </c>
      <c r="Z36" s="345">
        <f t="shared" si="6"/>
        <v>2603.9</v>
      </c>
      <c r="AA36" s="344">
        <f t="shared" si="7"/>
        <v>0</v>
      </c>
      <c r="AB36" s="344">
        <f t="shared" si="8"/>
        <v>0</v>
      </c>
      <c r="AC36" s="345">
        <f t="shared" si="9"/>
        <v>32483.714993599999</v>
      </c>
      <c r="AD36" s="345">
        <f t="shared" si="10"/>
        <v>32483.714993599999</v>
      </c>
      <c r="AE36" s="93">
        <v>0</v>
      </c>
      <c r="AF36" s="345">
        <f t="shared" si="11"/>
        <v>62400000000</v>
      </c>
      <c r="AG36" s="93">
        <f t="shared" si="12"/>
        <v>0</v>
      </c>
      <c r="AH36" s="93">
        <f t="shared" si="13"/>
        <v>0</v>
      </c>
      <c r="AI36" s="345">
        <f t="shared" si="14"/>
        <v>778440000000</v>
      </c>
      <c r="AJ36" s="345">
        <f t="shared" si="15"/>
        <v>778440000000</v>
      </c>
      <c r="AK36" s="93">
        <v>0</v>
      </c>
      <c r="AL36" s="345">
        <f t="shared" si="16"/>
        <v>617310850000</v>
      </c>
      <c r="AM36" s="345">
        <f t="shared" si="17"/>
        <v>12407664984</v>
      </c>
      <c r="AN36" s="345">
        <f t="shared" si="18"/>
        <v>12407664984</v>
      </c>
      <c r="AO36" s="93">
        <f t="shared" si="19"/>
        <v>0</v>
      </c>
      <c r="AP36" s="93">
        <f t="shared" si="20"/>
        <v>0</v>
      </c>
      <c r="AQ36" s="346">
        <f t="shared" si="21"/>
        <v>6.5720000000000001</v>
      </c>
      <c r="AS36" s="339">
        <f t="shared" si="22"/>
        <v>19</v>
      </c>
      <c r="AT36" s="339">
        <f t="shared" si="23"/>
        <v>20</v>
      </c>
      <c r="AV36" s="76">
        <v>67.001000000000005</v>
      </c>
      <c r="AW36" s="341">
        <f t="shared" si="24"/>
        <v>52.001000000000005</v>
      </c>
      <c r="AX36" s="76">
        <v>8.8330000000000002</v>
      </c>
      <c r="AY36" s="339">
        <v>10</v>
      </c>
    </row>
    <row r="37" spans="1:51" ht="15" thickBot="1" x14ac:dyDescent="0.35">
      <c r="A37" s="331">
        <v>11</v>
      </c>
      <c r="B37" s="327">
        <v>129.386</v>
      </c>
      <c r="C37" s="327">
        <v>1009.9</v>
      </c>
      <c r="D37" s="327">
        <v>0</v>
      </c>
      <c r="E37" s="327">
        <v>0</v>
      </c>
      <c r="F37" s="327">
        <v>2.2959999999999998</v>
      </c>
      <c r="G37" s="327">
        <v>2.2959999999999998</v>
      </c>
      <c r="H37" s="327">
        <v>0</v>
      </c>
      <c r="I37" s="327">
        <v>0</v>
      </c>
      <c r="J37" s="327">
        <v>200000000000</v>
      </c>
      <c r="K37" s="327">
        <v>79300000000</v>
      </c>
      <c r="L37" s="327">
        <v>0.63790000000000002</v>
      </c>
      <c r="M37" s="327">
        <v>0.63790000000000002</v>
      </c>
      <c r="N37" s="327">
        <v>1.2758</v>
      </c>
      <c r="O37" s="327">
        <v>0.50136999999999998</v>
      </c>
      <c r="P37" s="327">
        <v>0.50136999999999998</v>
      </c>
      <c r="Q37" s="327">
        <v>0.12101000000000001</v>
      </c>
      <c r="R37" s="327">
        <v>0</v>
      </c>
      <c r="S37" s="327">
        <v>0</v>
      </c>
      <c r="T37" s="328">
        <v>0</v>
      </c>
      <c r="V37" s="332">
        <v>11</v>
      </c>
      <c r="W37" s="344">
        <f t="shared" si="5"/>
        <v>129.386</v>
      </c>
      <c r="X37" s="344">
        <v>0</v>
      </c>
      <c r="Y37" s="344">
        <v>0</v>
      </c>
      <c r="Z37" s="345">
        <f t="shared" si="6"/>
        <v>1009.9</v>
      </c>
      <c r="AA37" s="344">
        <f t="shared" si="7"/>
        <v>0</v>
      </c>
      <c r="AB37" s="344">
        <f t="shared" si="8"/>
        <v>0</v>
      </c>
      <c r="AC37" s="345">
        <f t="shared" si="9"/>
        <v>5323.804998399999</v>
      </c>
      <c r="AD37" s="345">
        <f t="shared" si="10"/>
        <v>5323.804998399999</v>
      </c>
      <c r="AE37" s="93">
        <v>0</v>
      </c>
      <c r="AF37" s="345">
        <f t="shared" si="11"/>
        <v>24202000000</v>
      </c>
      <c r="AG37" s="93">
        <f t="shared" si="12"/>
        <v>0</v>
      </c>
      <c r="AH37" s="93">
        <f t="shared" si="13"/>
        <v>0</v>
      </c>
      <c r="AI37" s="345">
        <f t="shared" si="14"/>
        <v>127580000000</v>
      </c>
      <c r="AJ37" s="345">
        <f t="shared" si="15"/>
        <v>127580000000</v>
      </c>
      <c r="AK37" s="93">
        <v>0</v>
      </c>
      <c r="AL37" s="345">
        <f t="shared" si="16"/>
        <v>101170940000</v>
      </c>
      <c r="AM37" s="345">
        <f t="shared" si="17"/>
        <v>4811193147.4099998</v>
      </c>
      <c r="AN37" s="345">
        <f t="shared" si="18"/>
        <v>4811193147.4099998</v>
      </c>
      <c r="AO37" s="93">
        <f t="shared" si="19"/>
        <v>0</v>
      </c>
      <c r="AP37" s="93">
        <f t="shared" si="20"/>
        <v>0</v>
      </c>
      <c r="AQ37" s="346">
        <f>AX47</f>
        <v>6.5</v>
      </c>
      <c r="AS37" s="339">
        <f t="shared" si="22"/>
        <v>21</v>
      </c>
      <c r="AT37" s="339"/>
      <c r="AV37" s="76">
        <v>80</v>
      </c>
      <c r="AW37" s="341">
        <f t="shared" si="24"/>
        <v>65</v>
      </c>
      <c r="AX37" s="76">
        <v>8.1509999999999998</v>
      </c>
      <c r="AY37" s="339">
        <v>11</v>
      </c>
    </row>
    <row r="38" spans="1:51" ht="15" thickBot="1" x14ac:dyDescent="0.35">
      <c r="A38" s="334"/>
      <c r="B38" s="33"/>
      <c r="C38" s="33"/>
      <c r="D38" s="33"/>
      <c r="E38" s="33"/>
      <c r="F38" s="33"/>
      <c r="G38" s="33"/>
      <c r="H38" s="33"/>
      <c r="I38" s="33"/>
      <c r="J38" s="33"/>
      <c r="K38" s="33"/>
      <c r="L38" s="33"/>
      <c r="M38" s="33"/>
      <c r="N38" s="33"/>
      <c r="O38" s="33"/>
      <c r="P38" s="33"/>
      <c r="Q38" s="33"/>
      <c r="R38" s="33"/>
      <c r="S38" s="33"/>
      <c r="T38" s="33"/>
      <c r="V38" s="360">
        <v>12</v>
      </c>
      <c r="W38" s="349">
        <f>W37 + AY24</f>
        <v>133.7354788236716</v>
      </c>
      <c r="X38" s="454" t="s">
        <v>717</v>
      </c>
      <c r="Y38" s="454"/>
      <c r="Z38" s="454"/>
      <c r="AA38" s="454"/>
      <c r="AB38" s="454"/>
      <c r="AC38" s="454"/>
      <c r="AD38" s="454"/>
      <c r="AE38" s="454"/>
      <c r="AF38" s="454"/>
      <c r="AG38" s="454"/>
      <c r="AH38" s="454"/>
      <c r="AI38" s="454"/>
      <c r="AJ38" s="454"/>
      <c r="AK38" s="454"/>
      <c r="AL38" s="454"/>
      <c r="AM38" s="454"/>
      <c r="AN38" s="454"/>
      <c r="AO38" s="454"/>
      <c r="AP38" s="454"/>
      <c r="AQ38" s="455"/>
      <c r="AV38" s="76">
        <v>80.001000000000005</v>
      </c>
      <c r="AW38" s="341">
        <f t="shared" si="24"/>
        <v>65.001000000000005</v>
      </c>
      <c r="AX38" s="76">
        <v>8.1509999999999998</v>
      </c>
      <c r="AY38" s="339">
        <v>12</v>
      </c>
    </row>
    <row r="39" spans="1:51" x14ac:dyDescent="0.3">
      <c r="W39" s="33"/>
      <c r="AV39" s="76">
        <v>93</v>
      </c>
      <c r="AW39" s="341">
        <f t="shared" si="24"/>
        <v>78</v>
      </c>
      <c r="AX39" s="76">
        <v>7.39</v>
      </c>
      <c r="AY39" s="339">
        <v>13</v>
      </c>
    </row>
    <row r="40" spans="1:51" x14ac:dyDescent="0.3">
      <c r="AV40" s="76">
        <v>93.001000000000005</v>
      </c>
      <c r="AW40" s="341">
        <f t="shared" si="24"/>
        <v>78.001000000000005</v>
      </c>
      <c r="AX40" s="76">
        <v>7.39</v>
      </c>
      <c r="AY40" s="339">
        <v>14</v>
      </c>
    </row>
    <row r="41" spans="1:51" x14ac:dyDescent="0.3">
      <c r="A41" t="s">
        <v>719</v>
      </c>
      <c r="AV41" s="76">
        <v>106</v>
      </c>
      <c r="AW41" s="341">
        <f t="shared" si="24"/>
        <v>91</v>
      </c>
      <c r="AX41" s="76">
        <v>6.9089999999999998</v>
      </c>
      <c r="AY41" s="339">
        <v>15</v>
      </c>
    </row>
    <row r="42" spans="1:51" ht="18" thickBot="1" x14ac:dyDescent="0.4">
      <c r="A42" s="30" t="s">
        <v>642</v>
      </c>
      <c r="B42" s="30" t="s">
        <v>643</v>
      </c>
      <c r="C42" s="30" t="s">
        <v>644</v>
      </c>
      <c r="D42" s="30" t="s">
        <v>645</v>
      </c>
      <c r="E42" s="30" t="s">
        <v>646</v>
      </c>
      <c r="F42" s="30" t="s">
        <v>647</v>
      </c>
      <c r="G42" s="30" t="s">
        <v>648</v>
      </c>
      <c r="H42" s="30" t="s">
        <v>649</v>
      </c>
      <c r="I42" s="30" t="s">
        <v>650</v>
      </c>
      <c r="J42" s="30" t="s">
        <v>651</v>
      </c>
      <c r="K42" s="30" t="s">
        <v>652</v>
      </c>
      <c r="AV42" s="76">
        <v>106.001</v>
      </c>
      <c r="AW42" s="341">
        <f t="shared" si="24"/>
        <v>91.001000000000005</v>
      </c>
      <c r="AX42" s="76">
        <v>6.9089999999999998</v>
      </c>
      <c r="AY42" s="339">
        <v>16</v>
      </c>
    </row>
    <row r="43" spans="1:51" ht="15" thickTop="1" x14ac:dyDescent="0.3">
      <c r="A43" t="s">
        <v>653</v>
      </c>
      <c r="B43">
        <v>-75</v>
      </c>
      <c r="C43">
        <v>10</v>
      </c>
      <c r="D43">
        <v>55.341000000000001</v>
      </c>
      <c r="E43">
        <v>14429.960803688969</v>
      </c>
      <c r="F43">
        <v>178389.13728831729</v>
      </c>
      <c r="G43">
        <v>178389.13728831729</v>
      </c>
      <c r="H43">
        <v>4274841535785.2231</v>
      </c>
      <c r="I43">
        <v>4274841535785.2231</v>
      </c>
      <c r="J43">
        <v>3389949337877.6821</v>
      </c>
      <c r="K43">
        <v>345793453239.61108</v>
      </c>
      <c r="AV43" s="76">
        <v>119</v>
      </c>
      <c r="AW43" s="341">
        <f t="shared" si="24"/>
        <v>104</v>
      </c>
      <c r="AX43" s="76">
        <v>6.7480000000000002</v>
      </c>
      <c r="AY43" s="339">
        <v>17</v>
      </c>
    </row>
    <row r="44" spans="1:51" x14ac:dyDescent="0.3">
      <c r="A44" t="s">
        <v>654</v>
      </c>
      <c r="B44">
        <v>-30</v>
      </c>
      <c r="C44">
        <v>10</v>
      </c>
      <c r="D44">
        <v>55.341000000000001</v>
      </c>
      <c r="E44">
        <v>14429.960803688969</v>
      </c>
      <c r="F44">
        <v>178389.13728831729</v>
      </c>
      <c r="G44">
        <v>178389.13728831729</v>
      </c>
      <c r="H44">
        <v>4274841535785.2231</v>
      </c>
      <c r="I44">
        <v>4274841535785.2231</v>
      </c>
      <c r="J44">
        <v>3389949337877.6821</v>
      </c>
      <c r="K44">
        <v>345793453239.61108</v>
      </c>
      <c r="AV44" s="76">
        <v>119.001</v>
      </c>
      <c r="AW44" s="341">
        <f t="shared" si="24"/>
        <v>104.001</v>
      </c>
      <c r="AX44" s="76">
        <v>6.7480000000000002</v>
      </c>
      <c r="AY44" s="339">
        <v>18</v>
      </c>
    </row>
    <row r="45" spans="1:51" x14ac:dyDescent="0.3">
      <c r="B45">
        <v>-29.998999999999999</v>
      </c>
      <c r="C45">
        <v>10</v>
      </c>
      <c r="D45">
        <v>55.341000000000001</v>
      </c>
      <c r="E45">
        <v>14429.960803688969</v>
      </c>
      <c r="F45">
        <v>178389.13728831729</v>
      </c>
      <c r="G45">
        <v>178389.13728831729</v>
      </c>
      <c r="H45">
        <v>4274841535785.2231</v>
      </c>
      <c r="I45">
        <v>4274841535785.2231</v>
      </c>
      <c r="J45">
        <v>3389949337877.6821</v>
      </c>
      <c r="K45">
        <v>345793453239.61108</v>
      </c>
      <c r="AV45" s="76">
        <v>132</v>
      </c>
      <c r="AW45" s="341">
        <f t="shared" si="24"/>
        <v>117</v>
      </c>
      <c r="AX45" s="76">
        <v>6.5720000000000001</v>
      </c>
      <c r="AY45" s="339">
        <v>19</v>
      </c>
    </row>
    <row r="46" spans="1:51" x14ac:dyDescent="0.3">
      <c r="B46">
        <v>-25</v>
      </c>
      <c r="C46">
        <v>10</v>
      </c>
      <c r="D46">
        <v>55.341000000000001</v>
      </c>
      <c r="E46">
        <v>14429.960803688969</v>
      </c>
      <c r="F46">
        <v>178389.13728831729</v>
      </c>
      <c r="G46">
        <v>178389.13728831729</v>
      </c>
      <c r="H46">
        <v>4274841535785.2231</v>
      </c>
      <c r="I46">
        <v>4274841535785.2231</v>
      </c>
      <c r="J46">
        <v>3389949337877.6821</v>
      </c>
      <c r="K46">
        <v>345793453239.61108</v>
      </c>
      <c r="AV46" s="76">
        <v>132.001</v>
      </c>
      <c r="AW46" s="341">
        <f t="shared" si="24"/>
        <v>117.001</v>
      </c>
      <c r="AX46" s="76">
        <v>6.5720000000000001</v>
      </c>
      <c r="AY46" s="339">
        <v>20</v>
      </c>
    </row>
    <row r="47" spans="1:51" x14ac:dyDescent="0.3">
      <c r="B47">
        <v>-24.998999999999999</v>
      </c>
      <c r="C47">
        <v>10</v>
      </c>
      <c r="D47">
        <v>53.448999999999998</v>
      </c>
      <c r="E47">
        <v>13939.280294147429</v>
      </c>
      <c r="F47">
        <v>172388.3576143948</v>
      </c>
      <c r="G47">
        <v>172388.3576143948</v>
      </c>
      <c r="H47">
        <v>4131041399817.752</v>
      </c>
      <c r="I47">
        <v>4131041399817.752</v>
      </c>
      <c r="J47">
        <v>3275915830055.478</v>
      </c>
      <c r="K47">
        <v>334034993868.85773</v>
      </c>
      <c r="AU47" t="s">
        <v>657</v>
      </c>
      <c r="AV47" s="76">
        <v>144.386</v>
      </c>
      <c r="AW47" s="341">
        <f t="shared" si="24"/>
        <v>129.386</v>
      </c>
      <c r="AX47" s="76">
        <v>6.5</v>
      </c>
      <c r="AY47" s="339">
        <v>21</v>
      </c>
    </row>
    <row r="48" spans="1:51" x14ac:dyDescent="0.3">
      <c r="B48">
        <v>-20</v>
      </c>
      <c r="C48">
        <v>10</v>
      </c>
      <c r="D48">
        <v>53.448999999999998</v>
      </c>
      <c r="E48">
        <v>13939.280294147429</v>
      </c>
      <c r="F48">
        <v>172388.3576143948</v>
      </c>
      <c r="G48">
        <v>172388.3576143948</v>
      </c>
      <c r="H48">
        <v>4131041399817.752</v>
      </c>
      <c r="I48">
        <v>4131041399817.752</v>
      </c>
      <c r="J48">
        <v>3275915830055.478</v>
      </c>
      <c r="K48">
        <v>334034993868.85773</v>
      </c>
    </row>
    <row r="49" spans="1:11" x14ac:dyDescent="0.3">
      <c r="B49">
        <v>-19.998999999999999</v>
      </c>
      <c r="C49">
        <v>10</v>
      </c>
      <c r="D49">
        <v>51.509</v>
      </c>
      <c r="E49">
        <v>13435.95631086556</v>
      </c>
      <c r="F49">
        <v>166228.18419461499</v>
      </c>
      <c r="G49">
        <v>166228.18419461499</v>
      </c>
      <c r="H49">
        <v>3983421619808.6509</v>
      </c>
      <c r="I49">
        <v>3983421619808.6509</v>
      </c>
      <c r="J49">
        <v>3158853344508.2598</v>
      </c>
      <c r="K49">
        <v>321973551662.24689</v>
      </c>
    </row>
    <row r="50" spans="1:11" x14ac:dyDescent="0.3">
      <c r="B50">
        <v>-15</v>
      </c>
      <c r="C50">
        <v>10</v>
      </c>
      <c r="D50">
        <v>51.509</v>
      </c>
      <c r="E50">
        <v>13435.95631086556</v>
      </c>
      <c r="F50">
        <v>166228.18419461499</v>
      </c>
      <c r="G50">
        <v>166228.18419461499</v>
      </c>
      <c r="H50">
        <v>3983421619808.6509</v>
      </c>
      <c r="I50">
        <v>3983421619808.6509</v>
      </c>
      <c r="J50">
        <v>3158853344508.2598</v>
      </c>
      <c r="K50">
        <v>321973551662.24689</v>
      </c>
    </row>
    <row r="51" spans="1:11" x14ac:dyDescent="0.3">
      <c r="B51">
        <v>-14.999000000000001</v>
      </c>
      <c r="C51">
        <v>10</v>
      </c>
      <c r="D51">
        <v>49.527000000000001</v>
      </c>
      <c r="E51">
        <v>12921.531806218951</v>
      </c>
      <c r="F51">
        <v>159927.1596963164</v>
      </c>
      <c r="G51">
        <v>159927.1596963164</v>
      </c>
      <c r="H51">
        <v>3832426544364.1611</v>
      </c>
      <c r="I51">
        <v>3832426544364.1611</v>
      </c>
      <c r="J51">
        <v>3039114249680.7788</v>
      </c>
      <c r="K51">
        <v>309646101275.31641</v>
      </c>
    </row>
    <row r="52" spans="1:11" x14ac:dyDescent="0.3">
      <c r="B52">
        <v>-10</v>
      </c>
      <c r="C52">
        <v>10</v>
      </c>
      <c r="D52">
        <v>49.527000000000001</v>
      </c>
      <c r="E52">
        <v>12921.531806218951</v>
      </c>
      <c r="F52">
        <v>159927.1596963164</v>
      </c>
      <c r="G52">
        <v>159927.1596963164</v>
      </c>
      <c r="H52">
        <v>3832426544364.1611</v>
      </c>
      <c r="I52">
        <v>3832426544364.1611</v>
      </c>
      <c r="J52">
        <v>3039114249680.7788</v>
      </c>
      <c r="K52">
        <v>309646101275.31641</v>
      </c>
    </row>
    <row r="53" spans="1:11" x14ac:dyDescent="0.3">
      <c r="B53">
        <v>-9.9990000000000006</v>
      </c>
      <c r="C53">
        <v>10</v>
      </c>
      <c r="D53">
        <v>47.517000000000003</v>
      </c>
      <c r="E53">
        <v>12399.629567330059</v>
      </c>
      <c r="F53">
        <v>153529.38576954859</v>
      </c>
      <c r="G53">
        <v>153529.38576954859</v>
      </c>
      <c r="H53">
        <v>3679113006698.9839</v>
      </c>
      <c r="I53">
        <v>3679113006698.9839</v>
      </c>
      <c r="J53">
        <v>2917536614312.2939</v>
      </c>
      <c r="K53">
        <v>297139457640.30811</v>
      </c>
    </row>
    <row r="54" spans="1:11" x14ac:dyDescent="0.3">
      <c r="B54">
        <v>-5</v>
      </c>
      <c r="C54">
        <v>10</v>
      </c>
      <c r="D54">
        <v>47.517000000000003</v>
      </c>
      <c r="E54">
        <v>12399.629567330059</v>
      </c>
      <c r="F54">
        <v>153529.38576954859</v>
      </c>
      <c r="G54">
        <v>153529.38576954859</v>
      </c>
      <c r="H54">
        <v>3679113006698.9839</v>
      </c>
      <c r="I54">
        <v>3679113006698.9839</v>
      </c>
      <c r="J54">
        <v>2917536614312.2939</v>
      </c>
      <c r="K54">
        <v>297139457640.30811</v>
      </c>
    </row>
    <row r="55" spans="1:11" x14ac:dyDescent="0.3">
      <c r="B55">
        <v>-4.9989999999999997</v>
      </c>
      <c r="C55">
        <v>10</v>
      </c>
      <c r="D55">
        <v>45.517000000000003</v>
      </c>
      <c r="E55">
        <v>11880.11357474014</v>
      </c>
      <c r="F55">
        <v>147155.7051570719</v>
      </c>
      <c r="G55">
        <v>147155.7051570719</v>
      </c>
      <c r="H55">
        <v>3526376830986.626</v>
      </c>
      <c r="I55">
        <v>3526376830986.626</v>
      </c>
      <c r="J55">
        <v>2796416826972.395</v>
      </c>
      <c r="K55">
        <v>284689996998.32593</v>
      </c>
    </row>
    <row r="56" spans="1:11" x14ac:dyDescent="0.3">
      <c r="A56" t="s">
        <v>655</v>
      </c>
      <c r="B56">
        <v>0</v>
      </c>
      <c r="C56">
        <v>10</v>
      </c>
      <c r="D56">
        <v>45.517000000000003</v>
      </c>
      <c r="E56">
        <v>11880.11357474014</v>
      </c>
      <c r="F56">
        <v>147155.7051570719</v>
      </c>
      <c r="G56">
        <v>147155.7051570719</v>
      </c>
      <c r="H56">
        <v>3526376830986.626</v>
      </c>
      <c r="I56">
        <v>3526376830986.626</v>
      </c>
      <c r="J56">
        <v>2796416826972.395</v>
      </c>
      <c r="K56">
        <v>284689996998.32593</v>
      </c>
    </row>
    <row r="57" spans="1:11" x14ac:dyDescent="0.3">
      <c r="B57">
        <v>1E-3</v>
      </c>
      <c r="C57">
        <v>10</v>
      </c>
      <c r="D57">
        <v>43.527000000000001</v>
      </c>
      <c r="E57">
        <v>11362.9869748166</v>
      </c>
      <c r="F57">
        <v>140806.22742808619</v>
      </c>
      <c r="G57">
        <v>140806.22742808619</v>
      </c>
      <c r="H57">
        <v>3374220642896.8662</v>
      </c>
      <c r="I57">
        <v>3374220642896.8662</v>
      </c>
      <c r="J57">
        <v>2675756969817.2139</v>
      </c>
      <c r="K57">
        <v>272297794747.58209</v>
      </c>
    </row>
    <row r="58" spans="1:11" x14ac:dyDescent="0.3">
      <c r="B58">
        <v>5</v>
      </c>
      <c r="C58">
        <v>10</v>
      </c>
      <c r="D58">
        <v>43.527000000000001</v>
      </c>
      <c r="E58">
        <v>11362.9869748166</v>
      </c>
      <c r="F58">
        <v>140806.22742808619</v>
      </c>
      <c r="G58">
        <v>140806.22742808619</v>
      </c>
      <c r="H58">
        <v>3374220642896.8662</v>
      </c>
      <c r="I58">
        <v>3374220642896.8662</v>
      </c>
      <c r="J58">
        <v>2675756969817.2139</v>
      </c>
      <c r="K58">
        <v>272297794747.58209</v>
      </c>
    </row>
    <row r="59" spans="1:11" x14ac:dyDescent="0.3">
      <c r="B59">
        <v>5.0010000000000003</v>
      </c>
      <c r="C59">
        <v>10</v>
      </c>
      <c r="D59">
        <v>42.241999999999997</v>
      </c>
      <c r="E59">
        <v>11028.95317461117</v>
      </c>
      <c r="F59">
        <v>136702.1220616003</v>
      </c>
      <c r="G59">
        <v>136702.1220616003</v>
      </c>
      <c r="H59">
        <v>3275871604639.355</v>
      </c>
      <c r="I59">
        <v>3275871604639.355</v>
      </c>
      <c r="J59">
        <v>2597766182479.0088</v>
      </c>
      <c r="K59">
        <v>264293150601.75339</v>
      </c>
    </row>
    <row r="60" spans="1:11" x14ac:dyDescent="0.3">
      <c r="B60">
        <v>10</v>
      </c>
      <c r="C60">
        <v>10</v>
      </c>
      <c r="D60">
        <v>42.241999999999997</v>
      </c>
      <c r="E60">
        <v>11028.95317461117</v>
      </c>
      <c r="F60">
        <v>136702.1220616003</v>
      </c>
      <c r="G60">
        <v>136702.1220616003</v>
      </c>
      <c r="H60">
        <v>3275871604639.355</v>
      </c>
      <c r="I60">
        <v>3275871604639.355</v>
      </c>
      <c r="J60">
        <v>2597766182479.0088</v>
      </c>
      <c r="K60">
        <v>264293150601.75339</v>
      </c>
    </row>
    <row r="61" spans="1:11" x14ac:dyDescent="0.3">
      <c r="B61">
        <v>10.000999999999999</v>
      </c>
      <c r="C61">
        <v>10</v>
      </c>
      <c r="D61">
        <v>41.058</v>
      </c>
      <c r="E61">
        <v>10721.09752311486</v>
      </c>
      <c r="F61">
        <v>132917.77028131139</v>
      </c>
      <c r="G61">
        <v>132917.77028131139</v>
      </c>
      <c r="H61">
        <v>3185185005543.0488</v>
      </c>
      <c r="I61">
        <v>3185185005543.0488</v>
      </c>
      <c r="J61">
        <v>2525851709395.6382</v>
      </c>
      <c r="K61">
        <v>256915828495.4436</v>
      </c>
    </row>
    <row r="62" spans="1:11" x14ac:dyDescent="0.3">
      <c r="A62" t="s">
        <v>656</v>
      </c>
      <c r="B62">
        <v>15</v>
      </c>
      <c r="C62">
        <v>10</v>
      </c>
      <c r="D62">
        <v>41.058</v>
      </c>
      <c r="E62">
        <v>10721.09752311486</v>
      </c>
      <c r="F62">
        <v>132917.77028131139</v>
      </c>
      <c r="G62">
        <v>132917.77028131139</v>
      </c>
      <c r="H62">
        <v>3185185005543.0488</v>
      </c>
      <c r="I62">
        <v>3185185005543.0488</v>
      </c>
      <c r="J62">
        <v>2525851709395.6382</v>
      </c>
      <c r="K62">
        <v>256915828495.4436</v>
      </c>
    </row>
    <row r="63" spans="1:11" x14ac:dyDescent="0.3">
      <c r="B63">
        <v>15.000999999999999</v>
      </c>
      <c r="C63">
        <v>10</v>
      </c>
      <c r="D63">
        <v>39.496000000000002</v>
      </c>
      <c r="E63">
        <v>10314.844411733609</v>
      </c>
      <c r="F63">
        <v>127921.09002862249</v>
      </c>
      <c r="G63">
        <v>127921.09002862249</v>
      </c>
      <c r="H63">
        <v>3065446681730.708</v>
      </c>
      <c r="I63">
        <v>3065446681730.708</v>
      </c>
      <c r="J63">
        <v>2430899218612.4521</v>
      </c>
      <c r="K63">
        <v>247180551443.41281</v>
      </c>
    </row>
    <row r="64" spans="1:11" x14ac:dyDescent="0.3">
      <c r="B64">
        <v>28</v>
      </c>
      <c r="C64">
        <v>10</v>
      </c>
      <c r="D64">
        <v>39.496000000000002</v>
      </c>
      <c r="E64">
        <v>10314.844411733609</v>
      </c>
      <c r="F64">
        <v>127921.09002862249</v>
      </c>
      <c r="G64">
        <v>127921.09002862249</v>
      </c>
      <c r="H64">
        <v>3065446681730.708</v>
      </c>
      <c r="I64">
        <v>3065446681730.708</v>
      </c>
      <c r="J64">
        <v>2430899218612.4521</v>
      </c>
      <c r="K64">
        <v>247180551443.41281</v>
      </c>
    </row>
    <row r="65" spans="2:11" x14ac:dyDescent="0.3">
      <c r="B65">
        <v>28.001000000000001</v>
      </c>
      <c r="C65">
        <v>10</v>
      </c>
      <c r="D65">
        <v>36.456000000000003</v>
      </c>
      <c r="E65">
        <v>9523.8185311774014</v>
      </c>
      <c r="F65">
        <v>118182.8952025789</v>
      </c>
      <c r="G65">
        <v>118182.8952025789</v>
      </c>
      <c r="H65">
        <v>2832084716093.4321</v>
      </c>
      <c r="I65">
        <v>2832084716093.4321</v>
      </c>
      <c r="J65">
        <v>2245843179862.0918</v>
      </c>
      <c r="K65">
        <v>228224743138.6868</v>
      </c>
    </row>
    <row r="66" spans="2:11" x14ac:dyDescent="0.3">
      <c r="B66">
        <v>41</v>
      </c>
      <c r="C66">
        <v>9.9260000000000002</v>
      </c>
      <c r="D66">
        <v>36.456000000000003</v>
      </c>
      <c r="E66">
        <v>9453.0844057189461</v>
      </c>
      <c r="F66">
        <v>115569.1673620746</v>
      </c>
      <c r="G66">
        <v>115569.1673620746</v>
      </c>
      <c r="H66">
        <v>2769450452002.7461</v>
      </c>
      <c r="I66">
        <v>2769450452002.7461</v>
      </c>
      <c r="J66">
        <v>2196174208438.178</v>
      </c>
      <c r="K66">
        <v>226529700592.35431</v>
      </c>
    </row>
    <row r="67" spans="2:11" x14ac:dyDescent="0.3">
      <c r="B67">
        <v>41.000999999999998</v>
      </c>
      <c r="C67">
        <v>9.9260000000000002</v>
      </c>
      <c r="D67">
        <v>33.779000000000003</v>
      </c>
      <c r="E67">
        <v>8761.3060592618385</v>
      </c>
      <c r="F67">
        <v>107169.58508948211</v>
      </c>
      <c r="G67">
        <v>107169.58508948211</v>
      </c>
      <c r="H67">
        <v>2568166429175.2251</v>
      </c>
      <c r="I67">
        <v>2568166429175.2251</v>
      </c>
      <c r="J67">
        <v>2036555978335.9529</v>
      </c>
      <c r="K67">
        <v>209952218050.84689</v>
      </c>
    </row>
    <row r="68" spans="2:11" x14ac:dyDescent="0.3">
      <c r="B68">
        <v>54</v>
      </c>
      <c r="C68">
        <v>9.4429999999999996</v>
      </c>
      <c r="D68">
        <v>33.779000000000003</v>
      </c>
      <c r="E68">
        <v>8333.5243885306409</v>
      </c>
      <c r="F68">
        <v>92225.636090311411</v>
      </c>
      <c r="G68">
        <v>92225.636090311411</v>
      </c>
      <c r="H68">
        <v>2210055981076.2378</v>
      </c>
      <c r="I68">
        <v>2210055981076.2378</v>
      </c>
      <c r="J68">
        <v>1752574392993.457</v>
      </c>
      <c r="K68">
        <v>199701039744.32401</v>
      </c>
    </row>
    <row r="69" spans="2:11" x14ac:dyDescent="0.3">
      <c r="B69">
        <v>54.000999999999998</v>
      </c>
      <c r="C69">
        <v>9.4429999999999996</v>
      </c>
      <c r="D69">
        <v>32.192</v>
      </c>
      <c r="E69">
        <v>7943.339505959193</v>
      </c>
      <c r="F69">
        <v>87937.081105321893</v>
      </c>
      <c r="G69">
        <v>87937.081105321893</v>
      </c>
      <c r="H69">
        <v>2107286870484.5891</v>
      </c>
      <c r="I69">
        <v>2107286870484.5891</v>
      </c>
      <c r="J69">
        <v>1671078488294.2791</v>
      </c>
      <c r="K69">
        <v>190350814904.366</v>
      </c>
    </row>
    <row r="70" spans="2:11" x14ac:dyDescent="0.3">
      <c r="B70">
        <v>67</v>
      </c>
      <c r="C70">
        <v>8.8330000000000002</v>
      </c>
      <c r="D70">
        <v>32.192</v>
      </c>
      <c r="E70">
        <v>7428.4594766741811</v>
      </c>
      <c r="F70">
        <v>71921.655457150788</v>
      </c>
      <c r="G70">
        <v>71921.655457150788</v>
      </c>
      <c r="H70">
        <v>1723500010954.967</v>
      </c>
      <c r="I70">
        <v>1723500010954.967</v>
      </c>
      <c r="J70">
        <v>1366735508687.2891</v>
      </c>
      <c r="K70">
        <v>178012448518.43231</v>
      </c>
    </row>
    <row r="71" spans="2:11" x14ac:dyDescent="0.3">
      <c r="B71">
        <v>67.001000000000005</v>
      </c>
      <c r="C71">
        <v>8.8330000000000002</v>
      </c>
      <c r="D71">
        <v>30.707999999999998</v>
      </c>
      <c r="E71">
        <v>7087.214160266677</v>
      </c>
      <c r="F71">
        <v>68640.809682709922</v>
      </c>
      <c r="G71">
        <v>68640.809682709922</v>
      </c>
      <c r="H71">
        <v>1644879215976.7529</v>
      </c>
      <c r="I71">
        <v>1644879215976.7529</v>
      </c>
      <c r="J71">
        <v>1304389218269.5649</v>
      </c>
      <c r="K71">
        <v>169834990660.59619</v>
      </c>
    </row>
    <row r="72" spans="2:11" x14ac:dyDescent="0.3">
      <c r="B72">
        <v>80</v>
      </c>
      <c r="C72">
        <v>8.1509999999999998</v>
      </c>
      <c r="D72">
        <v>30.707999999999998</v>
      </c>
      <c r="E72">
        <v>6538.0980826244668</v>
      </c>
      <c r="F72">
        <v>53890.34303307574</v>
      </c>
      <c r="G72">
        <v>53890.34303307574</v>
      </c>
      <c r="H72">
        <v>1291405296742.769</v>
      </c>
      <c r="I72">
        <v>1291405296742.769</v>
      </c>
      <c r="J72">
        <v>1024084400317.016</v>
      </c>
      <c r="K72">
        <v>156676206149.63971</v>
      </c>
    </row>
    <row r="73" spans="2:11" x14ac:dyDescent="0.3">
      <c r="B73">
        <v>80.001000000000005</v>
      </c>
      <c r="C73">
        <v>8.1509999999999998</v>
      </c>
      <c r="D73">
        <v>29.100999999999999</v>
      </c>
      <c r="E73">
        <v>6197.1748615481274</v>
      </c>
      <c r="F73">
        <v>51100.424514406717</v>
      </c>
      <c r="G73">
        <v>51100.424514406717</v>
      </c>
      <c r="H73">
        <v>1224548874057.1941</v>
      </c>
      <c r="I73">
        <v>1224548874057.1941</v>
      </c>
      <c r="J73">
        <v>971067257127.3551</v>
      </c>
      <c r="K73">
        <v>148506466847.54681</v>
      </c>
    </row>
    <row r="74" spans="2:11" x14ac:dyDescent="0.3">
      <c r="B74">
        <v>93</v>
      </c>
      <c r="C74">
        <v>7.39</v>
      </c>
      <c r="D74">
        <v>29.100999999999999</v>
      </c>
      <c r="E74">
        <v>5616.5163148661431</v>
      </c>
      <c r="F74">
        <v>38040.441011391602</v>
      </c>
      <c r="G74">
        <v>38040.441011391602</v>
      </c>
      <c r="H74">
        <v>911584975111.22949</v>
      </c>
      <c r="I74">
        <v>911584975111.22949</v>
      </c>
      <c r="J74">
        <v>722886885263.20496</v>
      </c>
      <c r="K74">
        <v>134591812002.54359</v>
      </c>
    </row>
    <row r="75" spans="2:11" x14ac:dyDescent="0.3">
      <c r="B75">
        <v>93.001000000000005</v>
      </c>
      <c r="C75">
        <v>7.39</v>
      </c>
      <c r="D75">
        <v>27.213000000000001</v>
      </c>
      <c r="E75">
        <v>5253.4779234371445</v>
      </c>
      <c r="F75">
        <v>35599.7813771168</v>
      </c>
      <c r="G75">
        <v>35599.7813771168</v>
      </c>
      <c r="H75">
        <v>853098044023.88684</v>
      </c>
      <c r="I75">
        <v>853098044023.88684</v>
      </c>
      <c r="J75">
        <v>676506748910.94226</v>
      </c>
      <c r="K75">
        <v>125892114148.985</v>
      </c>
    </row>
    <row r="76" spans="2:11" x14ac:dyDescent="0.3">
      <c r="B76">
        <v>106</v>
      </c>
      <c r="C76">
        <v>6.9089999999999998</v>
      </c>
      <c r="D76">
        <v>27.213000000000001</v>
      </c>
      <c r="E76">
        <v>4910.275969995676</v>
      </c>
      <c r="F76">
        <v>29068.669776437349</v>
      </c>
      <c r="G76">
        <v>29068.669776437349</v>
      </c>
      <c r="H76">
        <v>696589258960.87573</v>
      </c>
      <c r="I76">
        <v>696589258960.87573</v>
      </c>
      <c r="J76">
        <v>552395282355.97449</v>
      </c>
      <c r="K76">
        <v>117667768272.1226</v>
      </c>
    </row>
    <row r="77" spans="2:11" x14ac:dyDescent="0.3">
      <c r="B77">
        <v>106.001</v>
      </c>
      <c r="C77">
        <v>6.9089999999999998</v>
      </c>
      <c r="D77">
        <v>24.009</v>
      </c>
      <c r="E77">
        <v>4334.1676032059768</v>
      </c>
      <c r="F77">
        <v>25681.93541283693</v>
      </c>
      <c r="G77">
        <v>25681.93541283693</v>
      </c>
      <c r="H77">
        <v>615430994795.99658</v>
      </c>
      <c r="I77">
        <v>615430994795.99658</v>
      </c>
      <c r="J77">
        <v>488036778873.22522</v>
      </c>
      <c r="K77">
        <v>103862152005.8945</v>
      </c>
    </row>
    <row r="78" spans="2:11" x14ac:dyDescent="0.3">
      <c r="B78">
        <v>119</v>
      </c>
      <c r="C78">
        <v>6.7480000000000002</v>
      </c>
      <c r="D78">
        <v>24.009</v>
      </c>
      <c r="E78">
        <v>4232.8165652574853</v>
      </c>
      <c r="F78">
        <v>23922.096893685812</v>
      </c>
      <c r="G78">
        <v>23922.096893685812</v>
      </c>
      <c r="H78">
        <v>573258971811.30627</v>
      </c>
      <c r="I78">
        <v>573258971811.30627</v>
      </c>
      <c r="J78">
        <v>454594364646.36578</v>
      </c>
      <c r="K78">
        <v>101433418769.6498</v>
      </c>
    </row>
    <row r="79" spans="2:11" x14ac:dyDescent="0.3">
      <c r="B79">
        <v>119.001</v>
      </c>
      <c r="C79">
        <v>6.7480000000000002</v>
      </c>
      <c r="D79">
        <v>20.826000000000001</v>
      </c>
      <c r="E79">
        <v>3673.3877898387768</v>
      </c>
      <c r="F79">
        <v>20780.03502692196</v>
      </c>
      <c r="G79">
        <v>20780.03502692196</v>
      </c>
      <c r="H79">
        <v>497963935464.22137</v>
      </c>
      <c r="I79">
        <v>497963935464.22137</v>
      </c>
      <c r="J79">
        <v>394885400823.12762</v>
      </c>
      <c r="K79">
        <v>88027505148.305237</v>
      </c>
    </row>
    <row r="80" spans="2:11" x14ac:dyDescent="0.3">
      <c r="B80">
        <v>132</v>
      </c>
      <c r="C80">
        <v>6.5720000000000001</v>
      </c>
      <c r="D80">
        <v>20.826000000000001</v>
      </c>
      <c r="E80">
        <v>3577.282612388075</v>
      </c>
      <c r="F80">
        <v>19191.367526978469</v>
      </c>
      <c r="G80">
        <v>19191.367526978469</v>
      </c>
      <c r="H80">
        <v>459893782098.69342</v>
      </c>
      <c r="I80">
        <v>459893782098.69342</v>
      </c>
      <c r="J80">
        <v>364695769204.26392</v>
      </c>
      <c r="K80">
        <v>85724481485.455917</v>
      </c>
    </row>
    <row r="81" spans="1:11" x14ac:dyDescent="0.3">
      <c r="B81">
        <v>132.001</v>
      </c>
      <c r="C81">
        <v>6.5720000000000001</v>
      </c>
      <c r="D81">
        <v>23.998000000000001</v>
      </c>
      <c r="E81">
        <v>4120.1412531729766</v>
      </c>
      <c r="F81">
        <v>22082.363701823171</v>
      </c>
      <c r="G81">
        <v>22082.363701823171</v>
      </c>
      <c r="H81">
        <v>529172386815.79602</v>
      </c>
      <c r="I81">
        <v>529172386815.79602</v>
      </c>
      <c r="J81">
        <v>419633702744.92621</v>
      </c>
      <c r="K81">
        <v>98733315436.687683</v>
      </c>
    </row>
    <row r="82" spans="1:11" x14ac:dyDescent="0.3">
      <c r="A82" t="s">
        <v>657</v>
      </c>
      <c r="B82">
        <v>144.386</v>
      </c>
      <c r="C82">
        <v>6.5</v>
      </c>
      <c r="D82">
        <v>23.998000000000001</v>
      </c>
      <c r="E82">
        <v>4074.8373314227201</v>
      </c>
      <c r="F82">
        <v>21361.915922655739</v>
      </c>
      <c r="G82">
        <v>21361.915922655739</v>
      </c>
      <c r="H82">
        <v>511907882162.8501</v>
      </c>
      <c r="I82">
        <v>511907882162.8501</v>
      </c>
      <c r="J82">
        <v>405942950555.14008</v>
      </c>
      <c r="K82">
        <v>97647671493.475189</v>
      </c>
    </row>
  </sheetData>
  <mergeCells count="13">
    <mergeCell ref="AS1:AU1"/>
    <mergeCell ref="A22:T22"/>
    <mergeCell ref="X38:AQ38"/>
    <mergeCell ref="B23:T23"/>
    <mergeCell ref="V22:AQ22"/>
    <mergeCell ref="A1:T1"/>
    <mergeCell ref="B2:T2"/>
    <mergeCell ref="D3:T3"/>
    <mergeCell ref="V1:AQ1"/>
    <mergeCell ref="D15:T15"/>
    <mergeCell ref="B14:H14"/>
    <mergeCell ref="V13:AQ13"/>
    <mergeCell ref="A13:T13"/>
  </mergeCells>
  <hyperlinks>
    <hyperlink ref="B2" r:id="rId1" xr:uid="{169B9951-5DE7-44ED-B3C8-D4C9E716B4BC}"/>
    <hyperlink ref="B23" r:id="rId2" xr:uid="{604052B1-D420-4DAB-AAA5-7C448C720B5C}"/>
    <hyperlink ref="B14" r:id="rId3" xr:uid="{26BA0EA2-1847-46C5-A0BA-4EFB9B24D89D}"/>
  </hyperlinks>
  <pageMargins left="0.7" right="0.7" top="0.75" bottom="0.75" header="0.3" footer="0.3"/>
  <legacy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760F0-88CF-4C2E-BB55-843E033B23A9}">
  <dimension ref="A1:AG160"/>
  <sheetViews>
    <sheetView zoomScale="55" zoomScaleNormal="55" workbookViewId="0">
      <selection activeCell="D7" sqref="D7"/>
    </sheetView>
  </sheetViews>
  <sheetFormatPr defaultRowHeight="14.4" x14ac:dyDescent="0.3"/>
  <cols>
    <col min="1" max="1" width="6.6640625" bestFit="1" customWidth="1"/>
    <col min="2" max="2" width="8.21875" bestFit="1" customWidth="1"/>
    <col min="3" max="3" width="13.6640625" bestFit="1" customWidth="1"/>
    <col min="4" max="4" width="12.6640625" bestFit="1" customWidth="1"/>
    <col min="5" max="5" width="16.21875" bestFit="1" customWidth="1"/>
    <col min="6" max="7" width="15.88671875" bestFit="1" customWidth="1"/>
    <col min="8" max="10" width="16.21875" bestFit="1" customWidth="1"/>
    <col min="11" max="11" width="17" bestFit="1" customWidth="1"/>
    <col min="12" max="12" width="16.21875" bestFit="1" customWidth="1"/>
    <col min="13" max="13" width="17.44140625" bestFit="1" customWidth="1"/>
    <col min="14" max="14" width="16.21875" bestFit="1" customWidth="1"/>
    <col min="15" max="15" width="18.44140625" bestFit="1" customWidth="1"/>
    <col min="16" max="18" width="16.21875" bestFit="1" customWidth="1"/>
    <col min="19" max="19" width="17.6640625" bestFit="1" customWidth="1"/>
    <col min="20" max="20" width="16.21875" bestFit="1" customWidth="1"/>
    <col min="21" max="21" width="18.109375" bestFit="1" customWidth="1"/>
    <col min="22" max="23" width="16.21875" bestFit="1" customWidth="1"/>
    <col min="24" max="24" width="17.44140625" bestFit="1" customWidth="1"/>
    <col min="25" max="27" width="16.21875" bestFit="1" customWidth="1"/>
    <col min="28" max="28" width="17" bestFit="1" customWidth="1"/>
    <col min="29" max="32" width="16.21875" bestFit="1" customWidth="1"/>
  </cols>
  <sheetData>
    <row r="1" spans="1:33" x14ac:dyDescent="0.3">
      <c r="A1" t="s">
        <v>569</v>
      </c>
      <c r="B1" t="s">
        <v>570</v>
      </c>
      <c r="C1" t="s">
        <v>571</v>
      </c>
      <c r="D1" t="s">
        <v>572</v>
      </c>
      <c r="E1" t="s">
        <v>353</v>
      </c>
      <c r="F1" t="s">
        <v>573</v>
      </c>
      <c r="G1" t="s">
        <v>574</v>
      </c>
      <c r="H1" t="s">
        <v>569</v>
      </c>
    </row>
    <row r="2" spans="1:33" x14ac:dyDescent="0.3">
      <c r="A2" t="s">
        <v>569</v>
      </c>
      <c r="B2" t="s">
        <v>575</v>
      </c>
      <c r="C2">
        <v>1</v>
      </c>
    </row>
    <row r="3" spans="1:33" x14ac:dyDescent="0.3">
      <c r="A3" t="s">
        <v>669</v>
      </c>
      <c r="B3">
        <v>2</v>
      </c>
      <c r="C3" t="s">
        <v>670</v>
      </c>
      <c r="D3" t="s">
        <v>498</v>
      </c>
      <c r="E3" t="s">
        <v>671</v>
      </c>
    </row>
    <row r="4" spans="1:33" x14ac:dyDescent="0.3">
      <c r="A4" t="str">
        <f>REPT(" ",5-LEN(TEXT(EXI_BeamDyn_diff!A3,"###"))) &amp; TEXT(EXI_BeamDyn_diff!A3,"###")</f>
        <v>**num</v>
      </c>
      <c r="B4" t="str">
        <f xml:space="preserve"> REPT(" ",8-LEN(TEXT(EXI_BeamDyn_diff!B3,"0.000")))  &amp;  TEXT(EXI_BeamDyn_diff!B3,"0.000")</f>
        <v xml:space="preserve"> Y[span]</v>
      </c>
      <c r="C4" t="str">
        <f xml:space="preserve"> REPT(" ",8-LEN(TEXT(EXI_BeamDyn_diff!C3,"0.000")))  &amp;  TEXT(EXI_BeamDyn_diff!C3,"0.000")</f>
        <v xml:space="preserve">  X[swe]</v>
      </c>
      <c r="D4" t="str">
        <f xml:space="preserve"> REPT(" ",8-LEN(TEXT(EXI_BeamDyn_diff!D3,"0.000")))  &amp;  TEXT(EXI_BeamDyn_diff!D3,"0.000")</f>
        <v xml:space="preserve">  Z[Ben]</v>
      </c>
      <c r="E4" t="str">
        <f xml:space="preserve"> REPT(" ",19-LEN(TEXT(EXI_BeamDyn_diff!E3,"0.000000E+00")))  &amp;   TEXT(EXI_BeamDyn_diff!E3,"0.000000E+00")</f>
        <v xml:space="preserve">                 rA</v>
      </c>
      <c r="F4" t="str">
        <f xml:space="preserve"> REPT(" ",19-LEN(TEXT(EXI_BeamDyn_diff!F3,"0.000000E+00")))  &amp;   TEXT(EXI_BeamDyn_diff!F3,"0.000000E+00")</f>
        <v xml:space="preserve">            xcm_edg</v>
      </c>
      <c r="G4" t="str">
        <f xml:space="preserve"> REPT(" ",19-LEN(TEXT(EXI_BeamDyn_diff!G3,"0.000000E+00")))  &amp;   TEXT(EXI_BeamDyn_diff!G3,"0.000000E+00")</f>
        <v xml:space="preserve">            zcm_flp</v>
      </c>
      <c r="H4" t="str">
        <f xml:space="preserve"> REPT(" ",19-LEN(TEXT(EXI_BeamDyn_diff!H3,"0.000000E+00")))  &amp;   TEXT(EXI_BeamDyn_diff!H3,"0.000000E+00")</f>
        <v xml:space="preserve">           rIxx_flp</v>
      </c>
      <c r="I4" t="str">
        <f xml:space="preserve"> REPT(" ",19-LEN(TEXT(EXI_BeamDyn_diff!I3,"0.000000E+00")))  &amp;   TEXT(EXI_BeamDyn_diff!I3,"0.000000E+00")</f>
        <v xml:space="preserve">           rIzz_edg</v>
      </c>
      <c r="J4" t="str">
        <f xml:space="preserve"> REPT(" ",19-LEN(TEXT(EXI_BeamDyn_diff!J3,"0.000000E+00")))  &amp;   TEXT(EXI_BeamDyn_diff!J3,"0.000000E+00")</f>
        <v xml:space="preserve">            rIxz_cp</v>
      </c>
      <c r="K4" t="str">
        <f xml:space="preserve"> REPT(" ",19-LEN(TEXT(EXI_BeamDyn_diff!K3,"0.000000E+00")))  &amp;   TEXT(EXI_BeamDyn_diff!K3,"0.000000E+00")</f>
        <v xml:space="preserve">        K11=GAx_edg</v>
      </c>
      <c r="L4" t="str">
        <f xml:space="preserve"> REPT(" ",19-LEN(TEXT(EXI_BeamDyn_diff!L3,"0.000000E+00")))  &amp;   TEXT(EXI_BeamDyn_diff!L3,"0.000000E+00")</f>
        <v xml:space="preserve">                K12</v>
      </c>
      <c r="M4" t="str">
        <f xml:space="preserve"> REPT(" ",19-LEN(TEXT(EXI_BeamDyn_diff!M3,"0.000000E+00")))  &amp;   TEXT(EXI_BeamDyn_diff!M3,"0.000000E+00")</f>
        <v xml:space="preserve">        K13=GAxz_cp</v>
      </c>
      <c r="N4" t="str">
        <f xml:space="preserve"> REPT(" ",19-LEN(TEXT(EXI_BeamDyn_diff!N3,"0.000000E+00")))  &amp;   TEXT(EXI_BeamDyn_diff!N3,"0.000000E+00")</f>
        <v xml:space="preserve">                K14</v>
      </c>
      <c r="O4" t="str">
        <f xml:space="preserve"> REPT(" ",19-LEN(TEXT(EXI_BeamDyn_diff!O3,"0.000000E+00")))  &amp;   TEXT(EXI_BeamDyn_diff!O3,"0.000000E+00")</f>
        <v xml:space="preserve">   K15=GAxX_edg/trs</v>
      </c>
      <c r="P4" t="str">
        <f xml:space="preserve"> REPT(" ",19-LEN(TEXT(EXI_BeamDyn_diff!P3,"0.000000E+00")))  &amp;   TEXT(EXI_BeamDyn_diff!P3,"0.000000E+00")</f>
        <v xml:space="preserve">                K16</v>
      </c>
      <c r="Q4" t="str">
        <f xml:space="preserve"> REPT(" ",19-LEN(TEXT(EXI_BeamDyn_diff!Q3,"0.000000E+00")))  &amp;   TEXT(EXI_BeamDyn_diff!Q3,"0.000000E+00")</f>
        <v xml:space="preserve">         K22=EA_ten</v>
      </c>
      <c r="R4" t="str">
        <f xml:space="preserve"> REPT(" ",19-LEN(TEXT(EXI_BeamDyn_diff!R3,"0.000000E+00")))  &amp;   TEXT(EXI_BeamDyn_diff!R3,"0.000000E+00")</f>
        <v xml:space="preserve">                K23</v>
      </c>
      <c r="S4" t="str">
        <f xml:space="preserve"> REPT(" ",19-LEN(TEXT(EXI_BeamDyn_diff!S3,"0.000000E+00")))  &amp;   TEXT(EXI_BeamDyn_diff!S3,"0.000000E+00")</f>
        <v xml:space="preserve"> K24=(-)EAx_ten/flp</v>
      </c>
      <c r="T4" t="str">
        <f xml:space="preserve"> REPT(" ",19-LEN(TEXT(EXI_BeamDyn_diff!T3,"0.000000E+00")))  &amp;   TEXT(EXI_BeamDyn_diff!T3,"0.000000E+00")</f>
        <v xml:space="preserve">                K25</v>
      </c>
      <c r="U4" t="str">
        <f xml:space="preserve"> REPT(" ",19-LEN(TEXT(EXI_BeamDyn_diff!U3,"0.000000E+00")))  &amp;   TEXT(EXI_BeamDyn_diff!U3,"0.000000E+00")</f>
        <v xml:space="preserve">    K26=EAz_ten/edg</v>
      </c>
      <c r="V4" t="str">
        <f xml:space="preserve"> REPT(" ",19-LEN(TEXT(EXI_BeamDyn_diff!V3,"0.000000E+00")))  &amp;   TEXT(EXI_BeamDyn_diff!V3,"0.000000E+00")</f>
        <v xml:space="preserve">        K33=GAz_flp</v>
      </c>
      <c r="W4" t="str">
        <f xml:space="preserve"> REPT(" ",19-LEN(TEXT(EXI_BeamDyn_diff!W3,"0.000000E+00")))  &amp;   TEXT(EXI_BeamDyn_diff!W3,"0.000000E+00")</f>
        <v xml:space="preserve">                K34</v>
      </c>
      <c r="X4" t="str">
        <f xml:space="preserve"> REPT(" ",19-LEN(TEXT(EXI_BeamDyn_diff!X3,"0.000000E+00")))  &amp;   TEXT(EXI_BeamDyn_diff!X3,"0.000000E+00")</f>
        <v>K35=(-)GAzZ_flp/trs</v>
      </c>
      <c r="Y4" t="str">
        <f xml:space="preserve"> REPT(" ",19-LEN(TEXT(EXI_BeamDyn_diff!Y3,"0.000000E+00")))  &amp;   TEXT(EXI_BeamDyn_diff!Y3,"0.000000E+00")</f>
        <v xml:space="preserve">                K36</v>
      </c>
      <c r="Z4" t="str">
        <f xml:space="preserve"> REPT(" ",19-LEN(TEXT(EXI_BeamDyn_diff!Z3,"0.000000E+00")))  &amp;   TEXT(EXI_BeamDyn_diff!Z3,"0.000000E+00")</f>
        <v xml:space="preserve">       K44=EIxx_flp</v>
      </c>
      <c r="AA4" t="str">
        <f xml:space="preserve"> REPT(" ",19-LEN(TEXT(EXI_BeamDyn_diff!AA3,"0.000000E+00")))  &amp;   TEXT(EXI_BeamDyn_diff!AA3,"0.000000E+00")</f>
        <v xml:space="preserve">                K45</v>
      </c>
      <c r="AB4" t="str">
        <f xml:space="preserve"> REPT(" ",19-LEN(TEXT(EXI_BeamDyn_diff!AB3,"0.000000E+00")))  &amp;   TEXT(EXI_BeamDyn_diff!AB3,"0.000000E+00")</f>
        <v xml:space="preserve">     K46=(-)EIxz_cp</v>
      </c>
      <c r="AC4" t="str">
        <f xml:space="preserve"> REPT(" ",19-LEN(TEXT(EXI_BeamDyn_diff!AC3,"0.000000E+00")))  &amp;   TEXT(EXI_BeamDyn_diff!AC3,"0.000000E+00")</f>
        <v xml:space="preserve">         K55=GJ_trs</v>
      </c>
      <c r="AD4" t="str">
        <f xml:space="preserve"> REPT(" ",19-LEN(TEXT(EXI_BeamDyn_diff!AD3,"0.000000E+00")))  &amp;   TEXT(EXI_BeamDyn_diff!AD3,"0.000000E+00")</f>
        <v xml:space="preserve">                K56</v>
      </c>
      <c r="AE4" t="str">
        <f xml:space="preserve"> REPT(" ",19-LEN(TEXT(EXI_BeamDyn_diff!AE3,"0.000000E+00")))  &amp;   TEXT(EXI_BeamDyn_diff!AE3,"0.000000E+00")</f>
        <v xml:space="preserve">       K66=EIzz_edg</v>
      </c>
      <c r="AF4" t="str">
        <f xml:space="preserve"> REPT(" ",19-LEN(TEXT(EXI_BeamDyn_diff!AF3,"0.000000E+00")))  &amp;   TEXT(EXI_BeamDyn_diff!AF3,"0.000000E+00")</f>
        <v xml:space="preserve">                  D</v>
      </c>
    </row>
    <row r="5" spans="1:33" x14ac:dyDescent="0.3">
      <c r="A5" t="str">
        <f>REPT(" ",5-LEN(TEXT(EXI_BeamDyn_diff!A4,"###"))) &amp; TEXT(EXI_BeamDyn_diff!A4,"###")</f>
        <v xml:space="preserve">    1</v>
      </c>
      <c r="B5" t="str">
        <f xml:space="preserve"> REPT(" ",8-LEN(TEXT(EXI_BeamDyn_diff!B4,"0.000")))  &amp;  TEXT(EXI_BeamDyn_diff!B4,"0.000")</f>
        <v xml:space="preserve">   0.000</v>
      </c>
      <c r="C5" t="str">
        <f xml:space="preserve"> REPT(" ",8-LEN(TEXT(EXI_BeamDyn_diff!C4,"0.000")))  &amp;  TEXT(EXI_BeamDyn_diff!C4,"0.000")</f>
        <v xml:space="preserve">   0.000</v>
      </c>
      <c r="D5" t="str">
        <f xml:space="preserve"> REPT(" ",8-LEN(TEXT(EXI_BeamDyn_diff!D4,"0.000")))  &amp;  TEXT(EXI_BeamDyn_diff!D4,"0.000")</f>
        <v xml:space="preserve">   0.000</v>
      </c>
      <c r="E5" t="str">
        <f xml:space="preserve"> REPT(" ",19-LEN(TEXT(EXI_BeamDyn_diff!E4,"0.000000E+00")))  &amp;   TEXT(EXI_BeamDyn_diff!E4,"0.000000E+00")</f>
        <v xml:space="preserve">       3.127402E+03</v>
      </c>
      <c r="F5" t="str">
        <f xml:space="preserve"> REPT(" ",19-LEN(TEXT(EXI_BeamDyn_diff!F4,"0.000000E+00")))  &amp;   TEXT(EXI_BeamDyn_diff!F4,"0.000000E+00")</f>
        <v xml:space="preserve">      -2.274985E-02</v>
      </c>
      <c r="G5" t="str">
        <f xml:space="preserve"> REPT(" ",19-LEN(TEXT(EXI_BeamDyn_diff!G4,"0.000000E+00")))  &amp;   TEXT(EXI_BeamDyn_diff!G4,"0.000000E+00")</f>
        <v xml:space="preserve">      -6.426653E-03</v>
      </c>
      <c r="H5" t="str">
        <f xml:space="preserve"> REPT(" ",19-LEN(TEXT(EXI_BeamDyn_diff!H4,"0.000000E+00")))  &amp;   TEXT(EXI_BeamDyn_diff!H4,"0.000000E+00")</f>
        <v xml:space="preserve">       1.016585E+04</v>
      </c>
      <c r="I5" t="str">
        <f xml:space="preserve"> REPT(" ",19-LEN(TEXT(EXI_BeamDyn_diff!I4,"0.000000E+00")))  &amp;   TEXT(EXI_BeamDyn_diff!I4,"0.000000E+00")</f>
        <v xml:space="preserve">       1.016841E+04</v>
      </c>
      <c r="J5" t="str">
        <f xml:space="preserve"> REPT(" ",19-LEN(TEXT(EXI_BeamDyn_diff!J4,"0.000000E+00")))  &amp;   TEXT(EXI_BeamDyn_diff!J4,"0.000000E+00")</f>
        <v xml:space="preserve">      -4.758160E-01</v>
      </c>
      <c r="K5" t="str">
        <f xml:space="preserve"> REPT(" ",19-LEN(TEXT(EXI_BeamDyn_diff!K4,"0.000000E+00")))  &amp;   TEXT(EXI_BeamDyn_diff!K4,"0.000000E+00")</f>
        <v xml:space="preserve">       6.728530E+09</v>
      </c>
      <c r="L5" t="str">
        <f xml:space="preserve"> REPT(" ",19-LEN(TEXT(EXI_BeamDyn_diff!L4,"0.000000E+00")))  &amp;   TEXT(EXI_BeamDyn_diff!L4,"0.000000E+00")</f>
        <v xml:space="preserve">       0.000000E+00</v>
      </c>
      <c r="M5" t="str">
        <f xml:space="preserve"> REPT(" ",19-LEN(TEXT(EXI_BeamDyn_diff!M4,"0.000000E+00")))  &amp;   TEXT(EXI_BeamDyn_diff!M4,"0.000000E+00")</f>
        <v xml:space="preserve">      -6.524523E+05</v>
      </c>
      <c r="N5" t="str">
        <f xml:space="preserve"> REPT(" ",19-LEN(TEXT(EXI_BeamDyn_diff!N4,"0.000000E+00")))  &amp;   TEXT(EXI_BeamDyn_diff!N4,"0.000000E+00")</f>
        <v xml:space="preserve">       0.000000E+00</v>
      </c>
      <c r="O5" t="str">
        <f xml:space="preserve"> REPT(" ",19-LEN(TEXT(EXI_BeamDyn_diff!O4,"0.000000E+00")))  &amp;   TEXT(EXI_BeamDyn_diff!O4,"0.000000E+00")</f>
        <v xml:space="preserve">      -2.356753E+06</v>
      </c>
      <c r="P5" t="str">
        <f xml:space="preserve"> REPT(" ",19-LEN(TEXT(EXI_BeamDyn_diff!P4,"0.000000E+00")))  &amp;   TEXT(EXI_BeamDyn_diff!P4,"0.000000E+00")</f>
        <v xml:space="preserve">       0.000000E+00</v>
      </c>
      <c r="Q5" t="str">
        <f xml:space="preserve"> REPT(" ",19-LEN(TEXT(EXI_BeamDyn_diff!Q4,"0.000000E+00")))  &amp;   TEXT(EXI_BeamDyn_diff!Q4,"0.000000E+00")</f>
        <v xml:space="preserve">       4.605108E+10</v>
      </c>
      <c r="R5" t="str">
        <f xml:space="preserve"> REPT(" ",19-LEN(TEXT(EXI_BeamDyn_diff!R4,"0.000000E+00")))  &amp;   TEXT(EXI_BeamDyn_diff!R4,"0.000000E+00")</f>
        <v xml:space="preserve">       0.000000E+00</v>
      </c>
      <c r="S5" t="str">
        <f xml:space="preserve"> REPT(" ",19-LEN(TEXT(EXI_BeamDyn_diff!S4,"0.000000E+00")))  &amp;   TEXT(EXI_BeamDyn_diff!S4,"0.000000E+00")</f>
        <v xml:space="preserve">       3.118294E+08</v>
      </c>
      <c r="T5" t="str">
        <f xml:space="preserve"> REPT(" ",19-LEN(TEXT(EXI_BeamDyn_diff!T4,"0.000000E+00")))  &amp;   TEXT(EXI_BeamDyn_diff!T4,"0.000000E+00")</f>
        <v xml:space="preserve">       0.000000E+00</v>
      </c>
      <c r="U5" t="str">
        <f xml:space="preserve"> REPT(" ",19-LEN(TEXT(EXI_BeamDyn_diff!U4,"0.000000E+00")))  &amp;   TEXT(EXI_BeamDyn_diff!U4,"0.000000E+00")</f>
        <v xml:space="preserve">      -1.047216E+09</v>
      </c>
      <c r="V5" t="str">
        <f xml:space="preserve"> REPT(" ",19-LEN(TEXT(EXI_BeamDyn_diff!V4,"0.000000E+00")))  &amp;   TEXT(EXI_BeamDyn_diff!V4,"0.000000E+00")</f>
        <v xml:space="preserve">       6.740935E+09</v>
      </c>
      <c r="W5" t="str">
        <f xml:space="preserve"> REPT(" ",19-LEN(TEXT(EXI_BeamDyn_diff!W4,"0.000000E+00")))  &amp;   TEXT(EXI_BeamDyn_diff!W4,"0.000000E+00")</f>
        <v xml:space="preserve">       0.000000E+00</v>
      </c>
      <c r="X5" t="str">
        <f xml:space="preserve"> REPT(" ",19-LEN(TEXT(EXI_BeamDyn_diff!X4,"0.000000E+00")))  &amp;   TEXT(EXI_BeamDyn_diff!X4,"0.000000E+00")</f>
        <v xml:space="preserve">       1.534624E+08</v>
      </c>
      <c r="Y5" t="str">
        <f xml:space="preserve"> REPT(" ",19-LEN(TEXT(EXI_BeamDyn_diff!Y4,"0.000000E+00")))  &amp;   TEXT(EXI_BeamDyn_diff!Y4,"0.000000E+00")</f>
        <v xml:space="preserve">       0.000000E+00</v>
      </c>
      <c r="Z5" t="str">
        <f xml:space="preserve"> REPT(" ",19-LEN(TEXT(EXI_BeamDyn_diff!Z4,"0.000000E+00")))  &amp;   TEXT(EXI_BeamDyn_diff!Z4,"0.000000E+00")</f>
        <v xml:space="preserve">       1.497336E+11</v>
      </c>
      <c r="AA5" t="str">
        <f xml:space="preserve"> REPT(" ",19-LEN(TEXT(EXI_BeamDyn_diff!AA4,"0.000000E+00")))  &amp;   TEXT(EXI_BeamDyn_diff!AA4,"0.000000E+00")</f>
        <v xml:space="preserve">       0.000000E+00</v>
      </c>
      <c r="AB5" t="str">
        <f xml:space="preserve"> REPT(" ",19-LEN(TEXT(EXI_BeamDyn_diff!AB4,"0.000000E+00")))  &amp;   TEXT(EXI_BeamDyn_diff!AB4,"0.000000E+00")</f>
        <v xml:space="preserve">       6.597179E+06</v>
      </c>
      <c r="AC5" t="str">
        <f xml:space="preserve"> REPT(" ",19-LEN(TEXT(EXI_BeamDyn_diff!AC4,"0.000000E+00")))  &amp;   TEXT(EXI_BeamDyn_diff!AC4,"0.000000E+00")</f>
        <v xml:space="preserve">       8.748918E+10</v>
      </c>
      <c r="AD5" t="str">
        <f xml:space="preserve"> REPT(" ",19-LEN(TEXT(EXI_BeamDyn_diff!AD4,"0.000000E+00")))  &amp;   TEXT(EXI_BeamDyn_diff!AD4,"0.000000E+00")</f>
        <v xml:space="preserve">       0.000000E+00</v>
      </c>
      <c r="AE5" t="str">
        <f xml:space="preserve"> REPT(" ",19-LEN(TEXT(EXI_BeamDyn_diff!AE4,"0.000000E+00")))  &amp;   TEXT(EXI_BeamDyn_diff!AE4,"0.000000E+00")</f>
        <v xml:space="preserve">       1.496246E+11</v>
      </c>
      <c r="AF5" t="str">
        <f xml:space="preserve"> REPT(" ",19-LEN(TEXT(EXI_BeamDyn_diff!AF4,"0.000000E+00")))  &amp;   TEXT(EXI_BeamDyn_diff!AF4,"0.000000E+00")</f>
        <v xml:space="preserve">       0.000000E+00</v>
      </c>
    </row>
    <row r="6" spans="1:33" x14ac:dyDescent="0.3">
      <c r="A6" t="str">
        <f>REPT(" ",5-LEN(TEXT(EXI_BeamDyn_diff!A5,"###"))) &amp; TEXT(EXI_BeamDyn_diff!A5,"###")</f>
        <v xml:space="preserve">     </v>
      </c>
      <c r="B6" t="str">
        <f xml:space="preserve"> REPT(" ",8-LEN(TEXT(EXI_BeamDyn_diff!B5,"0.000")))  &amp;  TEXT(EXI_BeamDyn_diff!B5,"0.000")</f>
        <v xml:space="preserve">   1.170</v>
      </c>
      <c r="C6" t="str">
        <f xml:space="preserve"> REPT(" ",8-LEN(TEXT(EXI_BeamDyn_diff!C5,"0.000")))  &amp;  TEXT(EXI_BeamDyn_diff!C5,"0.000")</f>
        <v xml:space="preserve">   0.000</v>
      </c>
      <c r="D6" t="str">
        <f xml:space="preserve"> REPT(" ",8-LEN(TEXT(EXI_BeamDyn_diff!D5,"0.000")))  &amp;  TEXT(EXI_BeamDyn_diff!D5,"0.000")</f>
        <v xml:space="preserve">   0.009</v>
      </c>
      <c r="E6" t="str">
        <f xml:space="preserve"> REPT(" ",19-LEN(TEXT(EXI_BeamDyn_diff!E5,"0.000000E+00")))  &amp;   TEXT(EXI_BeamDyn_diff!E5,"0.000000E+00")</f>
        <v xml:space="preserve">       2.964731E+03</v>
      </c>
      <c r="F6" t="str">
        <f xml:space="preserve"> REPT(" ",19-LEN(TEXT(EXI_BeamDyn_diff!F5,"0.000000E+00")))  &amp;   TEXT(EXI_BeamDyn_diff!F5,"0.000000E+00")</f>
        <v xml:space="preserve">       1.291021E-02</v>
      </c>
      <c r="G6" t="str">
        <f xml:space="preserve"> REPT(" ",19-LEN(TEXT(EXI_BeamDyn_diff!G5,"0.000000E+00")))  &amp;   TEXT(EXI_BeamDyn_diff!G5,"0.000000E+00")</f>
        <v xml:space="preserve">       3.543060E-03</v>
      </c>
      <c r="H6" t="str">
        <f xml:space="preserve"> REPT(" ",19-LEN(TEXT(EXI_BeamDyn_diff!H5,"0.000000E+00")))  &amp;   TEXT(EXI_BeamDyn_diff!H5,"0.000000E+00")</f>
        <v xml:space="preserve">       9.677493E+03</v>
      </c>
      <c r="I6" t="str">
        <f xml:space="preserve"> REPT(" ",19-LEN(TEXT(EXI_BeamDyn_diff!I5,"0.000000E+00")))  &amp;   TEXT(EXI_BeamDyn_diff!I5,"0.000000E+00")</f>
        <v xml:space="preserve">       9.670824E+03</v>
      </c>
      <c r="J6" t="str">
        <f xml:space="preserve"> REPT(" ",19-LEN(TEXT(EXI_BeamDyn_diff!J5,"0.000000E+00")))  &amp;   TEXT(EXI_BeamDyn_diff!J5,"0.000000E+00")</f>
        <v xml:space="preserve">      -9.502423E-01</v>
      </c>
      <c r="K6" t="str">
        <f xml:space="preserve"> REPT(" ",19-LEN(TEXT(EXI_BeamDyn_diff!K5,"0.000000E+00")))  &amp;   TEXT(EXI_BeamDyn_diff!K5,"0.000000E+00")</f>
        <v xml:space="preserve">       6.388392E+09</v>
      </c>
      <c r="L6" t="str">
        <f xml:space="preserve"> REPT(" ",19-LEN(TEXT(EXI_BeamDyn_diff!L5,"0.000000E+00")))  &amp;   TEXT(EXI_BeamDyn_diff!L5,"0.000000E+00")</f>
        <v xml:space="preserve">       0.000000E+00</v>
      </c>
      <c r="M6" t="str">
        <f xml:space="preserve"> REPT(" ",19-LEN(TEXT(EXI_BeamDyn_diff!M5,"0.000000E+00")))  &amp;   TEXT(EXI_BeamDyn_diff!M5,"0.000000E+00")</f>
        <v xml:space="preserve">       6.845816E+05</v>
      </c>
      <c r="N6" t="str">
        <f xml:space="preserve"> REPT(" ",19-LEN(TEXT(EXI_BeamDyn_diff!N5,"0.000000E+00")))  &amp;   TEXT(EXI_BeamDyn_diff!N5,"0.000000E+00")</f>
        <v xml:space="preserve">       0.000000E+00</v>
      </c>
      <c r="O6" t="str">
        <f xml:space="preserve"> REPT(" ",19-LEN(TEXT(EXI_BeamDyn_diff!O5,"0.000000E+00")))  &amp;   TEXT(EXI_BeamDyn_diff!O5,"0.000000E+00")</f>
        <v xml:space="preserve">       4.121024E+07</v>
      </c>
      <c r="P6" t="str">
        <f xml:space="preserve"> REPT(" ",19-LEN(TEXT(EXI_BeamDyn_diff!P5,"0.000000E+00")))  &amp;   TEXT(EXI_BeamDyn_diff!P5,"0.000000E+00")</f>
        <v xml:space="preserve">       0.000000E+00</v>
      </c>
      <c r="Q6" t="str">
        <f xml:space="preserve"> REPT(" ",19-LEN(TEXT(EXI_BeamDyn_diff!Q5,"0.000000E+00")))  &amp;   TEXT(EXI_BeamDyn_diff!Q5,"0.000000E+00")</f>
        <v xml:space="preserve">       4.375133E+10</v>
      </c>
      <c r="R6" t="str">
        <f xml:space="preserve"> REPT(" ",19-LEN(TEXT(EXI_BeamDyn_diff!R5,"0.000000E+00")))  &amp;   TEXT(EXI_BeamDyn_diff!R5,"0.000000E+00")</f>
        <v xml:space="preserve">       0.000000E+00</v>
      </c>
      <c r="S6" t="str">
        <f xml:space="preserve"> REPT(" ",19-LEN(TEXT(EXI_BeamDyn_diff!S5,"0.000000E+00")))  &amp;   TEXT(EXI_BeamDyn_diff!S5,"0.000000E+00")</f>
        <v xml:space="preserve">      -1.533793E+08</v>
      </c>
      <c r="T6" t="str">
        <f xml:space="preserve"> REPT(" ",19-LEN(TEXT(EXI_BeamDyn_diff!T5,"0.000000E+00")))  &amp;   TEXT(EXI_BeamDyn_diff!T5,"0.000000E+00")</f>
        <v xml:space="preserve">       0.000000E+00</v>
      </c>
      <c r="U6" t="str">
        <f xml:space="preserve"> REPT(" ",19-LEN(TEXT(EXI_BeamDyn_diff!U5,"0.000000E+00")))  &amp;   TEXT(EXI_BeamDyn_diff!U5,"0.000000E+00")</f>
        <v xml:space="preserve">       5.620792E+08</v>
      </c>
      <c r="V6" t="str">
        <f xml:space="preserve"> REPT(" ",19-LEN(TEXT(EXI_BeamDyn_diff!V5,"0.000000E+00")))  &amp;   TEXT(EXI_BeamDyn_diff!V5,"0.000000E+00")</f>
        <v xml:space="preserve">       6.384676E+09</v>
      </c>
      <c r="W6" t="str">
        <f xml:space="preserve"> REPT(" ",19-LEN(TEXT(EXI_BeamDyn_diff!W5,"0.000000E+00")))  &amp;   TEXT(EXI_BeamDyn_diff!W5,"0.000000E+00")</f>
        <v xml:space="preserve">       0.000000E+00</v>
      </c>
      <c r="X6" t="str">
        <f xml:space="preserve"> REPT(" ",19-LEN(TEXT(EXI_BeamDyn_diff!X5,"0.000000E+00")))  &amp;   TEXT(EXI_BeamDyn_diff!X5,"0.000000E+00")</f>
        <v xml:space="preserve">      -8.589311E+07</v>
      </c>
      <c r="Y6" t="str">
        <f xml:space="preserve"> REPT(" ",19-LEN(TEXT(EXI_BeamDyn_diff!Y5,"0.000000E+00")))  &amp;   TEXT(EXI_BeamDyn_diff!Y5,"0.000000E+00")</f>
        <v xml:space="preserve">       0.000000E+00</v>
      </c>
      <c r="Z6" t="str">
        <f xml:space="preserve"> REPT(" ",19-LEN(TEXT(EXI_BeamDyn_diff!Z5,"0.000000E+00")))  &amp;   TEXT(EXI_BeamDyn_diff!Z5,"0.000000E+00")</f>
        <v xml:space="preserve">       1.431998E+11</v>
      </c>
      <c r="AA6" t="str">
        <f xml:space="preserve"> REPT(" ",19-LEN(TEXT(EXI_BeamDyn_diff!AA5,"0.000000E+00")))  &amp;   TEXT(EXI_BeamDyn_diff!AA5,"0.000000E+00")</f>
        <v xml:space="preserve">       0.000000E+00</v>
      </c>
      <c r="AB6" t="str">
        <f xml:space="preserve"> REPT(" ",19-LEN(TEXT(EXI_BeamDyn_diff!AB5,"0.000000E+00")))  &amp;   TEXT(EXI_BeamDyn_diff!AB5,"0.000000E+00")</f>
        <v xml:space="preserve">       1.046571E+07</v>
      </c>
      <c r="AC6" t="str">
        <f xml:space="preserve"> REPT(" ",19-LEN(TEXT(EXI_BeamDyn_diff!AC5,"0.000000E+00")))  &amp;   TEXT(EXI_BeamDyn_diff!AC5,"0.000000E+00")</f>
        <v xml:space="preserve">       8.328556E+10</v>
      </c>
      <c r="AD6" t="str">
        <f xml:space="preserve"> REPT(" ",19-LEN(TEXT(EXI_BeamDyn_diff!AD5,"0.000000E+00")))  &amp;   TEXT(EXI_BeamDyn_diff!AD5,"0.000000E+00")</f>
        <v xml:space="preserve">       0.000000E+00</v>
      </c>
      <c r="AE6" t="str">
        <f xml:space="preserve"> REPT(" ",19-LEN(TEXT(EXI_BeamDyn_diff!AE5,"0.000000E+00")))  &amp;   TEXT(EXI_BeamDyn_diff!AE5,"0.000000E+00")</f>
        <v xml:space="preserve">       1.422668E+11</v>
      </c>
      <c r="AF6" t="str">
        <f xml:space="preserve"> REPT(" ",19-LEN(TEXT(EXI_BeamDyn_diff!AF5,"0.000000E+00")))  &amp;   TEXT(EXI_BeamDyn_diff!AF5,"0.000000E+00")</f>
        <v xml:space="preserve">       0.000000E+00</v>
      </c>
    </row>
    <row r="7" spans="1:33" x14ac:dyDescent="0.3">
      <c r="A7" t="str">
        <f>REPT(" ",5-LEN(TEXT(EXI_BeamDyn_diff!A6,"###"))) &amp; TEXT(EXI_BeamDyn_diff!A6,"###")</f>
        <v xml:space="preserve">    2</v>
      </c>
      <c r="B7" t="str">
        <f xml:space="preserve"> REPT(" ",8-LEN(TEXT(EXI_BeamDyn_diff!B6,"0.000")))  &amp;  TEXT(EXI_BeamDyn_diff!B6,"0.000")</f>
        <v xml:space="preserve">   1.170</v>
      </c>
      <c r="C7" t="str">
        <f xml:space="preserve"> REPT(" ",8-LEN(TEXT(EXI_BeamDyn_diff!C6,"0.000")))  &amp;  TEXT(EXI_BeamDyn_diff!C6,"0.000")</f>
        <v xml:space="preserve">   0.000</v>
      </c>
      <c r="D7" t="str">
        <f xml:space="preserve"> REPT(" ",8-LEN(TEXT(EXI_BeamDyn_diff!D6,"0.000")))  &amp;  TEXT(EXI_BeamDyn_diff!D6,"0.000")</f>
        <v xml:space="preserve">   0.009</v>
      </c>
      <c r="E7" t="str">
        <f xml:space="preserve"> REPT(" ",19-LEN(TEXT(EXI_BeamDyn_diff!E6,"0.000000E+00")))  &amp;   TEXT(EXI_BeamDyn_diff!E6,"0.000000E+00")</f>
        <v xml:space="preserve">       2.964731E+03</v>
      </c>
      <c r="F7" t="str">
        <f xml:space="preserve"> REPT(" ",19-LEN(TEXT(EXI_BeamDyn_diff!F6,"0.000000E+00")))  &amp;   TEXT(EXI_BeamDyn_diff!F6,"0.000000E+00")</f>
        <v xml:space="preserve">       1.291021E-02</v>
      </c>
      <c r="G7" t="str">
        <f xml:space="preserve"> REPT(" ",19-LEN(TEXT(EXI_BeamDyn_diff!G6,"0.000000E+00")))  &amp;   TEXT(EXI_BeamDyn_diff!G6,"0.000000E+00")</f>
        <v xml:space="preserve">       3.543060E-03</v>
      </c>
      <c r="H7" t="str">
        <f xml:space="preserve"> REPT(" ",19-LEN(TEXT(EXI_BeamDyn_diff!H6,"0.000000E+00")))  &amp;   TEXT(EXI_BeamDyn_diff!H6,"0.000000E+00")</f>
        <v xml:space="preserve">       9.677493E+03</v>
      </c>
      <c r="I7" t="str">
        <f xml:space="preserve"> REPT(" ",19-LEN(TEXT(EXI_BeamDyn_diff!I6,"0.000000E+00")))  &amp;   TEXT(EXI_BeamDyn_diff!I6,"0.000000E+00")</f>
        <v xml:space="preserve">       9.670824E+03</v>
      </c>
      <c r="J7" t="str">
        <f xml:space="preserve"> REPT(" ",19-LEN(TEXT(EXI_BeamDyn_diff!J6,"0.000000E+00")))  &amp;   TEXT(EXI_BeamDyn_diff!J6,"0.000000E+00")</f>
        <v xml:space="preserve">      -9.502423E-01</v>
      </c>
      <c r="K7" t="str">
        <f xml:space="preserve"> REPT(" ",19-LEN(TEXT(EXI_BeamDyn_diff!K6,"0.000000E+00")))  &amp;   TEXT(EXI_BeamDyn_diff!K6,"0.000000E+00")</f>
        <v xml:space="preserve">       6.388392E+09</v>
      </c>
      <c r="L7" t="str">
        <f xml:space="preserve"> REPT(" ",19-LEN(TEXT(EXI_BeamDyn_diff!L6,"0.000000E+00")))  &amp;   TEXT(EXI_BeamDyn_diff!L6,"0.000000E+00")</f>
        <v xml:space="preserve">       0.000000E+00</v>
      </c>
      <c r="M7" t="str">
        <f xml:space="preserve"> REPT(" ",19-LEN(TEXT(EXI_BeamDyn_diff!M6,"0.000000E+00")))  &amp;   TEXT(EXI_BeamDyn_diff!M6,"0.000000E+00")</f>
        <v xml:space="preserve">       6.845816E+05</v>
      </c>
      <c r="N7" t="str">
        <f xml:space="preserve"> REPT(" ",19-LEN(TEXT(EXI_BeamDyn_diff!N6,"0.000000E+00")))  &amp;   TEXT(EXI_BeamDyn_diff!N6,"0.000000E+00")</f>
        <v xml:space="preserve">       0.000000E+00</v>
      </c>
      <c r="O7" t="str">
        <f xml:space="preserve"> REPT(" ",19-LEN(TEXT(EXI_BeamDyn_diff!O6,"0.000000E+00")))  &amp;   TEXT(EXI_BeamDyn_diff!O6,"0.000000E+00")</f>
        <v xml:space="preserve">       4.121024E+07</v>
      </c>
      <c r="P7" t="str">
        <f xml:space="preserve"> REPT(" ",19-LEN(TEXT(EXI_BeamDyn_diff!P6,"0.000000E+00")))  &amp;   TEXT(EXI_BeamDyn_diff!P6,"0.000000E+00")</f>
        <v xml:space="preserve">       0.000000E+00</v>
      </c>
      <c r="Q7" t="str">
        <f xml:space="preserve"> REPT(" ",19-LEN(TEXT(EXI_BeamDyn_diff!Q6,"0.000000E+00")))  &amp;   TEXT(EXI_BeamDyn_diff!Q6,"0.000000E+00")</f>
        <v xml:space="preserve">       4.375133E+10</v>
      </c>
      <c r="R7" t="str">
        <f xml:space="preserve"> REPT(" ",19-LEN(TEXT(EXI_BeamDyn_diff!R6,"0.000000E+00")))  &amp;   TEXT(EXI_BeamDyn_diff!R6,"0.000000E+00")</f>
        <v xml:space="preserve">       0.000000E+00</v>
      </c>
      <c r="S7" t="str">
        <f xml:space="preserve"> REPT(" ",19-LEN(TEXT(EXI_BeamDyn_diff!S6,"0.000000E+00")))  &amp;   TEXT(EXI_BeamDyn_diff!S6,"0.000000E+00")</f>
        <v xml:space="preserve">      -1.533793E+08</v>
      </c>
      <c r="T7" t="str">
        <f xml:space="preserve"> REPT(" ",19-LEN(TEXT(EXI_BeamDyn_diff!T6,"0.000000E+00")))  &amp;   TEXT(EXI_BeamDyn_diff!T6,"0.000000E+00")</f>
        <v xml:space="preserve">       0.000000E+00</v>
      </c>
      <c r="U7" t="str">
        <f xml:space="preserve"> REPT(" ",19-LEN(TEXT(EXI_BeamDyn_diff!U6,"0.000000E+00")))  &amp;   TEXT(EXI_BeamDyn_diff!U6,"0.000000E+00")</f>
        <v xml:space="preserve">       5.620792E+08</v>
      </c>
      <c r="V7" t="str">
        <f xml:space="preserve"> REPT(" ",19-LEN(TEXT(EXI_BeamDyn_diff!V6,"0.000000E+00")))  &amp;   TEXT(EXI_BeamDyn_diff!V6,"0.000000E+00")</f>
        <v xml:space="preserve">       6.384676E+09</v>
      </c>
      <c r="W7" t="str">
        <f xml:space="preserve"> REPT(" ",19-LEN(TEXT(EXI_BeamDyn_diff!W6,"0.000000E+00")))  &amp;   TEXT(EXI_BeamDyn_diff!W6,"0.000000E+00")</f>
        <v xml:space="preserve">       0.000000E+00</v>
      </c>
      <c r="X7" t="str">
        <f xml:space="preserve"> REPT(" ",19-LEN(TEXT(EXI_BeamDyn_diff!X6,"0.000000E+00")))  &amp;   TEXT(EXI_BeamDyn_diff!X6,"0.000000E+00")</f>
        <v xml:space="preserve">      -8.589311E+07</v>
      </c>
      <c r="Y7" t="str">
        <f xml:space="preserve"> REPT(" ",19-LEN(TEXT(EXI_BeamDyn_diff!Y6,"0.000000E+00")))  &amp;   TEXT(EXI_BeamDyn_diff!Y6,"0.000000E+00")</f>
        <v xml:space="preserve">       0.000000E+00</v>
      </c>
      <c r="Z7" t="str">
        <f xml:space="preserve"> REPT(" ",19-LEN(TEXT(EXI_BeamDyn_diff!Z6,"0.000000E+00")))  &amp;   TEXT(EXI_BeamDyn_diff!Z6,"0.000000E+00")</f>
        <v xml:space="preserve">       1.431998E+11</v>
      </c>
      <c r="AA7" t="str">
        <f xml:space="preserve"> REPT(" ",19-LEN(TEXT(EXI_BeamDyn_diff!AA6,"0.000000E+00")))  &amp;   TEXT(EXI_BeamDyn_diff!AA6,"0.000000E+00")</f>
        <v xml:space="preserve">       0.000000E+00</v>
      </c>
      <c r="AB7" t="str">
        <f xml:space="preserve"> REPT(" ",19-LEN(TEXT(EXI_BeamDyn_diff!AB6,"0.000000E+00")))  &amp;   TEXT(EXI_BeamDyn_diff!AB6,"0.000000E+00")</f>
        <v xml:space="preserve">       1.046571E+07</v>
      </c>
      <c r="AC7" t="str">
        <f xml:space="preserve"> REPT(" ",19-LEN(TEXT(EXI_BeamDyn_diff!AC6,"0.000000E+00")))  &amp;   TEXT(EXI_BeamDyn_diff!AC6,"0.000000E+00")</f>
        <v xml:space="preserve">       8.328556E+10</v>
      </c>
      <c r="AD7" t="str">
        <f xml:space="preserve"> REPT(" ",19-LEN(TEXT(EXI_BeamDyn_diff!AD6,"0.000000E+00")))  &amp;   TEXT(EXI_BeamDyn_diff!AD6,"0.000000E+00")</f>
        <v xml:space="preserve">       0.000000E+00</v>
      </c>
      <c r="AE7" t="str">
        <f xml:space="preserve"> REPT(" ",19-LEN(TEXT(EXI_BeamDyn_diff!AE6,"0.000000E+00")))  &amp;   TEXT(EXI_BeamDyn_diff!AE6,"0.000000E+00")</f>
        <v xml:space="preserve">       1.422668E+11</v>
      </c>
      <c r="AF7" t="str">
        <f xml:space="preserve"> REPT(" ",19-LEN(TEXT(EXI_BeamDyn_diff!AF6,"0.000000E+00")))  &amp;   TEXT(EXI_BeamDyn_diff!AF6,"0.000000E+00")</f>
        <v xml:space="preserve">       0.000000E+00</v>
      </c>
    </row>
    <row r="8" spans="1:33" x14ac:dyDescent="0.3">
      <c r="A8" t="str">
        <f>REPT(" ",5-LEN(TEXT(EXI_BeamDyn_diff!A7,"###"))) &amp; TEXT(EXI_BeamDyn_diff!A7,"###")</f>
        <v xml:space="preserve">     </v>
      </c>
      <c r="B8" t="str">
        <f xml:space="preserve"> REPT(" ",8-LEN(TEXT(EXI_BeamDyn_diff!B7,"0.000")))  &amp;  TEXT(EXI_BeamDyn_diff!B7,"0.000")</f>
        <v xml:space="preserve">   2.340</v>
      </c>
      <c r="C8" t="str">
        <f xml:space="preserve"> REPT(" ",8-LEN(TEXT(EXI_BeamDyn_diff!C7,"0.000")))  &amp;  TEXT(EXI_BeamDyn_diff!C7,"0.000")</f>
        <v xml:space="preserve">   0.000</v>
      </c>
      <c r="D8" t="str">
        <f xml:space="preserve"> REPT(" ",8-LEN(TEXT(EXI_BeamDyn_diff!D7,"0.000")))  &amp;  TEXT(EXI_BeamDyn_diff!D7,"0.000")</f>
        <v xml:space="preserve">   0.018</v>
      </c>
      <c r="E8" t="str">
        <f xml:space="preserve"> REPT(" ",19-LEN(TEXT(EXI_BeamDyn_diff!E7,"0.000000E+00")))  &amp;   TEXT(EXI_BeamDyn_diff!E7,"0.000000E+00")</f>
        <v xml:space="preserve">       2.805124E+03</v>
      </c>
      <c r="F8" t="str">
        <f xml:space="preserve"> REPT(" ",19-LEN(TEXT(EXI_BeamDyn_diff!F7,"0.000000E+00")))  &amp;   TEXT(EXI_BeamDyn_diff!F7,"0.000000E+00")</f>
        <v xml:space="preserve">       4.810084E-02</v>
      </c>
      <c r="G8" t="str">
        <f xml:space="preserve"> REPT(" ",19-LEN(TEXT(EXI_BeamDyn_diff!G7,"0.000000E+00")))  &amp;   TEXT(EXI_BeamDyn_diff!G7,"0.000000E+00")</f>
        <v xml:space="preserve">       1.430942E-02</v>
      </c>
      <c r="H8" t="str">
        <f xml:space="preserve"> REPT(" ",19-LEN(TEXT(EXI_BeamDyn_diff!H7,"0.000000E+00")))  &amp;   TEXT(EXI_BeamDyn_diff!H7,"0.000000E+00")</f>
        <v xml:space="preserve">       9.192689E+03</v>
      </c>
      <c r="I8" t="str">
        <f xml:space="preserve"> REPT(" ",19-LEN(TEXT(EXI_BeamDyn_diff!I7,"0.000000E+00")))  &amp;   TEXT(EXI_BeamDyn_diff!I7,"0.000000E+00")</f>
        <v xml:space="preserve">       9.180982E+03</v>
      </c>
      <c r="J8" t="str">
        <f xml:space="preserve"> REPT(" ",19-LEN(TEXT(EXI_BeamDyn_diff!J7,"0.000000E+00")))  &amp;   TEXT(EXI_BeamDyn_diff!J7,"0.000000E+00")</f>
        <v xml:space="preserve">       3.639152E+00</v>
      </c>
      <c r="K8" t="str">
        <f xml:space="preserve"> REPT(" ",19-LEN(TEXT(EXI_BeamDyn_diff!K7,"0.000000E+00")))  &amp;   TEXT(EXI_BeamDyn_diff!K7,"0.000000E+00")</f>
        <v xml:space="preserve">       6.056595E+09</v>
      </c>
      <c r="L8" t="str">
        <f xml:space="preserve"> REPT(" ",19-LEN(TEXT(EXI_BeamDyn_diff!L7,"0.000000E+00")))  &amp;   TEXT(EXI_BeamDyn_diff!L7,"0.000000E+00")</f>
        <v xml:space="preserve">       0.000000E+00</v>
      </c>
      <c r="M8" t="str">
        <f xml:space="preserve"> REPT(" ",19-LEN(TEXT(EXI_BeamDyn_diff!M7,"0.000000E+00")))  &amp;   TEXT(EXI_BeamDyn_diff!M7,"0.000000E+00")</f>
        <v xml:space="preserve">       1.114397E+06</v>
      </c>
      <c r="N8" t="str">
        <f xml:space="preserve"> REPT(" ",19-LEN(TEXT(EXI_BeamDyn_diff!N7,"0.000000E+00")))  &amp;   TEXT(EXI_BeamDyn_diff!N7,"0.000000E+00")</f>
        <v xml:space="preserve">       0.000000E+00</v>
      </c>
      <c r="O8" t="str">
        <f xml:space="preserve"> REPT(" ",19-LEN(TEXT(EXI_BeamDyn_diff!O7,"0.000000E+00")))  &amp;   TEXT(EXI_BeamDyn_diff!O7,"0.000000E+00")</f>
        <v xml:space="preserve">       8.661124E+07</v>
      </c>
      <c r="P8" t="str">
        <f xml:space="preserve"> REPT(" ",19-LEN(TEXT(EXI_BeamDyn_diff!P7,"0.000000E+00")))  &amp;   TEXT(EXI_BeamDyn_diff!P7,"0.000000E+00")</f>
        <v xml:space="preserve">       0.000000E+00</v>
      </c>
      <c r="Q8" t="str">
        <f xml:space="preserve"> REPT(" ",19-LEN(TEXT(EXI_BeamDyn_diff!Q7,"0.000000E+00")))  &amp;   TEXT(EXI_BeamDyn_diff!Q7,"0.000000E+00")</f>
        <v xml:space="preserve">       4.156962E+10</v>
      </c>
      <c r="R8" t="str">
        <f xml:space="preserve"> REPT(" ",19-LEN(TEXT(EXI_BeamDyn_diff!R7,"0.000000E+00")))  &amp;   TEXT(EXI_BeamDyn_diff!R7,"0.000000E+00")</f>
        <v xml:space="preserve">       0.000000E+00</v>
      </c>
      <c r="S8" t="str">
        <f xml:space="preserve"> REPT(" ",19-LEN(TEXT(EXI_BeamDyn_diff!S7,"0.000000E+00")))  &amp;   TEXT(EXI_BeamDyn_diff!S7,"0.000000E+00")</f>
        <v xml:space="preserve">      -5.948793E+08</v>
      </c>
      <c r="T8" t="str">
        <f xml:space="preserve"> REPT(" ",19-LEN(TEXT(EXI_BeamDyn_diff!T7,"0.000000E+00")))  &amp;   TEXT(EXI_BeamDyn_diff!T7,"0.000000E+00")</f>
        <v xml:space="preserve">       0.000000E+00</v>
      </c>
      <c r="U8" t="str">
        <f xml:space="preserve"> REPT(" ",19-LEN(TEXT(EXI_BeamDyn_diff!U7,"0.000000E+00")))  &amp;   TEXT(EXI_BeamDyn_diff!U7,"0.000000E+00")</f>
        <v xml:space="preserve">       1.984731E+09</v>
      </c>
      <c r="V8" t="str">
        <f xml:space="preserve"> REPT(" ",19-LEN(TEXT(EXI_BeamDyn_diff!V7,"0.000000E+00")))  &amp;   TEXT(EXI_BeamDyn_diff!V7,"0.000000E+00")</f>
        <v xml:space="preserve">       6.032237E+09</v>
      </c>
      <c r="W8" t="str">
        <f xml:space="preserve"> REPT(" ",19-LEN(TEXT(EXI_BeamDyn_diff!W7,"0.000000E+00")))  &amp;   TEXT(EXI_BeamDyn_diff!W7,"0.000000E+00")</f>
        <v xml:space="preserve">       0.000000E+00</v>
      </c>
      <c r="X8" t="str">
        <f xml:space="preserve"> REPT(" ",19-LEN(TEXT(EXI_BeamDyn_diff!X7,"0.000000E+00")))  &amp;   TEXT(EXI_BeamDyn_diff!X7,"0.000000E+00")</f>
        <v xml:space="preserve">      -2.896387E+08</v>
      </c>
      <c r="Y8" t="str">
        <f xml:space="preserve"> REPT(" ",19-LEN(TEXT(EXI_BeamDyn_diff!Y7,"0.000000E+00")))  &amp;   TEXT(EXI_BeamDyn_diff!Y7,"0.000000E+00")</f>
        <v xml:space="preserve">       0.000000E+00</v>
      </c>
      <c r="Z8" t="str">
        <f xml:space="preserve"> REPT(" ",19-LEN(TEXT(EXI_BeamDyn_diff!Z7,"0.000000E+00")))  &amp;   TEXT(EXI_BeamDyn_diff!Z7,"0.000000E+00")</f>
        <v xml:space="preserve">       1.371927E+11</v>
      </c>
      <c r="AA8" t="str">
        <f xml:space="preserve"> REPT(" ",19-LEN(TEXT(EXI_BeamDyn_diff!AA7,"0.000000E+00")))  &amp;   TEXT(EXI_BeamDyn_diff!AA7,"0.000000E+00")</f>
        <v xml:space="preserve">       0.000000E+00</v>
      </c>
      <c r="AB8" t="str">
        <f xml:space="preserve"> REPT(" ",19-LEN(TEXT(EXI_BeamDyn_diff!AB7,"0.000000E+00")))  &amp;   TEXT(EXI_BeamDyn_diff!AB7,"0.000000E+00")</f>
        <v xml:space="preserve">      -5.438991E+07</v>
      </c>
      <c r="AC8" t="str">
        <f xml:space="preserve"> REPT(" ",19-LEN(TEXT(EXI_BeamDyn_diff!AC7,"0.000000E+00")))  &amp;   TEXT(EXI_BeamDyn_diff!AC7,"0.000000E+00")</f>
        <v xml:space="preserve">       7.910602E+10</v>
      </c>
      <c r="AD8" t="str">
        <f xml:space="preserve"> REPT(" ",19-LEN(TEXT(EXI_BeamDyn_diff!AD7,"0.000000E+00")))  &amp;   TEXT(EXI_BeamDyn_diff!AD7,"0.000000E+00")</f>
        <v xml:space="preserve">       0.000000E+00</v>
      </c>
      <c r="AE8" t="str">
        <f xml:space="preserve"> REPT(" ",19-LEN(TEXT(EXI_BeamDyn_diff!AE7,"0.000000E+00")))  &amp;   TEXT(EXI_BeamDyn_diff!AE7,"0.000000E+00")</f>
        <v xml:space="preserve">       1.350282E+11</v>
      </c>
      <c r="AF8" t="str">
        <f xml:space="preserve"> REPT(" ",19-LEN(TEXT(EXI_BeamDyn_diff!AF7,"0.000000E+00")))  &amp;   TEXT(EXI_BeamDyn_diff!AF7,"0.000000E+00")</f>
        <v xml:space="preserve">       0.000000E+00</v>
      </c>
    </row>
    <row r="9" spans="1:33" x14ac:dyDescent="0.3">
      <c r="A9" t="str">
        <f>REPT(" ",5-LEN(TEXT(EXI_BeamDyn_diff!A8,"###"))) &amp; TEXT(EXI_BeamDyn_diff!A8,"###")</f>
        <v xml:space="preserve">    3</v>
      </c>
      <c r="B9" t="str">
        <f xml:space="preserve"> REPT(" ",8-LEN(TEXT(EXI_BeamDyn_diff!B8,"0.000")))  &amp;  TEXT(EXI_BeamDyn_diff!B8,"0.000")</f>
        <v xml:space="preserve">   2.340</v>
      </c>
      <c r="C9" t="str">
        <f xml:space="preserve"> REPT(" ",8-LEN(TEXT(EXI_BeamDyn_diff!C8,"0.000")))  &amp;  TEXT(EXI_BeamDyn_diff!C8,"0.000")</f>
        <v xml:space="preserve">   0.000</v>
      </c>
      <c r="D9" t="str">
        <f xml:space="preserve"> REPT(" ",8-LEN(TEXT(EXI_BeamDyn_diff!D8,"0.000")))  &amp;  TEXT(EXI_BeamDyn_diff!D8,"0.000")</f>
        <v xml:space="preserve">   0.018</v>
      </c>
      <c r="E9" t="str">
        <f xml:space="preserve"> REPT(" ",19-LEN(TEXT(EXI_BeamDyn_diff!E8,"0.000000E+00")))  &amp;   TEXT(EXI_BeamDyn_diff!E8,"0.000000E+00")</f>
        <v xml:space="preserve">       2.805124E+03</v>
      </c>
      <c r="F9" t="str">
        <f xml:space="preserve"> REPT(" ",19-LEN(TEXT(EXI_BeamDyn_diff!F8,"0.000000E+00")))  &amp;   TEXT(EXI_BeamDyn_diff!F8,"0.000000E+00")</f>
        <v xml:space="preserve">       4.810084E-02</v>
      </c>
      <c r="G9" t="str">
        <f xml:space="preserve"> REPT(" ",19-LEN(TEXT(EXI_BeamDyn_diff!G8,"0.000000E+00")))  &amp;   TEXT(EXI_BeamDyn_diff!G8,"0.000000E+00")</f>
        <v xml:space="preserve">       1.430942E-02</v>
      </c>
      <c r="H9" t="str">
        <f xml:space="preserve"> REPT(" ",19-LEN(TEXT(EXI_BeamDyn_diff!H8,"0.000000E+00")))  &amp;   TEXT(EXI_BeamDyn_diff!H8,"0.000000E+00")</f>
        <v xml:space="preserve">       9.192689E+03</v>
      </c>
      <c r="I9" t="str">
        <f xml:space="preserve"> REPT(" ",19-LEN(TEXT(EXI_BeamDyn_diff!I8,"0.000000E+00")))  &amp;   TEXT(EXI_BeamDyn_diff!I8,"0.000000E+00")</f>
        <v xml:space="preserve">       9.180982E+03</v>
      </c>
      <c r="J9" t="str">
        <f xml:space="preserve"> REPT(" ",19-LEN(TEXT(EXI_BeamDyn_diff!J8,"0.000000E+00")))  &amp;   TEXT(EXI_BeamDyn_diff!J8,"0.000000E+00")</f>
        <v xml:space="preserve">       3.639152E+00</v>
      </c>
      <c r="K9" t="str">
        <f xml:space="preserve"> REPT(" ",19-LEN(TEXT(EXI_BeamDyn_diff!K8,"0.000000E+00")))  &amp;   TEXT(EXI_BeamDyn_diff!K8,"0.000000E+00")</f>
        <v xml:space="preserve">       6.056595E+09</v>
      </c>
      <c r="L9" t="str">
        <f xml:space="preserve"> REPT(" ",19-LEN(TEXT(EXI_BeamDyn_diff!L8,"0.000000E+00")))  &amp;   TEXT(EXI_BeamDyn_diff!L8,"0.000000E+00")</f>
        <v xml:space="preserve">       0.000000E+00</v>
      </c>
      <c r="M9" t="str">
        <f xml:space="preserve"> REPT(" ",19-LEN(TEXT(EXI_BeamDyn_diff!M8,"0.000000E+00")))  &amp;   TEXT(EXI_BeamDyn_diff!M8,"0.000000E+00")</f>
        <v xml:space="preserve">       1.114397E+06</v>
      </c>
      <c r="N9" t="str">
        <f xml:space="preserve"> REPT(" ",19-LEN(TEXT(EXI_BeamDyn_diff!N8,"0.000000E+00")))  &amp;   TEXT(EXI_BeamDyn_diff!N8,"0.000000E+00")</f>
        <v xml:space="preserve">       0.000000E+00</v>
      </c>
      <c r="O9" t="str">
        <f xml:space="preserve"> REPT(" ",19-LEN(TEXT(EXI_BeamDyn_diff!O8,"0.000000E+00")))  &amp;   TEXT(EXI_BeamDyn_diff!O8,"0.000000E+00")</f>
        <v xml:space="preserve">       8.661124E+07</v>
      </c>
      <c r="P9" t="str">
        <f xml:space="preserve"> REPT(" ",19-LEN(TEXT(EXI_BeamDyn_diff!P8,"0.000000E+00")))  &amp;   TEXT(EXI_BeamDyn_diff!P8,"0.000000E+00")</f>
        <v xml:space="preserve">       0.000000E+00</v>
      </c>
      <c r="Q9" t="str">
        <f xml:space="preserve"> REPT(" ",19-LEN(TEXT(EXI_BeamDyn_diff!Q8,"0.000000E+00")))  &amp;   TEXT(EXI_BeamDyn_diff!Q8,"0.000000E+00")</f>
        <v xml:space="preserve">       4.156962E+10</v>
      </c>
      <c r="R9" t="str">
        <f xml:space="preserve"> REPT(" ",19-LEN(TEXT(EXI_BeamDyn_diff!R8,"0.000000E+00")))  &amp;   TEXT(EXI_BeamDyn_diff!R8,"0.000000E+00")</f>
        <v xml:space="preserve">       0.000000E+00</v>
      </c>
      <c r="S9" t="str">
        <f xml:space="preserve"> REPT(" ",19-LEN(TEXT(EXI_BeamDyn_diff!S8,"0.000000E+00")))  &amp;   TEXT(EXI_BeamDyn_diff!S8,"0.000000E+00")</f>
        <v xml:space="preserve">      -5.948793E+08</v>
      </c>
      <c r="T9" t="str">
        <f xml:space="preserve"> REPT(" ",19-LEN(TEXT(EXI_BeamDyn_diff!T8,"0.000000E+00")))  &amp;   TEXT(EXI_BeamDyn_diff!T8,"0.000000E+00")</f>
        <v xml:space="preserve">       0.000000E+00</v>
      </c>
      <c r="U9" t="str">
        <f xml:space="preserve"> REPT(" ",19-LEN(TEXT(EXI_BeamDyn_diff!U8,"0.000000E+00")))  &amp;   TEXT(EXI_BeamDyn_diff!U8,"0.000000E+00")</f>
        <v xml:space="preserve">       1.984731E+09</v>
      </c>
      <c r="V9" t="str">
        <f xml:space="preserve"> REPT(" ",19-LEN(TEXT(EXI_BeamDyn_diff!V8,"0.000000E+00")))  &amp;   TEXT(EXI_BeamDyn_diff!V8,"0.000000E+00")</f>
        <v xml:space="preserve">       6.032237E+09</v>
      </c>
      <c r="W9" t="str">
        <f xml:space="preserve"> REPT(" ",19-LEN(TEXT(EXI_BeamDyn_diff!W8,"0.000000E+00")))  &amp;   TEXT(EXI_BeamDyn_diff!W8,"0.000000E+00")</f>
        <v xml:space="preserve">       0.000000E+00</v>
      </c>
      <c r="X9" t="str">
        <f xml:space="preserve"> REPT(" ",19-LEN(TEXT(EXI_BeamDyn_diff!X8,"0.000000E+00")))  &amp;   TEXT(EXI_BeamDyn_diff!X8,"0.000000E+00")</f>
        <v xml:space="preserve">      -2.896387E+08</v>
      </c>
      <c r="Y9" t="str">
        <f xml:space="preserve"> REPT(" ",19-LEN(TEXT(EXI_BeamDyn_diff!Y8,"0.000000E+00")))  &amp;   TEXT(EXI_BeamDyn_diff!Y8,"0.000000E+00")</f>
        <v xml:space="preserve">       0.000000E+00</v>
      </c>
      <c r="Z9" t="str">
        <f xml:space="preserve"> REPT(" ",19-LEN(TEXT(EXI_BeamDyn_diff!Z8,"0.000000E+00")))  &amp;   TEXT(EXI_BeamDyn_diff!Z8,"0.000000E+00")</f>
        <v xml:space="preserve">       1.371927E+11</v>
      </c>
      <c r="AA9" t="str">
        <f xml:space="preserve"> REPT(" ",19-LEN(TEXT(EXI_BeamDyn_diff!AA8,"0.000000E+00")))  &amp;   TEXT(EXI_BeamDyn_diff!AA8,"0.000000E+00")</f>
        <v xml:space="preserve">       0.000000E+00</v>
      </c>
      <c r="AB9" t="str">
        <f xml:space="preserve"> REPT(" ",19-LEN(TEXT(EXI_BeamDyn_diff!AB8,"0.000000E+00")))  &amp;   TEXT(EXI_BeamDyn_diff!AB8,"0.000000E+00")</f>
        <v xml:space="preserve">      -5.438991E+07</v>
      </c>
      <c r="AC9" t="str">
        <f xml:space="preserve"> REPT(" ",19-LEN(TEXT(EXI_BeamDyn_diff!AC8,"0.000000E+00")))  &amp;   TEXT(EXI_BeamDyn_diff!AC8,"0.000000E+00")</f>
        <v xml:space="preserve">       7.910602E+10</v>
      </c>
      <c r="AD9" t="str">
        <f xml:space="preserve"> REPT(" ",19-LEN(TEXT(EXI_BeamDyn_diff!AD8,"0.000000E+00")))  &amp;   TEXT(EXI_BeamDyn_diff!AD8,"0.000000E+00")</f>
        <v xml:space="preserve">       0.000000E+00</v>
      </c>
      <c r="AE9" t="str">
        <f xml:space="preserve"> REPT(" ",19-LEN(TEXT(EXI_BeamDyn_diff!AE8,"0.000000E+00")))  &amp;   TEXT(EXI_BeamDyn_diff!AE8,"0.000000E+00")</f>
        <v xml:space="preserve">       1.350282E+11</v>
      </c>
      <c r="AF9" t="str">
        <f xml:space="preserve"> REPT(" ",19-LEN(TEXT(EXI_BeamDyn_diff!AF8,"0.000000E+00")))  &amp;   TEXT(EXI_BeamDyn_diff!AF8,"0.000000E+00")</f>
        <v xml:space="preserve">       0.000000E+00</v>
      </c>
    </row>
    <row r="10" spans="1:33" x14ac:dyDescent="0.3">
      <c r="A10" t="str">
        <f>REPT(" ",5-LEN(TEXT(EXI_BeamDyn_diff!A9,"###"))) &amp; TEXT(EXI_BeamDyn_diff!A9,"###")</f>
        <v xml:space="preserve">     </v>
      </c>
      <c r="B10" t="str">
        <f xml:space="preserve"> REPT(" ",8-LEN(TEXT(EXI_BeamDyn_diff!B9,"0.000")))  &amp;  TEXT(EXI_BeamDyn_diff!B9,"0.000")</f>
        <v xml:space="preserve">   3.510</v>
      </c>
      <c r="C10" t="str">
        <f xml:space="preserve"> REPT(" ",8-LEN(TEXT(EXI_BeamDyn_diff!C9,"0.000")))  &amp;  TEXT(EXI_BeamDyn_diff!C9,"0.000")</f>
        <v xml:space="preserve">   0.000</v>
      </c>
      <c r="D10" t="str">
        <f xml:space="preserve"> REPT(" ",8-LEN(TEXT(EXI_BeamDyn_diff!D9,"0.000")))  &amp;  TEXT(EXI_BeamDyn_diff!D9,"0.000")</f>
        <v xml:space="preserve">   0.030</v>
      </c>
      <c r="E10" t="str">
        <f xml:space="preserve"> REPT(" ",19-LEN(TEXT(EXI_BeamDyn_diff!E9,"0.000000E+00")))  &amp;   TEXT(EXI_BeamDyn_diff!E9,"0.000000E+00")</f>
        <v xml:space="preserve">       2.591132E+03</v>
      </c>
      <c r="F10" t="str">
        <f xml:space="preserve"> REPT(" ",19-LEN(TEXT(EXI_BeamDyn_diff!F9,"0.000000E+00")))  &amp;   TEXT(EXI_BeamDyn_diff!F9,"0.000000E+00")</f>
        <v xml:space="preserve">       6.844692E-02</v>
      </c>
      <c r="G10" t="str">
        <f xml:space="preserve"> REPT(" ",19-LEN(TEXT(EXI_BeamDyn_diff!G9,"0.000000E+00")))  &amp;   TEXT(EXI_BeamDyn_diff!G9,"0.000000E+00")</f>
        <v xml:space="preserve">       2.253257E-02</v>
      </c>
      <c r="H10" t="str">
        <f xml:space="preserve"> REPT(" ",19-LEN(TEXT(EXI_BeamDyn_diff!H9,"0.000000E+00")))  &amp;   TEXT(EXI_BeamDyn_diff!H9,"0.000000E+00")</f>
        <v xml:space="preserve">       7.961455E+03</v>
      </c>
      <c r="I10" t="str">
        <f xml:space="preserve"> REPT(" ",19-LEN(TEXT(EXI_BeamDyn_diff!I9,"0.000000E+00")))  &amp;   TEXT(EXI_BeamDyn_diff!I9,"0.000000E+00")</f>
        <v xml:space="preserve">       8.318728E+03</v>
      </c>
      <c r="J10" t="str">
        <f xml:space="preserve"> REPT(" ",19-LEN(TEXT(EXI_BeamDyn_diff!J9,"0.000000E+00")))  &amp;   TEXT(EXI_BeamDyn_diff!J9,"0.000000E+00")</f>
        <v xml:space="preserve">       1.425830E+02</v>
      </c>
      <c r="K10" t="str">
        <f xml:space="preserve"> REPT(" ",19-LEN(TEXT(EXI_BeamDyn_diff!K9,"0.000000E+00")))  &amp;   TEXT(EXI_BeamDyn_diff!K9,"0.000000E+00")</f>
        <v xml:space="preserve">       5.731297E+09</v>
      </c>
      <c r="L10" t="str">
        <f xml:space="preserve"> REPT(" ",19-LEN(TEXT(EXI_BeamDyn_diff!L9,"0.000000E+00")))  &amp;   TEXT(EXI_BeamDyn_diff!L9,"0.000000E+00")</f>
        <v xml:space="preserve">       0.000000E+00</v>
      </c>
      <c r="M10" t="str">
        <f xml:space="preserve"> REPT(" ",19-LEN(TEXT(EXI_BeamDyn_diff!M9,"0.000000E+00")))  &amp;   TEXT(EXI_BeamDyn_diff!M9,"0.000000E+00")</f>
        <v xml:space="preserve">       9.447159E+07</v>
      </c>
      <c r="N10" t="str">
        <f xml:space="preserve"> REPT(" ",19-LEN(TEXT(EXI_BeamDyn_diff!N9,"0.000000E+00")))  &amp;   TEXT(EXI_BeamDyn_diff!N9,"0.000000E+00")</f>
        <v xml:space="preserve">       0.000000E+00</v>
      </c>
      <c r="O10" t="str">
        <f xml:space="preserve"> REPT(" ",19-LEN(TEXT(EXI_BeamDyn_diff!O9,"0.000000E+00")))  &amp;   TEXT(EXI_BeamDyn_diff!O9,"0.000000E+00")</f>
        <v xml:space="preserve">       1.196181E+08</v>
      </c>
      <c r="P10" t="str">
        <f xml:space="preserve"> REPT(" ",19-LEN(TEXT(EXI_BeamDyn_diff!P9,"0.000000E+00")))  &amp;   TEXT(EXI_BeamDyn_diff!P9,"0.000000E+00")</f>
        <v xml:space="preserve">       0.000000E+00</v>
      </c>
      <c r="Q10" t="str">
        <f xml:space="preserve"> REPT(" ",19-LEN(TEXT(EXI_BeamDyn_diff!Q9,"0.000000E+00")))  &amp;   TEXT(EXI_BeamDyn_diff!Q9,"0.000000E+00")</f>
        <v xml:space="preserve">       3.866992E+10</v>
      </c>
      <c r="R10" t="str">
        <f xml:space="preserve"> REPT(" ",19-LEN(TEXT(EXI_BeamDyn_diff!R9,"0.000000E+00")))  &amp;   TEXT(EXI_BeamDyn_diff!R9,"0.000000E+00")</f>
        <v xml:space="preserve">       0.000000E+00</v>
      </c>
      <c r="S10" t="str">
        <f xml:space="preserve"> REPT(" ",19-LEN(TEXT(EXI_BeamDyn_diff!S9,"0.000000E+00")))  &amp;   TEXT(EXI_BeamDyn_diff!S9,"0.000000E+00")</f>
        <v xml:space="preserve">      -8.664213E+08</v>
      </c>
      <c r="T10" t="str">
        <f xml:space="preserve"> REPT(" ",19-LEN(TEXT(EXI_BeamDyn_diff!T9,"0.000000E+00")))  &amp;   TEXT(EXI_BeamDyn_diff!T9,"0.000000E+00")</f>
        <v xml:space="preserve">       0.000000E+00</v>
      </c>
      <c r="U10" t="str">
        <f xml:space="preserve"> REPT(" ",19-LEN(TEXT(EXI_BeamDyn_diff!U9,"0.000000E+00")))  &amp;   TEXT(EXI_BeamDyn_diff!U9,"0.000000E+00")</f>
        <v xml:space="preserve">       2.602726E+09</v>
      </c>
      <c r="V10" t="str">
        <f xml:space="preserve"> REPT(" ",19-LEN(TEXT(EXI_BeamDyn_diff!V9,"0.000000E+00")))  &amp;   TEXT(EXI_BeamDyn_diff!V9,"0.000000E+00")</f>
        <v xml:space="preserve">       5.426837E+09</v>
      </c>
      <c r="W10" t="str">
        <f xml:space="preserve"> REPT(" ",19-LEN(TEXT(EXI_BeamDyn_diff!W9,"0.000000E+00")))  &amp;   TEXT(EXI_BeamDyn_diff!W9,"0.000000E+00")</f>
        <v xml:space="preserve">       0.000000E+00</v>
      </c>
      <c r="X10" t="str">
        <f xml:space="preserve"> REPT(" ",19-LEN(TEXT(EXI_BeamDyn_diff!X9,"0.000000E+00")))  &amp;   TEXT(EXI_BeamDyn_diff!X9,"0.000000E+00")</f>
        <v xml:space="preserve">      -3.574639E+08</v>
      </c>
      <c r="Y10" t="str">
        <f xml:space="preserve"> REPT(" ",19-LEN(TEXT(EXI_BeamDyn_diff!Y9,"0.000000E+00")))  &amp;   TEXT(EXI_BeamDyn_diff!Y9,"0.000000E+00")</f>
        <v xml:space="preserve">       0.000000E+00</v>
      </c>
      <c r="Z10" t="str">
        <f xml:space="preserve"> REPT(" ",19-LEN(TEXT(EXI_BeamDyn_diff!Z9,"0.000000E+00")))  &amp;   TEXT(EXI_BeamDyn_diff!Z9,"0.000000E+00")</f>
        <v xml:space="preserve">       1.204780E+11</v>
      </c>
      <c r="AA10" t="str">
        <f xml:space="preserve"> REPT(" ",19-LEN(TEXT(EXI_BeamDyn_diff!AA9,"0.000000E+00")))  &amp;   TEXT(EXI_BeamDyn_diff!AA9,"0.000000E+00")</f>
        <v xml:space="preserve">       0.000000E+00</v>
      </c>
      <c r="AB10" t="str">
        <f xml:space="preserve"> REPT(" ",19-LEN(TEXT(EXI_BeamDyn_diff!AB9,"0.000000E+00")))  &amp;   TEXT(EXI_BeamDyn_diff!AB9,"0.000000E+00")</f>
        <v xml:space="preserve">      -2.126803E+09</v>
      </c>
      <c r="AC10" t="str">
        <f xml:space="preserve"> REPT(" ",19-LEN(TEXT(EXI_BeamDyn_diff!AC9,"0.000000E+00")))  &amp;   TEXT(EXI_BeamDyn_diff!AC9,"0.000000E+00")</f>
        <v xml:space="preserve">       6.997313E+10</v>
      </c>
      <c r="AD10" t="str">
        <f xml:space="preserve"> REPT(" ",19-LEN(TEXT(EXI_BeamDyn_diff!AD9,"0.000000E+00")))  &amp;   TEXT(EXI_BeamDyn_diff!AD9,"0.000000E+00")</f>
        <v xml:space="preserve">       0.000000E+00</v>
      </c>
      <c r="AE10" t="str">
        <f xml:space="preserve"> REPT(" ",19-LEN(TEXT(EXI_BeamDyn_diff!AE9,"0.000000E+00")))  &amp;   TEXT(EXI_BeamDyn_diff!AE9,"0.000000E+00")</f>
        <v xml:space="preserve">       1.223200E+11</v>
      </c>
      <c r="AF10" t="str">
        <f xml:space="preserve"> REPT(" ",19-LEN(TEXT(EXI_BeamDyn_diff!AF9,"0.000000E+00")))  &amp;   TEXT(EXI_BeamDyn_diff!AF9,"0.000000E+00")</f>
        <v xml:space="preserve">       0.000000E+00</v>
      </c>
    </row>
    <row r="11" spans="1:33" x14ac:dyDescent="0.3">
      <c r="A11" t="str">
        <f>REPT(" ",5-LEN(TEXT(EXI_BeamDyn_diff!A10,"###"))) &amp; TEXT(EXI_BeamDyn_diff!A10,"###")</f>
        <v xml:space="preserve">    4</v>
      </c>
      <c r="B11" t="str">
        <f xml:space="preserve"> REPT(" ",8-LEN(TEXT(EXI_BeamDyn_diff!B10,"0.000")))  &amp;  TEXT(EXI_BeamDyn_diff!B10,"0.000")</f>
        <v xml:space="preserve">   3.510</v>
      </c>
      <c r="C11" t="str">
        <f xml:space="preserve"> REPT(" ",8-LEN(TEXT(EXI_BeamDyn_diff!C10,"0.000")))  &amp;  TEXT(EXI_BeamDyn_diff!C10,"0.000")</f>
        <v xml:space="preserve">   0.000</v>
      </c>
      <c r="D11" t="str">
        <f xml:space="preserve"> REPT(" ",8-LEN(TEXT(EXI_BeamDyn_diff!D10,"0.000")))  &amp;  TEXT(EXI_BeamDyn_diff!D10,"0.000")</f>
        <v xml:space="preserve">   0.030</v>
      </c>
      <c r="E11" t="str">
        <f xml:space="preserve"> REPT(" ",19-LEN(TEXT(EXI_BeamDyn_diff!E10,"0.000000E+00")))  &amp;   TEXT(EXI_BeamDyn_diff!E10,"0.000000E+00")</f>
        <v xml:space="preserve">       2.591132E+03</v>
      </c>
      <c r="F11" t="str">
        <f xml:space="preserve"> REPT(" ",19-LEN(TEXT(EXI_BeamDyn_diff!F10,"0.000000E+00")))  &amp;   TEXT(EXI_BeamDyn_diff!F10,"0.000000E+00")</f>
        <v xml:space="preserve">       6.844692E-02</v>
      </c>
      <c r="G11" t="str">
        <f xml:space="preserve"> REPT(" ",19-LEN(TEXT(EXI_BeamDyn_diff!G10,"0.000000E+00")))  &amp;   TEXT(EXI_BeamDyn_diff!G10,"0.000000E+00")</f>
        <v xml:space="preserve">       2.253257E-02</v>
      </c>
      <c r="H11" t="str">
        <f xml:space="preserve"> REPT(" ",19-LEN(TEXT(EXI_BeamDyn_diff!H10,"0.000000E+00")))  &amp;   TEXT(EXI_BeamDyn_diff!H10,"0.000000E+00")</f>
        <v xml:space="preserve">       7.961455E+03</v>
      </c>
      <c r="I11" t="str">
        <f xml:space="preserve"> REPT(" ",19-LEN(TEXT(EXI_BeamDyn_diff!I10,"0.000000E+00")))  &amp;   TEXT(EXI_BeamDyn_diff!I10,"0.000000E+00")</f>
        <v xml:space="preserve">       8.318728E+03</v>
      </c>
      <c r="J11" t="str">
        <f xml:space="preserve"> REPT(" ",19-LEN(TEXT(EXI_BeamDyn_diff!J10,"0.000000E+00")))  &amp;   TEXT(EXI_BeamDyn_diff!J10,"0.000000E+00")</f>
        <v xml:space="preserve">       1.425830E+02</v>
      </c>
      <c r="K11" t="str">
        <f xml:space="preserve"> REPT(" ",19-LEN(TEXT(EXI_BeamDyn_diff!K10,"0.000000E+00")))  &amp;   TEXT(EXI_BeamDyn_diff!K10,"0.000000E+00")</f>
        <v xml:space="preserve">       5.731297E+09</v>
      </c>
      <c r="L11" t="str">
        <f xml:space="preserve"> REPT(" ",19-LEN(TEXT(EXI_BeamDyn_diff!L10,"0.000000E+00")))  &amp;   TEXT(EXI_BeamDyn_diff!L10,"0.000000E+00")</f>
        <v xml:space="preserve">       0.000000E+00</v>
      </c>
      <c r="M11" t="str">
        <f xml:space="preserve"> REPT(" ",19-LEN(TEXT(EXI_BeamDyn_diff!M10,"0.000000E+00")))  &amp;   TEXT(EXI_BeamDyn_diff!M10,"0.000000E+00")</f>
        <v xml:space="preserve">       9.447159E+07</v>
      </c>
      <c r="N11" t="str">
        <f xml:space="preserve"> REPT(" ",19-LEN(TEXT(EXI_BeamDyn_diff!N10,"0.000000E+00")))  &amp;   TEXT(EXI_BeamDyn_diff!N10,"0.000000E+00")</f>
        <v xml:space="preserve">       0.000000E+00</v>
      </c>
      <c r="O11" t="str">
        <f xml:space="preserve"> REPT(" ",19-LEN(TEXT(EXI_BeamDyn_diff!O10,"0.000000E+00")))  &amp;   TEXT(EXI_BeamDyn_diff!O10,"0.000000E+00")</f>
        <v xml:space="preserve">       1.196181E+08</v>
      </c>
      <c r="P11" t="str">
        <f xml:space="preserve"> REPT(" ",19-LEN(TEXT(EXI_BeamDyn_diff!P10,"0.000000E+00")))  &amp;   TEXT(EXI_BeamDyn_diff!P10,"0.000000E+00")</f>
        <v xml:space="preserve">       0.000000E+00</v>
      </c>
      <c r="Q11" t="str">
        <f xml:space="preserve"> REPT(" ",19-LEN(TEXT(EXI_BeamDyn_diff!Q10,"0.000000E+00")))  &amp;   TEXT(EXI_BeamDyn_diff!Q10,"0.000000E+00")</f>
        <v xml:space="preserve">       3.866992E+10</v>
      </c>
      <c r="R11" t="str">
        <f xml:space="preserve"> REPT(" ",19-LEN(TEXT(EXI_BeamDyn_diff!R10,"0.000000E+00")))  &amp;   TEXT(EXI_BeamDyn_diff!R10,"0.000000E+00")</f>
        <v xml:space="preserve">       0.000000E+00</v>
      </c>
      <c r="S11" t="str">
        <f xml:space="preserve"> REPT(" ",19-LEN(TEXT(EXI_BeamDyn_diff!S10,"0.000000E+00")))  &amp;   TEXT(EXI_BeamDyn_diff!S10,"0.000000E+00")</f>
        <v xml:space="preserve">      -8.664213E+08</v>
      </c>
      <c r="T11" t="str">
        <f xml:space="preserve"> REPT(" ",19-LEN(TEXT(EXI_BeamDyn_diff!T10,"0.000000E+00")))  &amp;   TEXT(EXI_BeamDyn_diff!T10,"0.000000E+00")</f>
        <v xml:space="preserve">       0.000000E+00</v>
      </c>
      <c r="U11" t="str">
        <f xml:space="preserve"> REPT(" ",19-LEN(TEXT(EXI_BeamDyn_diff!U10,"0.000000E+00")))  &amp;   TEXT(EXI_BeamDyn_diff!U10,"0.000000E+00")</f>
        <v xml:space="preserve">       2.602726E+09</v>
      </c>
      <c r="V11" t="str">
        <f xml:space="preserve"> REPT(" ",19-LEN(TEXT(EXI_BeamDyn_diff!V10,"0.000000E+00")))  &amp;   TEXT(EXI_BeamDyn_diff!V10,"0.000000E+00")</f>
        <v xml:space="preserve">       5.426837E+09</v>
      </c>
      <c r="W11" t="str">
        <f xml:space="preserve"> REPT(" ",19-LEN(TEXT(EXI_BeamDyn_diff!W10,"0.000000E+00")))  &amp;   TEXT(EXI_BeamDyn_diff!W10,"0.000000E+00")</f>
        <v xml:space="preserve">       0.000000E+00</v>
      </c>
      <c r="X11" t="str">
        <f xml:space="preserve"> REPT(" ",19-LEN(TEXT(EXI_BeamDyn_diff!X10,"0.000000E+00")))  &amp;   TEXT(EXI_BeamDyn_diff!X10,"0.000000E+00")</f>
        <v xml:space="preserve">      -3.574639E+08</v>
      </c>
      <c r="Y11" t="str">
        <f xml:space="preserve"> REPT(" ",19-LEN(TEXT(EXI_BeamDyn_diff!Y10,"0.000000E+00")))  &amp;   TEXT(EXI_BeamDyn_diff!Y10,"0.000000E+00")</f>
        <v xml:space="preserve">       0.000000E+00</v>
      </c>
      <c r="Z11" t="str">
        <f xml:space="preserve"> REPT(" ",19-LEN(TEXT(EXI_BeamDyn_diff!Z10,"0.000000E+00")))  &amp;   TEXT(EXI_BeamDyn_diff!Z10,"0.000000E+00")</f>
        <v xml:space="preserve">       1.204780E+11</v>
      </c>
      <c r="AA11" t="str">
        <f xml:space="preserve"> REPT(" ",19-LEN(TEXT(EXI_BeamDyn_diff!AA10,"0.000000E+00")))  &amp;   TEXT(EXI_BeamDyn_diff!AA10,"0.000000E+00")</f>
        <v xml:space="preserve">       0.000000E+00</v>
      </c>
      <c r="AB11" t="str">
        <f xml:space="preserve"> REPT(" ",19-LEN(TEXT(EXI_BeamDyn_diff!AB10,"0.000000E+00")))  &amp;   TEXT(EXI_BeamDyn_diff!AB10,"0.000000E+00")</f>
        <v xml:space="preserve">      -2.126803E+09</v>
      </c>
      <c r="AC11" t="str">
        <f xml:space="preserve"> REPT(" ",19-LEN(TEXT(EXI_BeamDyn_diff!AC10,"0.000000E+00")))  &amp;   TEXT(EXI_BeamDyn_diff!AC10,"0.000000E+00")</f>
        <v xml:space="preserve">       6.997313E+10</v>
      </c>
      <c r="AD11" t="str">
        <f xml:space="preserve"> REPT(" ",19-LEN(TEXT(EXI_BeamDyn_diff!AD10,"0.000000E+00")))  &amp;   TEXT(EXI_BeamDyn_diff!AD10,"0.000000E+00")</f>
        <v xml:space="preserve">       0.000000E+00</v>
      </c>
      <c r="AE11" t="str">
        <f xml:space="preserve"> REPT(" ",19-LEN(TEXT(EXI_BeamDyn_diff!AE10,"0.000000E+00")))  &amp;   TEXT(EXI_BeamDyn_diff!AE10,"0.000000E+00")</f>
        <v xml:space="preserve">       1.223200E+11</v>
      </c>
      <c r="AF11" t="str">
        <f xml:space="preserve"> REPT(" ",19-LEN(TEXT(EXI_BeamDyn_diff!AF10,"0.000000E+00")))  &amp;   TEXT(EXI_BeamDyn_diff!AF10,"0.000000E+00")</f>
        <v xml:space="preserve">       0.000000E+00</v>
      </c>
    </row>
    <row r="12" spans="1:33" x14ac:dyDescent="0.3">
      <c r="A12" t="str">
        <f>REPT(" ",5-LEN(TEXT(EXI_BeamDyn_diff!A11,"###"))) &amp; TEXT(EXI_BeamDyn_diff!A11,"###")</f>
        <v xml:space="preserve">     </v>
      </c>
      <c r="B12" t="str">
        <f xml:space="preserve"> REPT(" ",8-LEN(TEXT(EXI_BeamDyn_diff!B11,"0.000")))  &amp;  TEXT(EXI_BeamDyn_diff!B11,"0.000")</f>
        <v xml:space="preserve">   4.680</v>
      </c>
      <c r="C12" t="str">
        <f xml:space="preserve"> REPT(" ",8-LEN(TEXT(EXI_BeamDyn_diff!C11,"0.000")))  &amp;  TEXT(EXI_BeamDyn_diff!C11,"0.000")</f>
        <v xml:space="preserve">   0.000</v>
      </c>
      <c r="D12" t="str">
        <f xml:space="preserve"> REPT(" ",8-LEN(TEXT(EXI_BeamDyn_diff!D11,"0.000")))  &amp;  TEXT(EXI_BeamDyn_diff!D11,"0.000")</f>
        <v xml:space="preserve">   0.041</v>
      </c>
      <c r="E12" t="str">
        <f xml:space="preserve"> REPT(" ",19-LEN(TEXT(EXI_BeamDyn_diff!E11,"0.000000E+00")))  &amp;   TEXT(EXI_BeamDyn_diff!E11,"0.000000E+00")</f>
        <v xml:space="preserve">       2.389110E+03</v>
      </c>
      <c r="F12" t="str">
        <f xml:space="preserve"> REPT(" ",19-LEN(TEXT(EXI_BeamDyn_diff!F11,"0.000000E+00")))  &amp;   TEXT(EXI_BeamDyn_diff!F11,"0.000000E+00")</f>
        <v xml:space="preserve">       8.964348E-02</v>
      </c>
      <c r="G12" t="str">
        <f xml:space="preserve"> REPT(" ",19-LEN(TEXT(EXI_BeamDyn_diff!G11,"0.000000E+00")))  &amp;   TEXT(EXI_BeamDyn_diff!G11,"0.000000E+00")</f>
        <v xml:space="preserve">       3.024929E-02</v>
      </c>
      <c r="H12" t="str">
        <f xml:space="preserve"> REPT(" ",19-LEN(TEXT(EXI_BeamDyn_diff!H11,"0.000000E+00")))  &amp;   TEXT(EXI_BeamDyn_diff!H11,"0.000000E+00")</f>
        <v xml:space="preserve">       6.863365E+03</v>
      </c>
      <c r="I12" t="str">
        <f xml:space="preserve"> REPT(" ",19-LEN(TEXT(EXI_BeamDyn_diff!I11,"0.000000E+00")))  &amp;   TEXT(EXI_BeamDyn_diff!I11,"0.000000E+00")</f>
        <v xml:space="preserve">       7.521293E+03</v>
      </c>
      <c r="J12" t="str">
        <f xml:space="preserve"> REPT(" ",19-LEN(TEXT(EXI_BeamDyn_diff!J11,"0.000000E+00")))  &amp;   TEXT(EXI_BeamDyn_diff!J11,"0.000000E+00")</f>
        <v xml:space="preserve">       2.559384E+02</v>
      </c>
      <c r="K12" t="str">
        <f xml:space="preserve"> REPT(" ",19-LEN(TEXT(EXI_BeamDyn_diff!K11,"0.000000E+00")))  &amp;   TEXT(EXI_BeamDyn_diff!K11,"0.000000E+00")</f>
        <v xml:space="preserve">       5.418192E+09</v>
      </c>
      <c r="L12" t="str">
        <f xml:space="preserve"> REPT(" ",19-LEN(TEXT(EXI_BeamDyn_diff!L11,"0.000000E+00")))  &amp;   TEXT(EXI_BeamDyn_diff!L11,"0.000000E+00")</f>
        <v xml:space="preserve">       0.000000E+00</v>
      </c>
      <c r="M12" t="str">
        <f xml:space="preserve"> REPT(" ",19-LEN(TEXT(EXI_BeamDyn_diff!M11,"0.000000E+00")))  &amp;   TEXT(EXI_BeamDyn_diff!M11,"0.000000E+00")</f>
        <v xml:space="preserve">       1.767514E+08</v>
      </c>
      <c r="N12" t="str">
        <f xml:space="preserve"> REPT(" ",19-LEN(TEXT(EXI_BeamDyn_diff!N11,"0.000000E+00")))  &amp;   TEXT(EXI_BeamDyn_diff!N11,"0.000000E+00")</f>
        <v xml:space="preserve">       0.000000E+00</v>
      </c>
      <c r="O12" t="str">
        <f xml:space="preserve"> REPT(" ",19-LEN(TEXT(EXI_BeamDyn_diff!O11,"0.000000E+00")))  &amp;   TEXT(EXI_BeamDyn_diff!O11,"0.000000E+00")</f>
        <v xml:space="preserve">       1.364469E+08</v>
      </c>
      <c r="P12" t="str">
        <f xml:space="preserve"> REPT(" ",19-LEN(TEXT(EXI_BeamDyn_diff!P11,"0.000000E+00")))  &amp;   TEXT(EXI_BeamDyn_diff!P11,"0.000000E+00")</f>
        <v xml:space="preserve">       0.000000E+00</v>
      </c>
      <c r="Q12" t="str">
        <f xml:space="preserve"> REPT(" ",19-LEN(TEXT(EXI_BeamDyn_diff!Q11,"0.000000E+00")))  &amp;   TEXT(EXI_BeamDyn_diff!Q11,"0.000000E+00")</f>
        <v xml:space="preserve">       3.603892E+10</v>
      </c>
      <c r="R12" t="str">
        <f xml:space="preserve"> REPT(" ",19-LEN(TEXT(EXI_BeamDyn_diff!R11,"0.000000E+00")))  &amp;   TEXT(EXI_BeamDyn_diff!R11,"0.000000E+00")</f>
        <v xml:space="preserve">       0.000000E+00</v>
      </c>
      <c r="S12" t="str">
        <f xml:space="preserve"> REPT(" ",19-LEN(TEXT(EXI_BeamDyn_diff!S11,"0.000000E+00")))  &amp;   TEXT(EXI_BeamDyn_diff!S11,"0.000000E+00")</f>
        <v xml:space="preserve">      -1.074819E+09</v>
      </c>
      <c r="T12" t="str">
        <f xml:space="preserve"> REPT(" ",19-LEN(TEXT(EXI_BeamDyn_diff!T11,"0.000000E+00")))  &amp;   TEXT(EXI_BeamDyn_diff!T11,"0.000000E+00")</f>
        <v xml:space="preserve">       0.000000E+00</v>
      </c>
      <c r="U12" t="str">
        <f xml:space="preserve"> REPT(" ",19-LEN(TEXT(EXI_BeamDyn_diff!U11,"0.000000E+00")))  &amp;   TEXT(EXI_BeamDyn_diff!U11,"0.000000E+00")</f>
        <v xml:space="preserve">       3.137688E+09</v>
      </c>
      <c r="V12" t="str">
        <f xml:space="preserve"> REPT(" ",19-LEN(TEXT(EXI_BeamDyn_diff!V11,"0.000000E+00")))  &amp;   TEXT(EXI_BeamDyn_diff!V11,"0.000000E+00")</f>
        <v xml:space="preserve">       4.851178E+09</v>
      </c>
      <c r="W12" t="str">
        <f xml:space="preserve"> REPT(" ",19-LEN(TEXT(EXI_BeamDyn_diff!W11,"0.000000E+00")))  &amp;   TEXT(EXI_BeamDyn_diff!W11,"0.000000E+00")</f>
        <v xml:space="preserve">       0.000000E+00</v>
      </c>
      <c r="X12" t="str">
        <f xml:space="preserve"> REPT(" ",19-LEN(TEXT(EXI_BeamDyn_diff!X11,"0.000000E+00")))  &amp;   TEXT(EXI_BeamDyn_diff!X11,"0.000000E+00")</f>
        <v xml:space="preserve">      -3.877039E+08</v>
      </c>
      <c r="Y12" t="str">
        <f xml:space="preserve"> REPT(" ",19-LEN(TEXT(EXI_BeamDyn_diff!Y11,"0.000000E+00")))  &amp;   TEXT(EXI_BeamDyn_diff!Y11,"0.000000E+00")</f>
        <v xml:space="preserve">       0.000000E+00</v>
      </c>
      <c r="Z12" t="str">
        <f xml:space="preserve"> REPT(" ",19-LEN(TEXT(EXI_BeamDyn_diff!Z11,"0.000000E+00")))  &amp;   TEXT(EXI_BeamDyn_diff!Z11,"0.000000E+00")</f>
        <v xml:space="preserve">       1.060131E+11</v>
      </c>
      <c r="AA12" t="str">
        <f xml:space="preserve"> REPT(" ",19-LEN(TEXT(EXI_BeamDyn_diff!AA11,"0.000000E+00")))  &amp;   TEXT(EXI_BeamDyn_diff!AA11,"0.000000E+00")</f>
        <v xml:space="preserve">       0.000000E+00</v>
      </c>
      <c r="AB12" t="str">
        <f xml:space="preserve"> REPT(" ",19-LEN(TEXT(EXI_BeamDyn_diff!AB11,"0.000000E+00")))  &amp;   TEXT(EXI_BeamDyn_diff!AB11,"0.000000E+00")</f>
        <v xml:space="preserve">      -3.844364E+09</v>
      </c>
      <c r="AC12" t="str">
        <f xml:space="preserve"> REPT(" ",19-LEN(TEXT(EXI_BeamDyn_diff!AC11,"0.000000E+00")))  &amp;   TEXT(EXI_BeamDyn_diff!AC11,"0.000000E+00")</f>
        <v xml:space="preserve">       6.153293E+10</v>
      </c>
      <c r="AD12" t="str">
        <f xml:space="preserve"> REPT(" ",19-LEN(TEXT(EXI_BeamDyn_diff!AD11,"0.000000E+00")))  &amp;   TEXT(EXI_BeamDyn_diff!AD11,"0.000000E+00")</f>
        <v xml:space="preserve">       0.000000E+00</v>
      </c>
      <c r="AE12" t="str">
        <f xml:space="preserve"> REPT(" ",19-LEN(TEXT(EXI_BeamDyn_diff!AE11,"0.000000E+00")))  &amp;   TEXT(EXI_BeamDyn_diff!AE11,"0.000000E+00")</f>
        <v xml:space="preserve">       1.105750E+11</v>
      </c>
      <c r="AF12" t="str">
        <f xml:space="preserve"> REPT(" ",19-LEN(TEXT(EXI_BeamDyn_diff!AF11,"0.000000E+00")))  &amp;   TEXT(EXI_BeamDyn_diff!AF11,"0.000000E+00")</f>
        <v xml:space="preserve">       0.000000E+00</v>
      </c>
      <c r="AG12" s="1"/>
    </row>
    <row r="13" spans="1:33" x14ac:dyDescent="0.3">
      <c r="A13" t="str">
        <f>REPT(" ",5-LEN(TEXT(EXI_BeamDyn_diff!A12,"###"))) &amp; TEXT(EXI_BeamDyn_diff!A12,"###")</f>
        <v xml:space="preserve">    5</v>
      </c>
      <c r="B13" t="str">
        <f xml:space="preserve"> REPT(" ",8-LEN(TEXT(EXI_BeamDyn_diff!B12,"0.000")))  &amp;  TEXT(EXI_BeamDyn_diff!B12,"0.000")</f>
        <v xml:space="preserve">   4.680</v>
      </c>
      <c r="C13" t="str">
        <f xml:space="preserve"> REPT(" ",8-LEN(TEXT(EXI_BeamDyn_diff!C12,"0.000")))  &amp;  TEXT(EXI_BeamDyn_diff!C12,"0.000")</f>
        <v xml:space="preserve">   0.000</v>
      </c>
      <c r="D13" t="str">
        <f xml:space="preserve"> REPT(" ",8-LEN(TEXT(EXI_BeamDyn_diff!D12,"0.000")))  &amp;  TEXT(EXI_BeamDyn_diff!D12,"0.000")</f>
        <v xml:space="preserve">   0.041</v>
      </c>
      <c r="E13" t="str">
        <f xml:space="preserve"> REPT(" ",19-LEN(TEXT(EXI_BeamDyn_diff!E12,"0.000000E+00")))  &amp;   TEXT(EXI_BeamDyn_diff!E12,"0.000000E+00")</f>
        <v xml:space="preserve">       2.389110E+03</v>
      </c>
      <c r="F13" t="str">
        <f xml:space="preserve"> REPT(" ",19-LEN(TEXT(EXI_BeamDyn_diff!F12,"0.000000E+00")))  &amp;   TEXT(EXI_BeamDyn_diff!F12,"0.000000E+00")</f>
        <v xml:space="preserve">       8.964348E-02</v>
      </c>
      <c r="G13" t="str">
        <f xml:space="preserve"> REPT(" ",19-LEN(TEXT(EXI_BeamDyn_diff!G12,"0.000000E+00")))  &amp;   TEXT(EXI_BeamDyn_diff!G12,"0.000000E+00")</f>
        <v xml:space="preserve">       3.024929E-02</v>
      </c>
      <c r="H13" t="str">
        <f xml:space="preserve"> REPT(" ",19-LEN(TEXT(EXI_BeamDyn_diff!H12,"0.000000E+00")))  &amp;   TEXT(EXI_BeamDyn_diff!H12,"0.000000E+00")</f>
        <v xml:space="preserve">       6.863365E+03</v>
      </c>
      <c r="I13" t="str">
        <f xml:space="preserve"> REPT(" ",19-LEN(TEXT(EXI_BeamDyn_diff!I12,"0.000000E+00")))  &amp;   TEXT(EXI_BeamDyn_diff!I12,"0.000000E+00")</f>
        <v xml:space="preserve">       7.521293E+03</v>
      </c>
      <c r="J13" t="str">
        <f xml:space="preserve"> REPT(" ",19-LEN(TEXT(EXI_BeamDyn_diff!J12,"0.000000E+00")))  &amp;   TEXT(EXI_BeamDyn_diff!J12,"0.000000E+00")</f>
        <v xml:space="preserve">       2.559384E+02</v>
      </c>
      <c r="K13" t="str">
        <f xml:space="preserve"> REPT(" ",19-LEN(TEXT(EXI_BeamDyn_diff!K12,"0.000000E+00")))  &amp;   TEXT(EXI_BeamDyn_diff!K12,"0.000000E+00")</f>
        <v xml:space="preserve">       5.418192E+09</v>
      </c>
      <c r="L13" t="str">
        <f xml:space="preserve"> REPT(" ",19-LEN(TEXT(EXI_BeamDyn_diff!L12,"0.000000E+00")))  &amp;   TEXT(EXI_BeamDyn_diff!L12,"0.000000E+00")</f>
        <v xml:space="preserve">       0.000000E+00</v>
      </c>
      <c r="M13" t="str">
        <f xml:space="preserve"> REPT(" ",19-LEN(TEXT(EXI_BeamDyn_diff!M12,"0.000000E+00")))  &amp;   TEXT(EXI_BeamDyn_diff!M12,"0.000000E+00")</f>
        <v xml:space="preserve">       1.767514E+08</v>
      </c>
      <c r="N13" t="str">
        <f xml:space="preserve"> REPT(" ",19-LEN(TEXT(EXI_BeamDyn_diff!N12,"0.000000E+00")))  &amp;   TEXT(EXI_BeamDyn_diff!N12,"0.000000E+00")</f>
        <v xml:space="preserve">       0.000000E+00</v>
      </c>
      <c r="O13" t="str">
        <f xml:space="preserve"> REPT(" ",19-LEN(TEXT(EXI_BeamDyn_diff!O12,"0.000000E+00")))  &amp;   TEXT(EXI_BeamDyn_diff!O12,"0.000000E+00")</f>
        <v xml:space="preserve">       1.364469E+08</v>
      </c>
      <c r="P13" t="str">
        <f xml:space="preserve"> REPT(" ",19-LEN(TEXT(EXI_BeamDyn_diff!P12,"0.000000E+00")))  &amp;   TEXT(EXI_BeamDyn_diff!P12,"0.000000E+00")</f>
        <v xml:space="preserve">       0.000000E+00</v>
      </c>
      <c r="Q13" t="str">
        <f xml:space="preserve"> REPT(" ",19-LEN(TEXT(EXI_BeamDyn_diff!Q12,"0.000000E+00")))  &amp;   TEXT(EXI_BeamDyn_diff!Q12,"0.000000E+00")</f>
        <v xml:space="preserve">       3.603892E+10</v>
      </c>
      <c r="R13" t="str">
        <f xml:space="preserve"> REPT(" ",19-LEN(TEXT(EXI_BeamDyn_diff!R12,"0.000000E+00")))  &amp;   TEXT(EXI_BeamDyn_diff!R12,"0.000000E+00")</f>
        <v xml:space="preserve">       0.000000E+00</v>
      </c>
      <c r="S13" t="str">
        <f xml:space="preserve"> REPT(" ",19-LEN(TEXT(EXI_BeamDyn_diff!S12,"0.000000E+00")))  &amp;   TEXT(EXI_BeamDyn_diff!S12,"0.000000E+00")</f>
        <v xml:space="preserve">      -1.074819E+09</v>
      </c>
      <c r="T13" t="str">
        <f xml:space="preserve"> REPT(" ",19-LEN(TEXT(EXI_BeamDyn_diff!T12,"0.000000E+00")))  &amp;   TEXT(EXI_BeamDyn_diff!T12,"0.000000E+00")</f>
        <v xml:space="preserve">       0.000000E+00</v>
      </c>
      <c r="U13" t="str">
        <f xml:space="preserve"> REPT(" ",19-LEN(TEXT(EXI_BeamDyn_diff!U12,"0.000000E+00")))  &amp;   TEXT(EXI_BeamDyn_diff!U12,"0.000000E+00")</f>
        <v xml:space="preserve">       3.137688E+09</v>
      </c>
      <c r="V13" t="str">
        <f xml:space="preserve"> REPT(" ",19-LEN(TEXT(EXI_BeamDyn_diff!V12,"0.000000E+00")))  &amp;   TEXT(EXI_BeamDyn_diff!V12,"0.000000E+00")</f>
        <v xml:space="preserve">       4.851178E+09</v>
      </c>
      <c r="W13" t="str">
        <f xml:space="preserve"> REPT(" ",19-LEN(TEXT(EXI_BeamDyn_diff!W12,"0.000000E+00")))  &amp;   TEXT(EXI_BeamDyn_diff!W12,"0.000000E+00")</f>
        <v xml:space="preserve">       0.000000E+00</v>
      </c>
      <c r="X13" t="str">
        <f xml:space="preserve"> REPT(" ",19-LEN(TEXT(EXI_BeamDyn_diff!X12,"0.000000E+00")))  &amp;   TEXT(EXI_BeamDyn_diff!X12,"0.000000E+00")</f>
        <v xml:space="preserve">      -3.877039E+08</v>
      </c>
      <c r="Y13" t="str">
        <f xml:space="preserve"> REPT(" ",19-LEN(TEXT(EXI_BeamDyn_diff!Y12,"0.000000E+00")))  &amp;   TEXT(EXI_BeamDyn_diff!Y12,"0.000000E+00")</f>
        <v xml:space="preserve">       0.000000E+00</v>
      </c>
      <c r="Z13" t="str">
        <f xml:space="preserve"> REPT(" ",19-LEN(TEXT(EXI_BeamDyn_diff!Z12,"0.000000E+00")))  &amp;   TEXT(EXI_BeamDyn_diff!Z12,"0.000000E+00")</f>
        <v xml:space="preserve">       1.060131E+11</v>
      </c>
      <c r="AA13" t="str">
        <f xml:space="preserve"> REPT(" ",19-LEN(TEXT(EXI_BeamDyn_diff!AA12,"0.000000E+00")))  &amp;   TEXT(EXI_BeamDyn_diff!AA12,"0.000000E+00")</f>
        <v xml:space="preserve">       0.000000E+00</v>
      </c>
      <c r="AB13" t="str">
        <f xml:space="preserve"> REPT(" ",19-LEN(TEXT(EXI_BeamDyn_diff!AB12,"0.000000E+00")))  &amp;   TEXT(EXI_BeamDyn_diff!AB12,"0.000000E+00")</f>
        <v xml:space="preserve">      -3.844364E+09</v>
      </c>
      <c r="AC13" t="str">
        <f xml:space="preserve"> REPT(" ",19-LEN(TEXT(EXI_BeamDyn_diff!AC12,"0.000000E+00")))  &amp;   TEXT(EXI_BeamDyn_diff!AC12,"0.000000E+00")</f>
        <v xml:space="preserve">       6.153293E+10</v>
      </c>
      <c r="AD13" t="str">
        <f xml:space="preserve"> REPT(" ",19-LEN(TEXT(EXI_BeamDyn_diff!AD12,"0.000000E+00")))  &amp;   TEXT(EXI_BeamDyn_diff!AD12,"0.000000E+00")</f>
        <v xml:space="preserve">       0.000000E+00</v>
      </c>
      <c r="AE13" t="str">
        <f xml:space="preserve"> REPT(" ",19-LEN(TEXT(EXI_BeamDyn_diff!AE12,"0.000000E+00")))  &amp;   TEXT(EXI_BeamDyn_diff!AE12,"0.000000E+00")</f>
        <v xml:space="preserve">       1.105750E+11</v>
      </c>
      <c r="AF13" t="str">
        <f xml:space="preserve"> REPT(" ",19-LEN(TEXT(EXI_BeamDyn_diff!AF12,"0.000000E+00")))  &amp;   TEXT(EXI_BeamDyn_diff!AF12,"0.000000E+00")</f>
        <v xml:space="preserve">       0.000000E+00</v>
      </c>
    </row>
    <row r="14" spans="1:33" x14ac:dyDescent="0.3">
      <c r="A14" t="str">
        <f>REPT(" ",5-LEN(TEXT(EXI_BeamDyn_diff!A13,"###"))) &amp; TEXT(EXI_BeamDyn_diff!A13,"###")</f>
        <v xml:space="preserve">     </v>
      </c>
      <c r="B14" t="str">
        <f xml:space="preserve"> REPT(" ",8-LEN(TEXT(EXI_BeamDyn_diff!B13,"0.000")))  &amp;  TEXT(EXI_BeamDyn_diff!B13,"0.000")</f>
        <v xml:space="preserve">   5.850</v>
      </c>
      <c r="C14" t="str">
        <f xml:space="preserve"> REPT(" ",8-LEN(TEXT(EXI_BeamDyn_diff!C13,"0.000")))  &amp;  TEXT(EXI_BeamDyn_diff!C13,"0.000")</f>
        <v xml:space="preserve">   0.000</v>
      </c>
      <c r="D14" t="str">
        <f xml:space="preserve"> REPT(" ",8-LEN(TEXT(EXI_BeamDyn_diff!D13,"0.000")))  &amp;  TEXT(EXI_BeamDyn_diff!D13,"0.000")</f>
        <v xml:space="preserve">   0.055</v>
      </c>
      <c r="E14" t="str">
        <f xml:space="preserve"> REPT(" ",19-LEN(TEXT(EXI_BeamDyn_diff!E13,"0.000000E+00")))  &amp;   TEXT(EXI_BeamDyn_diff!E13,"0.000000E+00")</f>
        <v xml:space="preserve">       2.203516E+03</v>
      </c>
      <c r="F14" t="str">
        <f xml:space="preserve"> REPT(" ",19-LEN(TEXT(EXI_BeamDyn_diff!F13,"0.000000E+00")))  &amp;   TEXT(EXI_BeamDyn_diff!F13,"0.000000E+00")</f>
        <v xml:space="preserve">       1.149081E-01</v>
      </c>
      <c r="G14" t="str">
        <f xml:space="preserve"> REPT(" ",19-LEN(TEXT(EXI_BeamDyn_diff!G13,"0.000000E+00")))  &amp;   TEXT(EXI_BeamDyn_diff!G13,"0.000000E+00")</f>
        <v xml:space="preserve">       3.864511E-02</v>
      </c>
      <c r="H14" t="str">
        <f xml:space="preserve"> REPT(" ",19-LEN(TEXT(EXI_BeamDyn_diff!H13,"0.000000E+00")))  &amp;   TEXT(EXI_BeamDyn_diff!H13,"0.000000E+00")</f>
        <v xml:space="preserve">       5.929526E+03</v>
      </c>
      <c r="I14" t="str">
        <f xml:space="preserve"> REPT(" ",19-LEN(TEXT(EXI_BeamDyn_diff!I13,"0.000000E+00")))  &amp;   TEXT(EXI_BeamDyn_diff!I13,"0.000000E+00")</f>
        <v xml:space="preserve">       6.834176E+03</v>
      </c>
      <c r="J14" t="str">
        <f xml:space="preserve"> REPT(" ",19-LEN(TEXT(EXI_BeamDyn_diff!J13,"0.000000E+00")))  &amp;   TEXT(EXI_BeamDyn_diff!J13,"0.000000E+00")</f>
        <v xml:space="preserve">       3.458386E+02</v>
      </c>
      <c r="K14" t="str">
        <f xml:space="preserve"> REPT(" ",19-LEN(TEXT(EXI_BeamDyn_diff!K13,"0.000000E+00")))  &amp;   TEXT(EXI_BeamDyn_diff!K13,"0.000000E+00")</f>
        <v xml:space="preserve">       5.127351E+09</v>
      </c>
      <c r="L14" t="str">
        <f xml:space="preserve"> REPT(" ",19-LEN(TEXT(EXI_BeamDyn_diff!L13,"0.000000E+00")))  &amp;   TEXT(EXI_BeamDyn_diff!L13,"0.000000E+00")</f>
        <v xml:space="preserve">       0.000000E+00</v>
      </c>
      <c r="M14" t="str">
        <f xml:space="preserve"> REPT(" ",19-LEN(TEXT(EXI_BeamDyn_diff!M13,"0.000000E+00")))  &amp;   TEXT(EXI_BeamDyn_diff!M13,"0.000000E+00")</f>
        <v xml:space="preserve">       2.460737E+08</v>
      </c>
      <c r="N14" t="str">
        <f xml:space="preserve"> REPT(" ",19-LEN(TEXT(EXI_BeamDyn_diff!N13,"0.000000E+00")))  &amp;   TEXT(EXI_BeamDyn_diff!N13,"0.000000E+00")</f>
        <v xml:space="preserve">       0.000000E+00</v>
      </c>
      <c r="O14" t="str">
        <f xml:space="preserve"> REPT(" ",19-LEN(TEXT(EXI_BeamDyn_diff!O13,"0.000000E+00")))  &amp;   TEXT(EXI_BeamDyn_diff!O13,"0.000000E+00")</f>
        <v xml:space="preserve">       1.455357E+08</v>
      </c>
      <c r="P14" t="str">
        <f xml:space="preserve"> REPT(" ",19-LEN(TEXT(EXI_BeamDyn_diff!P13,"0.000000E+00")))  &amp;   TEXT(EXI_BeamDyn_diff!P13,"0.000000E+00")</f>
        <v xml:space="preserve">       0.000000E+00</v>
      </c>
      <c r="Q14" t="str">
        <f xml:space="preserve"> REPT(" ",19-LEN(TEXT(EXI_BeamDyn_diff!Q13,"0.000000E+00")))  &amp;   TEXT(EXI_BeamDyn_diff!Q13,"0.000000E+00")</f>
        <v xml:space="preserve">       3.374637E+10</v>
      </c>
      <c r="R14" t="str">
        <f xml:space="preserve"> REPT(" ",19-LEN(TEXT(EXI_BeamDyn_diff!R13,"0.000000E+00")))  &amp;   TEXT(EXI_BeamDyn_diff!R13,"0.000000E+00")</f>
        <v xml:space="preserve">       0.000000E+00</v>
      </c>
      <c r="S14" t="str">
        <f xml:space="preserve"> REPT(" ",19-LEN(TEXT(EXI_BeamDyn_diff!S13,"0.000000E+00")))  &amp;   TEXT(EXI_BeamDyn_diff!S13,"0.000000E+00")</f>
        <v xml:space="preserve">      -1.268437E+09</v>
      </c>
      <c r="T14" t="str">
        <f xml:space="preserve"> REPT(" ",19-LEN(TEXT(EXI_BeamDyn_diff!T13,"0.000000E+00")))  &amp;   TEXT(EXI_BeamDyn_diff!T13,"0.000000E+00")</f>
        <v xml:space="preserve">       0.000000E+00</v>
      </c>
      <c r="U14" t="str">
        <f xml:space="preserve"> REPT(" ",19-LEN(TEXT(EXI_BeamDyn_diff!U13,"0.000000E+00")))  &amp;   TEXT(EXI_BeamDyn_diff!U13,"0.000000E+00")</f>
        <v xml:space="preserve">       3.718573E+09</v>
      </c>
      <c r="V14" t="str">
        <f xml:space="preserve"> REPT(" ",19-LEN(TEXT(EXI_BeamDyn_diff!V13,"0.000000E+00")))  &amp;   TEXT(EXI_BeamDyn_diff!V13,"0.000000E+00")</f>
        <v xml:space="preserve">       4.314201E+09</v>
      </c>
      <c r="W14" t="str">
        <f xml:space="preserve"> REPT(" ",19-LEN(TEXT(EXI_BeamDyn_diff!W13,"0.000000E+00")))  &amp;   TEXT(EXI_BeamDyn_diff!W13,"0.000000E+00")</f>
        <v xml:space="preserve">       0.000000E+00</v>
      </c>
      <c r="X14" t="str">
        <f xml:space="preserve"> REPT(" ",19-LEN(TEXT(EXI_BeamDyn_diff!X13,"0.000000E+00")))  &amp;   TEXT(EXI_BeamDyn_diff!X13,"0.000000E+00")</f>
        <v xml:space="preserve">      -3.989839E+08</v>
      </c>
      <c r="Y14" t="str">
        <f xml:space="preserve"> REPT(" ",19-LEN(TEXT(EXI_BeamDyn_diff!Y13,"0.000000E+00")))  &amp;   TEXT(EXI_BeamDyn_diff!Y13,"0.000000E+00")</f>
        <v xml:space="preserve">       0.000000E+00</v>
      </c>
      <c r="Z14" t="str">
        <f xml:space="preserve"> REPT(" ",19-LEN(TEXT(EXI_BeamDyn_diff!Z13,"0.000000E+00")))  &amp;   TEXT(EXI_BeamDyn_diff!Z13,"0.000000E+00")</f>
        <v xml:space="preserve">       9.420139E+10</v>
      </c>
      <c r="AA14" t="str">
        <f xml:space="preserve"> REPT(" ",19-LEN(TEXT(EXI_BeamDyn_diff!AA13,"0.000000E+00")))  &amp;   TEXT(EXI_BeamDyn_diff!AA13,"0.000000E+00")</f>
        <v xml:space="preserve">       0.000000E+00</v>
      </c>
      <c r="AB14" t="str">
        <f xml:space="preserve"> REPT(" ",19-LEN(TEXT(EXI_BeamDyn_diff!AB13,"0.000000E+00")))  &amp;   TEXT(EXI_BeamDyn_diff!AB13,"0.000000E+00")</f>
        <v xml:space="preserve">      -5.244372E+09</v>
      </c>
      <c r="AC14" t="str">
        <f xml:space="preserve"> REPT(" ",19-LEN(TEXT(EXI_BeamDyn_diff!AC13,"0.000000E+00")))  &amp;   TEXT(EXI_BeamDyn_diff!AC13,"0.000000E+00")</f>
        <v xml:space="preserve">       5.413560E+10</v>
      </c>
      <c r="AD14" t="str">
        <f xml:space="preserve"> REPT(" ",19-LEN(TEXT(EXI_BeamDyn_diff!AD13,"0.000000E+00")))  &amp;   TEXT(EXI_BeamDyn_diff!AD13,"0.000000E+00")</f>
        <v xml:space="preserve">       0.000000E+00</v>
      </c>
      <c r="AE14" t="str">
        <f xml:space="preserve"> REPT(" ",19-LEN(TEXT(EXI_BeamDyn_diff!AE13,"0.000000E+00")))  &amp;   TEXT(EXI_BeamDyn_diff!AE13,"0.000000E+00")</f>
        <v xml:space="preserve">       1.004626E+11</v>
      </c>
      <c r="AF14" t="str">
        <f xml:space="preserve"> REPT(" ",19-LEN(TEXT(EXI_BeamDyn_diff!AF13,"0.000000E+00")))  &amp;   TEXT(EXI_BeamDyn_diff!AF13,"0.000000E+00")</f>
        <v xml:space="preserve">       0.000000E+00</v>
      </c>
      <c r="AG14" s="1"/>
    </row>
    <row r="15" spans="1:33" x14ac:dyDescent="0.3">
      <c r="A15" t="str">
        <f>REPT(" ",5-LEN(TEXT(EXI_BeamDyn_diff!A14,"###"))) &amp; TEXT(EXI_BeamDyn_diff!A14,"###")</f>
        <v xml:space="preserve">    6</v>
      </c>
      <c r="B15" t="str">
        <f xml:space="preserve"> REPT(" ",8-LEN(TEXT(EXI_BeamDyn_diff!B14,"0.000")))  &amp;  TEXT(EXI_BeamDyn_diff!B14,"0.000")</f>
        <v xml:space="preserve">   5.850</v>
      </c>
      <c r="C15" t="str">
        <f xml:space="preserve"> REPT(" ",8-LEN(TEXT(EXI_BeamDyn_diff!C14,"0.000")))  &amp;  TEXT(EXI_BeamDyn_diff!C14,"0.000")</f>
        <v xml:space="preserve">   0.000</v>
      </c>
      <c r="D15" t="str">
        <f xml:space="preserve"> REPT(" ",8-LEN(TEXT(EXI_BeamDyn_diff!D14,"0.000")))  &amp;  TEXT(EXI_BeamDyn_diff!D14,"0.000")</f>
        <v xml:space="preserve">   0.055</v>
      </c>
      <c r="E15" t="str">
        <f xml:space="preserve"> REPT(" ",19-LEN(TEXT(EXI_BeamDyn_diff!E14,"0.000000E+00")))  &amp;   TEXT(EXI_BeamDyn_diff!E14,"0.000000E+00")</f>
        <v xml:space="preserve">       2.203516E+03</v>
      </c>
      <c r="F15" t="str">
        <f xml:space="preserve"> REPT(" ",19-LEN(TEXT(EXI_BeamDyn_diff!F14,"0.000000E+00")))  &amp;   TEXT(EXI_BeamDyn_diff!F14,"0.000000E+00")</f>
        <v xml:space="preserve">       1.149081E-01</v>
      </c>
      <c r="G15" t="str">
        <f xml:space="preserve"> REPT(" ",19-LEN(TEXT(EXI_BeamDyn_diff!G14,"0.000000E+00")))  &amp;   TEXT(EXI_BeamDyn_diff!G14,"0.000000E+00")</f>
        <v xml:space="preserve">       3.864511E-02</v>
      </c>
      <c r="H15" t="str">
        <f xml:space="preserve"> REPT(" ",19-LEN(TEXT(EXI_BeamDyn_diff!H14,"0.000000E+00")))  &amp;   TEXT(EXI_BeamDyn_diff!H14,"0.000000E+00")</f>
        <v xml:space="preserve">       5.929526E+03</v>
      </c>
      <c r="I15" t="str">
        <f xml:space="preserve"> REPT(" ",19-LEN(TEXT(EXI_BeamDyn_diff!I14,"0.000000E+00")))  &amp;   TEXT(EXI_BeamDyn_diff!I14,"0.000000E+00")</f>
        <v xml:space="preserve">       6.834176E+03</v>
      </c>
      <c r="J15" t="str">
        <f xml:space="preserve"> REPT(" ",19-LEN(TEXT(EXI_BeamDyn_diff!J14,"0.000000E+00")))  &amp;   TEXT(EXI_BeamDyn_diff!J14,"0.000000E+00")</f>
        <v xml:space="preserve">       3.458386E+02</v>
      </c>
      <c r="K15" t="str">
        <f xml:space="preserve"> REPT(" ",19-LEN(TEXT(EXI_BeamDyn_diff!K14,"0.000000E+00")))  &amp;   TEXT(EXI_BeamDyn_diff!K14,"0.000000E+00")</f>
        <v xml:space="preserve">       5.127351E+09</v>
      </c>
      <c r="L15" t="str">
        <f xml:space="preserve"> REPT(" ",19-LEN(TEXT(EXI_BeamDyn_diff!L14,"0.000000E+00")))  &amp;   TEXT(EXI_BeamDyn_diff!L14,"0.000000E+00")</f>
        <v xml:space="preserve">       0.000000E+00</v>
      </c>
      <c r="M15" t="str">
        <f xml:space="preserve"> REPT(" ",19-LEN(TEXT(EXI_BeamDyn_diff!M14,"0.000000E+00")))  &amp;   TEXT(EXI_BeamDyn_diff!M14,"0.000000E+00")</f>
        <v xml:space="preserve">       2.460737E+08</v>
      </c>
      <c r="N15" t="str">
        <f xml:space="preserve"> REPT(" ",19-LEN(TEXT(EXI_BeamDyn_diff!N14,"0.000000E+00")))  &amp;   TEXT(EXI_BeamDyn_diff!N14,"0.000000E+00")</f>
        <v xml:space="preserve">       0.000000E+00</v>
      </c>
      <c r="O15" t="str">
        <f xml:space="preserve"> REPT(" ",19-LEN(TEXT(EXI_BeamDyn_diff!O14,"0.000000E+00")))  &amp;   TEXT(EXI_BeamDyn_diff!O14,"0.000000E+00")</f>
        <v xml:space="preserve">       1.455357E+08</v>
      </c>
      <c r="P15" t="str">
        <f xml:space="preserve"> REPT(" ",19-LEN(TEXT(EXI_BeamDyn_diff!P14,"0.000000E+00")))  &amp;   TEXT(EXI_BeamDyn_diff!P14,"0.000000E+00")</f>
        <v xml:space="preserve">       0.000000E+00</v>
      </c>
      <c r="Q15" t="str">
        <f xml:space="preserve"> REPT(" ",19-LEN(TEXT(EXI_BeamDyn_diff!Q14,"0.000000E+00")))  &amp;   TEXT(EXI_BeamDyn_diff!Q14,"0.000000E+00")</f>
        <v xml:space="preserve">       3.374637E+10</v>
      </c>
      <c r="R15" t="str">
        <f xml:space="preserve"> REPT(" ",19-LEN(TEXT(EXI_BeamDyn_diff!R14,"0.000000E+00")))  &amp;   TEXT(EXI_BeamDyn_diff!R14,"0.000000E+00")</f>
        <v xml:space="preserve">       0.000000E+00</v>
      </c>
      <c r="S15" t="str">
        <f xml:space="preserve"> REPT(" ",19-LEN(TEXT(EXI_BeamDyn_diff!S14,"0.000000E+00")))  &amp;   TEXT(EXI_BeamDyn_diff!S14,"0.000000E+00")</f>
        <v xml:space="preserve">      -1.268437E+09</v>
      </c>
      <c r="T15" t="str">
        <f xml:space="preserve"> REPT(" ",19-LEN(TEXT(EXI_BeamDyn_diff!T14,"0.000000E+00")))  &amp;   TEXT(EXI_BeamDyn_diff!T14,"0.000000E+00")</f>
        <v xml:space="preserve">       0.000000E+00</v>
      </c>
      <c r="U15" t="str">
        <f xml:space="preserve"> REPT(" ",19-LEN(TEXT(EXI_BeamDyn_diff!U14,"0.000000E+00")))  &amp;   TEXT(EXI_BeamDyn_diff!U14,"0.000000E+00")</f>
        <v xml:space="preserve">       3.718573E+09</v>
      </c>
      <c r="V15" t="str">
        <f xml:space="preserve"> REPT(" ",19-LEN(TEXT(EXI_BeamDyn_diff!V14,"0.000000E+00")))  &amp;   TEXT(EXI_BeamDyn_diff!V14,"0.000000E+00")</f>
        <v xml:space="preserve">       4.314201E+09</v>
      </c>
      <c r="W15" t="str">
        <f xml:space="preserve"> REPT(" ",19-LEN(TEXT(EXI_BeamDyn_diff!W14,"0.000000E+00")))  &amp;   TEXT(EXI_BeamDyn_diff!W14,"0.000000E+00")</f>
        <v xml:space="preserve">       0.000000E+00</v>
      </c>
      <c r="X15" t="str">
        <f xml:space="preserve"> REPT(" ",19-LEN(TEXT(EXI_BeamDyn_diff!X14,"0.000000E+00")))  &amp;   TEXT(EXI_BeamDyn_diff!X14,"0.000000E+00")</f>
        <v xml:space="preserve">      -3.989839E+08</v>
      </c>
      <c r="Y15" t="str">
        <f xml:space="preserve"> REPT(" ",19-LEN(TEXT(EXI_BeamDyn_diff!Y14,"0.000000E+00")))  &amp;   TEXT(EXI_BeamDyn_diff!Y14,"0.000000E+00")</f>
        <v xml:space="preserve">       0.000000E+00</v>
      </c>
      <c r="Z15" t="str">
        <f xml:space="preserve"> REPT(" ",19-LEN(TEXT(EXI_BeamDyn_diff!Z14,"0.000000E+00")))  &amp;   TEXT(EXI_BeamDyn_diff!Z14,"0.000000E+00")</f>
        <v xml:space="preserve">       9.420139E+10</v>
      </c>
      <c r="AA15" t="str">
        <f xml:space="preserve"> REPT(" ",19-LEN(TEXT(EXI_BeamDyn_diff!AA14,"0.000000E+00")))  &amp;   TEXT(EXI_BeamDyn_diff!AA14,"0.000000E+00")</f>
        <v xml:space="preserve">       0.000000E+00</v>
      </c>
      <c r="AB15" t="str">
        <f xml:space="preserve"> REPT(" ",19-LEN(TEXT(EXI_BeamDyn_diff!AB14,"0.000000E+00")))  &amp;   TEXT(EXI_BeamDyn_diff!AB14,"0.000000E+00")</f>
        <v xml:space="preserve">      -5.244372E+09</v>
      </c>
      <c r="AC15" t="str">
        <f xml:space="preserve"> REPT(" ",19-LEN(TEXT(EXI_BeamDyn_diff!AC14,"0.000000E+00")))  &amp;   TEXT(EXI_BeamDyn_diff!AC14,"0.000000E+00")</f>
        <v xml:space="preserve">       5.413560E+10</v>
      </c>
      <c r="AD15" t="str">
        <f xml:space="preserve"> REPT(" ",19-LEN(TEXT(EXI_BeamDyn_diff!AD14,"0.000000E+00")))  &amp;   TEXT(EXI_BeamDyn_diff!AD14,"0.000000E+00")</f>
        <v xml:space="preserve">       0.000000E+00</v>
      </c>
      <c r="AE15" t="str">
        <f xml:space="preserve"> REPT(" ",19-LEN(TEXT(EXI_BeamDyn_diff!AE14,"0.000000E+00")))  &amp;   TEXT(EXI_BeamDyn_diff!AE14,"0.000000E+00")</f>
        <v xml:space="preserve">       1.004626E+11</v>
      </c>
      <c r="AF15" t="str">
        <f xml:space="preserve"> REPT(" ",19-LEN(TEXT(EXI_BeamDyn_diff!AF14,"0.000000E+00")))  &amp;   TEXT(EXI_BeamDyn_diff!AF14,"0.000000E+00")</f>
        <v xml:space="preserve">       0.000000E+00</v>
      </c>
    </row>
    <row r="16" spans="1:33" x14ac:dyDescent="0.3">
      <c r="A16" t="str">
        <f>REPT(" ",5-LEN(TEXT(EXI_BeamDyn_diff!A15,"###"))) &amp; TEXT(EXI_BeamDyn_diff!A15,"###")</f>
        <v xml:space="preserve">     </v>
      </c>
      <c r="B16" t="str">
        <f xml:space="preserve"> REPT(" ",8-LEN(TEXT(EXI_BeamDyn_diff!B15,"0.000")))  &amp;  TEXT(EXI_BeamDyn_diff!B15,"0.000")</f>
        <v xml:space="preserve">   8.775</v>
      </c>
      <c r="C16" t="str">
        <f xml:space="preserve"> REPT(" ",8-LEN(TEXT(EXI_BeamDyn_diff!C15,"0.000")))  &amp;  TEXT(EXI_BeamDyn_diff!C15,"0.000")</f>
        <v xml:space="preserve">   0.000</v>
      </c>
      <c r="D16" t="str">
        <f xml:space="preserve"> REPT(" ",8-LEN(TEXT(EXI_BeamDyn_diff!D15,"0.000")))  &amp;  TEXT(EXI_BeamDyn_diff!D15,"0.000")</f>
        <v xml:space="preserve">   0.093</v>
      </c>
      <c r="E16" t="str">
        <f xml:space="preserve"> REPT(" ",19-LEN(TEXT(EXI_BeamDyn_diff!E15,"0.000000E+00")))  &amp;   TEXT(EXI_BeamDyn_diff!E15,"0.000000E+00")</f>
        <v xml:space="preserve">       1.793560E+03</v>
      </c>
      <c r="F16" t="str">
        <f xml:space="preserve"> REPT(" ",19-LEN(TEXT(EXI_BeamDyn_diff!F15,"0.000000E+00")))  &amp;   TEXT(EXI_BeamDyn_diff!F15,"0.000000E+00")</f>
        <v xml:space="preserve">       1.857761E-01</v>
      </c>
      <c r="G16" t="str">
        <f xml:space="preserve"> REPT(" ",19-LEN(TEXT(EXI_BeamDyn_diff!G15,"0.000000E+00")))  &amp;   TEXT(EXI_BeamDyn_diff!G15,"0.000000E+00")</f>
        <v xml:space="preserve">       6.026282E-02</v>
      </c>
      <c r="H16" t="str">
        <f xml:space="preserve"> REPT(" ",19-LEN(TEXT(EXI_BeamDyn_diff!H15,"0.000000E+00")))  &amp;   TEXT(EXI_BeamDyn_diff!H15,"0.000000E+00")</f>
        <v xml:space="preserve">       4.066388E+03</v>
      </c>
      <c r="I16" t="str">
        <f xml:space="preserve"> REPT(" ",19-LEN(TEXT(EXI_BeamDyn_diff!I15,"0.000000E+00")))  &amp;   TEXT(EXI_BeamDyn_diff!I15,"0.000000E+00")</f>
        <v xml:space="preserve">       5.390390E+03</v>
      </c>
      <c r="J16" t="str">
        <f xml:space="preserve"> REPT(" ",19-LEN(TEXT(EXI_BeamDyn_diff!J15,"0.000000E+00")))  &amp;   TEXT(EXI_BeamDyn_diff!J15,"0.000000E+00")</f>
        <v xml:space="preserve">       4.844812E+02</v>
      </c>
      <c r="K16" t="str">
        <f xml:space="preserve"> REPT(" ",19-LEN(TEXT(EXI_BeamDyn_diff!K15,"0.000000E+00")))  &amp;   TEXT(EXI_BeamDyn_diff!K15,"0.000000E+00")</f>
        <v xml:space="preserve">       4.458881E+09</v>
      </c>
      <c r="L16" t="str">
        <f xml:space="preserve"> REPT(" ",19-LEN(TEXT(EXI_BeamDyn_diff!L15,"0.000000E+00")))  &amp;   TEXT(EXI_BeamDyn_diff!L15,"0.000000E+00")</f>
        <v xml:space="preserve">       0.000000E+00</v>
      </c>
      <c r="M16" t="str">
        <f xml:space="preserve"> REPT(" ",19-LEN(TEXT(EXI_BeamDyn_diff!M15,"0.000000E+00")))  &amp;   TEXT(EXI_BeamDyn_diff!M15,"0.000000E+00")</f>
        <v xml:space="preserve">       3.668518E+08</v>
      </c>
      <c r="N16" t="str">
        <f xml:space="preserve"> REPT(" ",19-LEN(TEXT(EXI_BeamDyn_diff!N15,"0.000000E+00")))  &amp;   TEXT(EXI_BeamDyn_diff!N15,"0.000000E+00")</f>
        <v xml:space="preserve">       0.000000E+00</v>
      </c>
      <c r="O16" t="str">
        <f xml:space="preserve"> REPT(" ",19-LEN(TEXT(EXI_BeamDyn_diff!O15,"0.000000E+00")))  &amp;   TEXT(EXI_BeamDyn_diff!O15,"0.000000E+00")</f>
        <v xml:space="preserve">       1.355769E+08</v>
      </c>
      <c r="P16" t="str">
        <f xml:space="preserve"> REPT(" ",19-LEN(TEXT(EXI_BeamDyn_diff!P15,"0.000000E+00")))  &amp;   TEXT(EXI_BeamDyn_diff!P15,"0.000000E+00")</f>
        <v xml:space="preserve">       0.000000E+00</v>
      </c>
      <c r="Q16" t="str">
        <f xml:space="preserve"> REPT(" ",19-LEN(TEXT(EXI_BeamDyn_diff!Q15,"0.000000E+00")))  &amp;   TEXT(EXI_BeamDyn_diff!Q15,"0.000000E+00")</f>
        <v xml:space="preserve">       2.921203E+10</v>
      </c>
      <c r="R16" t="str">
        <f xml:space="preserve"> REPT(" ",19-LEN(TEXT(EXI_BeamDyn_diff!R15,"0.000000E+00")))  &amp;   TEXT(EXI_BeamDyn_diff!R15,"0.000000E+00")</f>
        <v xml:space="preserve">       0.000000E+00</v>
      </c>
      <c r="S16" t="str">
        <f xml:space="preserve"> REPT(" ",19-LEN(TEXT(EXI_BeamDyn_diff!S15,"0.000000E+00")))  &amp;   TEXT(EXI_BeamDyn_diff!S15,"0.000000E+00")</f>
        <v xml:space="preserve">      -1.613322E+09</v>
      </c>
      <c r="T16" t="str">
        <f xml:space="preserve"> REPT(" ",19-LEN(TEXT(EXI_BeamDyn_diff!T15,"0.000000E+00")))  &amp;   TEXT(EXI_BeamDyn_diff!T15,"0.000000E+00")</f>
        <v xml:space="preserve">       0.000000E+00</v>
      </c>
      <c r="U16" t="str">
        <f xml:space="preserve"> REPT(" ",19-LEN(TEXT(EXI_BeamDyn_diff!U15,"0.000000E+00")))  &amp;   TEXT(EXI_BeamDyn_diff!U15,"0.000000E+00")</f>
        <v xml:space="preserve">       4.979964E+09</v>
      </c>
      <c r="V16" t="str">
        <f xml:space="preserve"> REPT(" ",19-LEN(TEXT(EXI_BeamDyn_diff!V15,"0.000000E+00")))  &amp;   TEXT(EXI_BeamDyn_diff!V15,"0.000000E+00")</f>
        <v xml:space="preserve">       3.108360E+09</v>
      </c>
      <c r="W16" t="str">
        <f xml:space="preserve"> REPT(" ",19-LEN(TEXT(EXI_BeamDyn_diff!W15,"0.000000E+00")))  &amp;   TEXT(EXI_BeamDyn_diff!W15,"0.000000E+00")</f>
        <v xml:space="preserve">       0.000000E+00</v>
      </c>
      <c r="X16" t="str">
        <f xml:space="preserve"> REPT(" ",19-LEN(TEXT(EXI_BeamDyn_diff!X15,"0.000000E+00")))  &amp;   TEXT(EXI_BeamDyn_diff!X15,"0.000000E+00")</f>
        <v xml:space="preserve">      -3.115743E+08</v>
      </c>
      <c r="Y16" t="str">
        <f xml:space="preserve"> REPT(" ",19-LEN(TEXT(EXI_BeamDyn_diff!Y15,"0.000000E+00")))  &amp;   TEXT(EXI_BeamDyn_diff!Y15,"0.000000E+00")</f>
        <v xml:space="preserve">       0.000000E+00</v>
      </c>
      <c r="Z16" t="str">
        <f xml:space="preserve"> REPT(" ",19-LEN(TEXT(EXI_BeamDyn_diff!Z15,"0.000000E+00")))  &amp;   TEXT(EXI_BeamDyn_diff!Z15,"0.000000E+00")</f>
        <v xml:space="preserve">       7.188300E+10</v>
      </c>
      <c r="AA16" t="str">
        <f xml:space="preserve"> REPT(" ",19-LEN(TEXT(EXI_BeamDyn_diff!AA15,"0.000000E+00")))  &amp;   TEXT(EXI_BeamDyn_diff!AA15,"0.000000E+00")</f>
        <v xml:space="preserve">       0.000000E+00</v>
      </c>
      <c r="AB16" t="str">
        <f xml:space="preserve"> REPT(" ",19-LEN(TEXT(EXI_BeamDyn_diff!AB15,"0.000000E+00")))  &amp;   TEXT(EXI_BeamDyn_diff!AB15,"0.000000E+00")</f>
        <v xml:space="preserve">      -7.554609E+09</v>
      </c>
      <c r="AC16" t="str">
        <f xml:space="preserve"> REPT(" ",19-LEN(TEXT(EXI_BeamDyn_diff!AC15,"0.000000E+00")))  &amp;   TEXT(EXI_BeamDyn_diff!AC15,"0.000000E+00")</f>
        <v xml:space="preserve">       3.841832E+10</v>
      </c>
      <c r="AD16" t="str">
        <f xml:space="preserve"> REPT(" ",19-LEN(TEXT(EXI_BeamDyn_diff!AD15,"0.000000E+00")))  &amp;   TEXT(EXI_BeamDyn_diff!AD15,"0.000000E+00")</f>
        <v xml:space="preserve">       0.000000E+00</v>
      </c>
      <c r="AE16" t="str">
        <f xml:space="preserve"> REPT(" ",19-LEN(TEXT(EXI_BeamDyn_diff!AE15,"0.000000E+00")))  &amp;   TEXT(EXI_BeamDyn_diff!AE15,"0.000000E+00")</f>
        <v xml:space="preserve">       7.925875E+10</v>
      </c>
      <c r="AF16" t="str">
        <f xml:space="preserve"> REPT(" ",19-LEN(TEXT(EXI_BeamDyn_diff!AF15,"0.000000E+00")))  &amp;   TEXT(EXI_BeamDyn_diff!AF15,"0.000000E+00")</f>
        <v xml:space="preserve">       0.000000E+00</v>
      </c>
      <c r="AG16" s="1"/>
    </row>
    <row r="17" spans="1:33" x14ac:dyDescent="0.3">
      <c r="A17" t="str">
        <f>REPT(" ",5-LEN(TEXT(EXI_BeamDyn_diff!A16,"###"))) &amp; TEXT(EXI_BeamDyn_diff!A16,"###")</f>
        <v xml:space="preserve">    7</v>
      </c>
      <c r="B17" t="str">
        <f xml:space="preserve"> REPT(" ",8-LEN(TEXT(EXI_BeamDyn_diff!B16,"0.000")))  &amp;  TEXT(EXI_BeamDyn_diff!B16,"0.000")</f>
        <v xml:space="preserve">   8.775</v>
      </c>
      <c r="C17" t="str">
        <f xml:space="preserve"> REPT(" ",8-LEN(TEXT(EXI_BeamDyn_diff!C16,"0.000")))  &amp;  TEXT(EXI_BeamDyn_diff!C16,"0.000")</f>
        <v xml:space="preserve">   0.000</v>
      </c>
      <c r="D17" t="str">
        <f xml:space="preserve"> REPT(" ",8-LEN(TEXT(EXI_BeamDyn_diff!D16,"0.000")))  &amp;  TEXT(EXI_BeamDyn_diff!D16,"0.000")</f>
        <v xml:space="preserve">   0.093</v>
      </c>
      <c r="E17" t="str">
        <f xml:space="preserve"> REPT(" ",19-LEN(TEXT(EXI_BeamDyn_diff!E16,"0.000000E+00")))  &amp;   TEXT(EXI_BeamDyn_diff!E16,"0.000000E+00")</f>
        <v xml:space="preserve">       1.793560E+03</v>
      </c>
      <c r="F17" t="str">
        <f xml:space="preserve"> REPT(" ",19-LEN(TEXT(EXI_BeamDyn_diff!F16,"0.000000E+00")))  &amp;   TEXT(EXI_BeamDyn_diff!F16,"0.000000E+00")</f>
        <v xml:space="preserve">       1.857761E-01</v>
      </c>
      <c r="G17" t="str">
        <f xml:space="preserve"> REPT(" ",19-LEN(TEXT(EXI_BeamDyn_diff!G16,"0.000000E+00")))  &amp;   TEXT(EXI_BeamDyn_diff!G16,"0.000000E+00")</f>
        <v xml:space="preserve">       6.026282E-02</v>
      </c>
      <c r="H17" t="str">
        <f xml:space="preserve"> REPT(" ",19-LEN(TEXT(EXI_BeamDyn_diff!H16,"0.000000E+00")))  &amp;   TEXT(EXI_BeamDyn_diff!H16,"0.000000E+00")</f>
        <v xml:space="preserve">       4.066388E+03</v>
      </c>
      <c r="I17" t="str">
        <f xml:space="preserve"> REPT(" ",19-LEN(TEXT(EXI_BeamDyn_diff!I16,"0.000000E+00")))  &amp;   TEXT(EXI_BeamDyn_diff!I16,"0.000000E+00")</f>
        <v xml:space="preserve">       5.390390E+03</v>
      </c>
      <c r="J17" t="str">
        <f xml:space="preserve"> REPT(" ",19-LEN(TEXT(EXI_BeamDyn_diff!J16,"0.000000E+00")))  &amp;   TEXT(EXI_BeamDyn_diff!J16,"0.000000E+00")</f>
        <v xml:space="preserve">       4.844812E+02</v>
      </c>
      <c r="K17" t="str">
        <f xml:space="preserve"> REPT(" ",19-LEN(TEXT(EXI_BeamDyn_diff!K16,"0.000000E+00")))  &amp;   TEXT(EXI_BeamDyn_diff!K16,"0.000000E+00")</f>
        <v xml:space="preserve">       4.458881E+09</v>
      </c>
      <c r="L17" t="str">
        <f xml:space="preserve"> REPT(" ",19-LEN(TEXT(EXI_BeamDyn_diff!L16,"0.000000E+00")))  &amp;   TEXT(EXI_BeamDyn_diff!L16,"0.000000E+00")</f>
        <v xml:space="preserve">       0.000000E+00</v>
      </c>
      <c r="M17" t="str">
        <f xml:space="preserve"> REPT(" ",19-LEN(TEXT(EXI_BeamDyn_diff!M16,"0.000000E+00")))  &amp;   TEXT(EXI_BeamDyn_diff!M16,"0.000000E+00")</f>
        <v xml:space="preserve">       3.668518E+08</v>
      </c>
      <c r="N17" t="str">
        <f xml:space="preserve"> REPT(" ",19-LEN(TEXT(EXI_BeamDyn_diff!N16,"0.000000E+00")))  &amp;   TEXT(EXI_BeamDyn_diff!N16,"0.000000E+00")</f>
        <v xml:space="preserve">       0.000000E+00</v>
      </c>
      <c r="O17" t="str">
        <f xml:space="preserve"> REPT(" ",19-LEN(TEXT(EXI_BeamDyn_diff!O16,"0.000000E+00")))  &amp;   TEXT(EXI_BeamDyn_diff!O16,"0.000000E+00")</f>
        <v xml:space="preserve">       1.355769E+08</v>
      </c>
      <c r="P17" t="str">
        <f xml:space="preserve"> REPT(" ",19-LEN(TEXT(EXI_BeamDyn_diff!P16,"0.000000E+00")))  &amp;   TEXT(EXI_BeamDyn_diff!P16,"0.000000E+00")</f>
        <v xml:space="preserve">       0.000000E+00</v>
      </c>
      <c r="Q17" t="str">
        <f xml:space="preserve"> REPT(" ",19-LEN(TEXT(EXI_BeamDyn_diff!Q16,"0.000000E+00")))  &amp;   TEXT(EXI_BeamDyn_diff!Q16,"0.000000E+00")</f>
        <v xml:space="preserve">       2.921203E+10</v>
      </c>
      <c r="R17" t="str">
        <f xml:space="preserve"> REPT(" ",19-LEN(TEXT(EXI_BeamDyn_diff!R16,"0.000000E+00")))  &amp;   TEXT(EXI_BeamDyn_diff!R16,"0.000000E+00")</f>
        <v xml:space="preserve">       0.000000E+00</v>
      </c>
      <c r="S17" t="str">
        <f xml:space="preserve"> REPT(" ",19-LEN(TEXT(EXI_BeamDyn_diff!S16,"0.000000E+00")))  &amp;   TEXT(EXI_BeamDyn_diff!S16,"0.000000E+00")</f>
        <v xml:space="preserve">      -1.613322E+09</v>
      </c>
      <c r="T17" t="str">
        <f xml:space="preserve"> REPT(" ",19-LEN(TEXT(EXI_BeamDyn_diff!T16,"0.000000E+00")))  &amp;   TEXT(EXI_BeamDyn_diff!T16,"0.000000E+00")</f>
        <v xml:space="preserve">       0.000000E+00</v>
      </c>
      <c r="U17" t="str">
        <f xml:space="preserve"> REPT(" ",19-LEN(TEXT(EXI_BeamDyn_diff!U16,"0.000000E+00")))  &amp;   TEXT(EXI_BeamDyn_diff!U16,"0.000000E+00")</f>
        <v xml:space="preserve">       4.979964E+09</v>
      </c>
      <c r="V17" t="str">
        <f xml:space="preserve"> REPT(" ",19-LEN(TEXT(EXI_BeamDyn_diff!V16,"0.000000E+00")))  &amp;   TEXT(EXI_BeamDyn_diff!V16,"0.000000E+00")</f>
        <v xml:space="preserve">       3.108360E+09</v>
      </c>
      <c r="W17" t="str">
        <f xml:space="preserve"> REPT(" ",19-LEN(TEXT(EXI_BeamDyn_diff!W16,"0.000000E+00")))  &amp;   TEXT(EXI_BeamDyn_diff!W16,"0.000000E+00")</f>
        <v xml:space="preserve">       0.000000E+00</v>
      </c>
      <c r="X17" t="str">
        <f xml:space="preserve"> REPT(" ",19-LEN(TEXT(EXI_BeamDyn_diff!X16,"0.000000E+00")))  &amp;   TEXT(EXI_BeamDyn_diff!X16,"0.000000E+00")</f>
        <v xml:space="preserve">      -3.115743E+08</v>
      </c>
      <c r="Y17" t="str">
        <f xml:space="preserve"> REPT(" ",19-LEN(TEXT(EXI_BeamDyn_diff!Y16,"0.000000E+00")))  &amp;   TEXT(EXI_BeamDyn_diff!Y16,"0.000000E+00")</f>
        <v xml:space="preserve">       0.000000E+00</v>
      </c>
      <c r="Z17" t="str">
        <f xml:space="preserve"> REPT(" ",19-LEN(TEXT(EXI_BeamDyn_diff!Z16,"0.000000E+00")))  &amp;   TEXT(EXI_BeamDyn_diff!Z16,"0.000000E+00")</f>
        <v xml:space="preserve">       7.188300E+10</v>
      </c>
      <c r="AA17" t="str">
        <f xml:space="preserve"> REPT(" ",19-LEN(TEXT(EXI_BeamDyn_diff!AA16,"0.000000E+00")))  &amp;   TEXT(EXI_BeamDyn_diff!AA16,"0.000000E+00")</f>
        <v xml:space="preserve">       0.000000E+00</v>
      </c>
      <c r="AB17" t="str">
        <f xml:space="preserve"> REPT(" ",19-LEN(TEXT(EXI_BeamDyn_diff!AB16,"0.000000E+00")))  &amp;   TEXT(EXI_BeamDyn_diff!AB16,"0.000000E+00")</f>
        <v xml:space="preserve">      -7.554609E+09</v>
      </c>
      <c r="AC17" t="str">
        <f xml:space="preserve"> REPT(" ",19-LEN(TEXT(EXI_BeamDyn_diff!AC16,"0.000000E+00")))  &amp;   TEXT(EXI_BeamDyn_diff!AC16,"0.000000E+00")</f>
        <v xml:space="preserve">       3.841832E+10</v>
      </c>
      <c r="AD17" t="str">
        <f xml:space="preserve"> REPT(" ",19-LEN(TEXT(EXI_BeamDyn_diff!AD16,"0.000000E+00")))  &amp;   TEXT(EXI_BeamDyn_diff!AD16,"0.000000E+00")</f>
        <v xml:space="preserve">       0.000000E+00</v>
      </c>
      <c r="AE17" t="str">
        <f xml:space="preserve"> REPT(" ",19-LEN(TEXT(EXI_BeamDyn_diff!AE16,"0.000000E+00")))  &amp;   TEXT(EXI_BeamDyn_diff!AE16,"0.000000E+00")</f>
        <v xml:space="preserve">       7.925875E+10</v>
      </c>
      <c r="AF17" t="str">
        <f xml:space="preserve"> REPT(" ",19-LEN(TEXT(EXI_BeamDyn_diff!AF16,"0.000000E+00")))  &amp;   TEXT(EXI_BeamDyn_diff!AF16,"0.000000E+00")</f>
        <v xml:space="preserve">       0.000000E+00</v>
      </c>
    </row>
    <row r="18" spans="1:33" x14ac:dyDescent="0.3">
      <c r="A18" t="str">
        <f>REPT(" ",5-LEN(TEXT(EXI_BeamDyn_diff!A17,"###"))) &amp; TEXT(EXI_BeamDyn_diff!A17,"###")</f>
        <v xml:space="preserve">     </v>
      </c>
      <c r="B18" t="str">
        <f xml:space="preserve"> REPT(" ",8-LEN(TEXT(EXI_BeamDyn_diff!B17,"0.000")))  &amp;  TEXT(EXI_BeamDyn_diff!B17,"0.000")</f>
        <v xml:space="preserve">  11.700</v>
      </c>
      <c r="C18" t="str">
        <f xml:space="preserve"> REPT(" ",8-LEN(TEXT(EXI_BeamDyn_diff!C17,"0.000")))  &amp;  TEXT(EXI_BeamDyn_diff!C17,"0.000")</f>
        <v xml:space="preserve">   0.000</v>
      </c>
      <c r="D18" t="str">
        <f xml:space="preserve"> REPT(" ",8-LEN(TEXT(EXI_BeamDyn_diff!D17,"0.000")))  &amp;  TEXT(EXI_BeamDyn_diff!D17,"0.000")</f>
        <v xml:space="preserve">   0.134</v>
      </c>
      <c r="E18" t="str">
        <f xml:space="preserve"> REPT(" ",19-LEN(TEXT(EXI_BeamDyn_diff!E17,"0.000000E+00")))  &amp;   TEXT(EXI_BeamDyn_diff!E17,"0.000000E+00")</f>
        <v xml:space="preserve">       1.694497E+03</v>
      </c>
      <c r="F18" t="str">
        <f xml:space="preserve"> REPT(" ",19-LEN(TEXT(EXI_BeamDyn_diff!F17,"0.000000E+00")))  &amp;   TEXT(EXI_BeamDyn_diff!F17,"0.000000E+00")</f>
        <v xml:space="preserve">       2.969089E-01</v>
      </c>
      <c r="G18" t="str">
        <f xml:space="preserve"> REPT(" ",19-LEN(TEXT(EXI_BeamDyn_diff!G17,"0.000000E+00")))  &amp;   TEXT(EXI_BeamDyn_diff!G17,"0.000000E+00")</f>
        <v xml:space="preserve">       9.159960E-02</v>
      </c>
      <c r="H18" t="str">
        <f xml:space="preserve"> REPT(" ",19-LEN(TEXT(EXI_BeamDyn_diff!H17,"0.000000E+00")))  &amp;   TEXT(EXI_BeamDyn_diff!H17,"0.000000E+00")</f>
        <v xml:space="preserve">       2.972259E+03</v>
      </c>
      <c r="I18" t="str">
        <f xml:space="preserve"> REPT(" ",19-LEN(TEXT(EXI_BeamDyn_diff!I17,"0.000000E+00")))  &amp;   TEXT(EXI_BeamDyn_diff!I17,"0.000000E+00")</f>
        <v xml:space="preserve">       4.697257E+03</v>
      </c>
      <c r="J18" t="str">
        <f xml:space="preserve"> REPT(" ",19-LEN(TEXT(EXI_BeamDyn_diff!J17,"0.000000E+00")))  &amp;   TEXT(EXI_BeamDyn_diff!J17,"0.000000E+00")</f>
        <v xml:space="preserve">       6.177008E+02</v>
      </c>
      <c r="K18" t="str">
        <f xml:space="preserve"> REPT(" ",19-LEN(TEXT(EXI_BeamDyn_diff!K17,"0.000000E+00")))  &amp;   TEXT(EXI_BeamDyn_diff!K17,"0.000000E+00")</f>
        <v xml:space="preserve">       3.848818E+09</v>
      </c>
      <c r="L18" t="str">
        <f xml:space="preserve"> REPT(" ",19-LEN(TEXT(EXI_BeamDyn_diff!L17,"0.000000E+00")))  &amp;   TEXT(EXI_BeamDyn_diff!L17,"0.000000E+00")</f>
        <v xml:space="preserve">       0.000000E+00</v>
      </c>
      <c r="M18" t="str">
        <f xml:space="preserve"> REPT(" ",19-LEN(TEXT(EXI_BeamDyn_diff!M17,"0.000000E+00")))  &amp;   TEXT(EXI_BeamDyn_diff!M17,"0.000000E+00")</f>
        <v xml:space="preserve">       4.560573E+08</v>
      </c>
      <c r="N18" t="str">
        <f xml:space="preserve"> REPT(" ",19-LEN(TEXT(EXI_BeamDyn_diff!N17,"0.000000E+00")))  &amp;   TEXT(EXI_BeamDyn_diff!N17,"0.000000E+00")</f>
        <v xml:space="preserve">       0.000000E+00</v>
      </c>
      <c r="O18" t="str">
        <f xml:space="preserve"> REPT(" ",19-LEN(TEXT(EXI_BeamDyn_diff!O17,"0.000000E+00")))  &amp;   TEXT(EXI_BeamDyn_diff!O17,"0.000000E+00")</f>
        <v xml:space="preserve">       1.402431E+08</v>
      </c>
      <c r="P18" t="str">
        <f xml:space="preserve"> REPT(" ",19-LEN(TEXT(EXI_BeamDyn_diff!P17,"0.000000E+00")))  &amp;   TEXT(EXI_BeamDyn_diff!P17,"0.000000E+00")</f>
        <v xml:space="preserve">       0.000000E+00</v>
      </c>
      <c r="Q18" t="str">
        <f xml:space="preserve"> REPT(" ",19-LEN(TEXT(EXI_BeamDyn_diff!Q17,"0.000000E+00")))  &amp;   TEXT(EXI_BeamDyn_diff!Q17,"0.000000E+00")</f>
        <v xml:space="preserve">       2.733913E+10</v>
      </c>
      <c r="R18" t="str">
        <f xml:space="preserve"> REPT(" ",19-LEN(TEXT(EXI_BeamDyn_diff!R17,"0.000000E+00")))  &amp;   TEXT(EXI_BeamDyn_diff!R17,"0.000000E+00")</f>
        <v xml:space="preserve">       0.000000E+00</v>
      </c>
      <c r="S18" t="str">
        <f xml:space="preserve"> REPT(" ",19-LEN(TEXT(EXI_BeamDyn_diff!S17,"0.000000E+00")))  &amp;   TEXT(EXI_BeamDyn_diff!S17,"0.000000E+00")</f>
        <v xml:space="preserve">      -2.490442E+09</v>
      </c>
      <c r="T18" t="str">
        <f xml:space="preserve"> REPT(" ",19-LEN(TEXT(EXI_BeamDyn_diff!T17,"0.000000E+00")))  &amp;   TEXT(EXI_BeamDyn_diff!T17,"0.000000E+00")</f>
        <v xml:space="preserve">       0.000000E+00</v>
      </c>
      <c r="U18" t="str">
        <f xml:space="preserve"> REPT(" ",19-LEN(TEXT(EXI_BeamDyn_diff!U17,"0.000000E+00")))  &amp;   TEXT(EXI_BeamDyn_diff!U17,"0.000000E+00")</f>
        <v xml:space="preserve">       8.163824E+09</v>
      </c>
      <c r="V18" t="str">
        <f xml:space="preserve"> REPT(" ",19-LEN(TEXT(EXI_BeamDyn_diff!V17,"0.000000E+00")))  &amp;   TEXT(EXI_BeamDyn_diff!V17,"0.000000E+00")</f>
        <v xml:space="preserve">       2.555742E+09</v>
      </c>
      <c r="W18" t="str">
        <f xml:space="preserve"> REPT(" ",19-LEN(TEXT(EXI_BeamDyn_diff!W17,"0.000000E+00")))  &amp;   TEXT(EXI_BeamDyn_diff!W17,"0.000000E+00")</f>
        <v xml:space="preserve">       0.000000E+00</v>
      </c>
      <c r="X18" t="str">
        <f xml:space="preserve"> REPT(" ",19-LEN(TEXT(EXI_BeamDyn_diff!X17,"0.000000E+00")))  &amp;   TEXT(EXI_BeamDyn_diff!X17,"0.000000E+00")</f>
        <v xml:space="preserve">      -2.084227E+08</v>
      </c>
      <c r="Y18" t="str">
        <f xml:space="preserve"> REPT(" ",19-LEN(TEXT(EXI_BeamDyn_diff!Y17,"0.000000E+00")))  &amp;   TEXT(EXI_BeamDyn_diff!Y17,"0.000000E+00")</f>
        <v xml:space="preserve">       0.000000E+00</v>
      </c>
      <c r="Z18" t="str">
        <f xml:space="preserve"> REPT(" ",19-LEN(TEXT(EXI_BeamDyn_diff!Z17,"0.000000E+00")))  &amp;   TEXT(EXI_BeamDyn_diff!Z17,"0.000000E+00")</f>
        <v xml:space="preserve">       5.615985E+10</v>
      </c>
      <c r="AA18" t="str">
        <f xml:space="preserve"> REPT(" ",19-LEN(TEXT(EXI_BeamDyn_diff!AA17,"0.000000E+00")))  &amp;   TEXT(EXI_BeamDyn_diff!AA17,"0.000000E+00")</f>
        <v xml:space="preserve">       0.000000E+00</v>
      </c>
      <c r="AB18" t="str">
        <f xml:space="preserve"> REPT(" ",19-LEN(TEXT(EXI_BeamDyn_diff!AB17,"0.000000E+00")))  &amp;   TEXT(EXI_BeamDyn_diff!AB17,"0.000000E+00")</f>
        <v xml:space="preserve">      -1.011881E+10</v>
      </c>
      <c r="AC18" t="str">
        <f xml:space="preserve"> REPT(" ",19-LEN(TEXT(EXI_BeamDyn_diff!AC17,"0.000000E+00")))  &amp;   TEXT(EXI_BeamDyn_diff!AC17,"0.000000E+00")</f>
        <v xml:space="preserve">       2.542808E+10</v>
      </c>
      <c r="AD18" t="str">
        <f xml:space="preserve"> REPT(" ",19-LEN(TEXT(EXI_BeamDyn_diff!AD17,"0.000000E+00")))  &amp;   TEXT(EXI_BeamDyn_diff!AD17,"0.000000E+00")</f>
        <v xml:space="preserve">       0.000000E+00</v>
      </c>
      <c r="AE18" t="str">
        <f xml:space="preserve"> REPT(" ",19-LEN(TEXT(EXI_BeamDyn_diff!AE17,"0.000000E+00")))  &amp;   TEXT(EXI_BeamDyn_diff!AE17,"0.000000E+00")</f>
        <v xml:space="preserve">       6.888426E+10</v>
      </c>
      <c r="AF18" t="str">
        <f xml:space="preserve"> REPT(" ",19-LEN(TEXT(EXI_BeamDyn_diff!AF17,"0.000000E+00")))  &amp;   TEXT(EXI_BeamDyn_diff!AF17,"0.000000E+00")</f>
        <v xml:space="preserve">       0.000000E+00</v>
      </c>
      <c r="AG18" s="1"/>
    </row>
    <row r="19" spans="1:33" x14ac:dyDescent="0.3">
      <c r="A19" t="str">
        <f>REPT(" ",5-LEN(TEXT(EXI_BeamDyn_diff!A18,"###"))) &amp; TEXT(EXI_BeamDyn_diff!A18,"###")</f>
        <v xml:space="preserve">    8</v>
      </c>
      <c r="B19" t="str">
        <f xml:space="preserve"> REPT(" ",8-LEN(TEXT(EXI_BeamDyn_diff!B18,"0.000")))  &amp;  TEXT(EXI_BeamDyn_diff!B18,"0.000")</f>
        <v xml:space="preserve">  11.700</v>
      </c>
      <c r="C19" t="str">
        <f xml:space="preserve"> REPT(" ",8-LEN(TEXT(EXI_BeamDyn_diff!C18,"0.000")))  &amp;  TEXT(EXI_BeamDyn_diff!C18,"0.000")</f>
        <v xml:space="preserve">   0.000</v>
      </c>
      <c r="D19" t="str">
        <f xml:space="preserve"> REPT(" ",8-LEN(TEXT(EXI_BeamDyn_diff!D18,"0.000")))  &amp;  TEXT(EXI_BeamDyn_diff!D18,"0.000")</f>
        <v xml:space="preserve">   0.134</v>
      </c>
      <c r="E19" t="str">
        <f xml:space="preserve"> REPT(" ",19-LEN(TEXT(EXI_BeamDyn_diff!E18,"0.000000E+00")))  &amp;   TEXT(EXI_BeamDyn_diff!E18,"0.000000E+00")</f>
        <v xml:space="preserve">       1.694497E+03</v>
      </c>
      <c r="F19" t="str">
        <f xml:space="preserve"> REPT(" ",19-LEN(TEXT(EXI_BeamDyn_diff!F18,"0.000000E+00")))  &amp;   TEXT(EXI_BeamDyn_diff!F18,"0.000000E+00")</f>
        <v xml:space="preserve">       2.969089E-01</v>
      </c>
      <c r="G19" t="str">
        <f xml:space="preserve"> REPT(" ",19-LEN(TEXT(EXI_BeamDyn_diff!G18,"0.000000E+00")))  &amp;   TEXT(EXI_BeamDyn_diff!G18,"0.000000E+00")</f>
        <v xml:space="preserve">       9.159960E-02</v>
      </c>
      <c r="H19" t="str">
        <f xml:space="preserve"> REPT(" ",19-LEN(TEXT(EXI_BeamDyn_diff!H18,"0.000000E+00")))  &amp;   TEXT(EXI_BeamDyn_diff!H18,"0.000000E+00")</f>
        <v xml:space="preserve">       2.972259E+03</v>
      </c>
      <c r="I19" t="str">
        <f xml:space="preserve"> REPT(" ",19-LEN(TEXT(EXI_BeamDyn_diff!I18,"0.000000E+00")))  &amp;   TEXT(EXI_BeamDyn_diff!I18,"0.000000E+00")</f>
        <v xml:space="preserve">       4.697257E+03</v>
      </c>
      <c r="J19" t="str">
        <f xml:space="preserve"> REPT(" ",19-LEN(TEXT(EXI_BeamDyn_diff!J18,"0.000000E+00")))  &amp;   TEXT(EXI_BeamDyn_diff!J18,"0.000000E+00")</f>
        <v xml:space="preserve">       6.177008E+02</v>
      </c>
      <c r="K19" t="str">
        <f xml:space="preserve"> REPT(" ",19-LEN(TEXT(EXI_BeamDyn_diff!K18,"0.000000E+00")))  &amp;   TEXT(EXI_BeamDyn_diff!K18,"0.000000E+00")</f>
        <v xml:space="preserve">       3.848818E+09</v>
      </c>
      <c r="L19" t="str">
        <f xml:space="preserve"> REPT(" ",19-LEN(TEXT(EXI_BeamDyn_diff!L18,"0.000000E+00")))  &amp;   TEXT(EXI_BeamDyn_diff!L18,"0.000000E+00")</f>
        <v xml:space="preserve">       0.000000E+00</v>
      </c>
      <c r="M19" t="str">
        <f xml:space="preserve"> REPT(" ",19-LEN(TEXT(EXI_BeamDyn_diff!M18,"0.000000E+00")))  &amp;   TEXT(EXI_BeamDyn_diff!M18,"0.000000E+00")</f>
        <v xml:space="preserve">       4.560573E+08</v>
      </c>
      <c r="N19" t="str">
        <f xml:space="preserve"> REPT(" ",19-LEN(TEXT(EXI_BeamDyn_diff!N18,"0.000000E+00")))  &amp;   TEXT(EXI_BeamDyn_diff!N18,"0.000000E+00")</f>
        <v xml:space="preserve">       0.000000E+00</v>
      </c>
      <c r="O19" t="str">
        <f xml:space="preserve"> REPT(" ",19-LEN(TEXT(EXI_BeamDyn_diff!O18,"0.000000E+00")))  &amp;   TEXT(EXI_BeamDyn_diff!O18,"0.000000E+00")</f>
        <v xml:space="preserve">       1.402431E+08</v>
      </c>
      <c r="P19" t="str">
        <f xml:space="preserve"> REPT(" ",19-LEN(TEXT(EXI_BeamDyn_diff!P18,"0.000000E+00")))  &amp;   TEXT(EXI_BeamDyn_diff!P18,"0.000000E+00")</f>
        <v xml:space="preserve">       0.000000E+00</v>
      </c>
      <c r="Q19" t="str">
        <f xml:space="preserve"> REPT(" ",19-LEN(TEXT(EXI_BeamDyn_diff!Q18,"0.000000E+00")))  &amp;   TEXT(EXI_BeamDyn_diff!Q18,"0.000000E+00")</f>
        <v xml:space="preserve">       2.733913E+10</v>
      </c>
      <c r="R19" t="str">
        <f xml:space="preserve"> REPT(" ",19-LEN(TEXT(EXI_BeamDyn_diff!R18,"0.000000E+00")))  &amp;   TEXT(EXI_BeamDyn_diff!R18,"0.000000E+00")</f>
        <v xml:space="preserve">       0.000000E+00</v>
      </c>
      <c r="S19" t="str">
        <f xml:space="preserve"> REPT(" ",19-LEN(TEXT(EXI_BeamDyn_diff!S18,"0.000000E+00")))  &amp;   TEXT(EXI_BeamDyn_diff!S18,"0.000000E+00")</f>
        <v xml:space="preserve">      -2.490442E+09</v>
      </c>
      <c r="T19" t="str">
        <f xml:space="preserve"> REPT(" ",19-LEN(TEXT(EXI_BeamDyn_diff!T18,"0.000000E+00")))  &amp;   TEXT(EXI_BeamDyn_diff!T18,"0.000000E+00")</f>
        <v xml:space="preserve">       0.000000E+00</v>
      </c>
      <c r="U19" t="str">
        <f xml:space="preserve"> REPT(" ",19-LEN(TEXT(EXI_BeamDyn_diff!U18,"0.000000E+00")))  &amp;   TEXT(EXI_BeamDyn_diff!U18,"0.000000E+00")</f>
        <v xml:space="preserve">       8.163824E+09</v>
      </c>
      <c r="V19" t="str">
        <f xml:space="preserve"> REPT(" ",19-LEN(TEXT(EXI_BeamDyn_diff!V18,"0.000000E+00")))  &amp;   TEXT(EXI_BeamDyn_diff!V18,"0.000000E+00")</f>
        <v xml:space="preserve">       2.555742E+09</v>
      </c>
      <c r="W19" t="str">
        <f xml:space="preserve"> REPT(" ",19-LEN(TEXT(EXI_BeamDyn_diff!W18,"0.000000E+00")))  &amp;   TEXT(EXI_BeamDyn_diff!W18,"0.000000E+00")</f>
        <v xml:space="preserve">       0.000000E+00</v>
      </c>
      <c r="X19" t="str">
        <f xml:space="preserve"> REPT(" ",19-LEN(TEXT(EXI_BeamDyn_diff!X18,"0.000000E+00")))  &amp;   TEXT(EXI_BeamDyn_diff!X18,"0.000000E+00")</f>
        <v xml:space="preserve">      -2.084227E+08</v>
      </c>
      <c r="Y19" t="str">
        <f xml:space="preserve"> REPT(" ",19-LEN(TEXT(EXI_BeamDyn_diff!Y18,"0.000000E+00")))  &amp;   TEXT(EXI_BeamDyn_diff!Y18,"0.000000E+00")</f>
        <v xml:space="preserve">       0.000000E+00</v>
      </c>
      <c r="Z19" t="str">
        <f xml:space="preserve"> REPT(" ",19-LEN(TEXT(EXI_BeamDyn_diff!Z18,"0.000000E+00")))  &amp;   TEXT(EXI_BeamDyn_diff!Z18,"0.000000E+00")</f>
        <v xml:space="preserve">       5.615985E+10</v>
      </c>
      <c r="AA19" t="str">
        <f xml:space="preserve"> REPT(" ",19-LEN(TEXT(EXI_BeamDyn_diff!AA18,"0.000000E+00")))  &amp;   TEXT(EXI_BeamDyn_diff!AA18,"0.000000E+00")</f>
        <v xml:space="preserve">       0.000000E+00</v>
      </c>
      <c r="AB19" t="str">
        <f xml:space="preserve"> REPT(" ",19-LEN(TEXT(EXI_BeamDyn_diff!AB18,"0.000000E+00")))  &amp;   TEXT(EXI_BeamDyn_diff!AB18,"0.000000E+00")</f>
        <v xml:space="preserve">      -1.011881E+10</v>
      </c>
      <c r="AC19" t="str">
        <f xml:space="preserve"> REPT(" ",19-LEN(TEXT(EXI_BeamDyn_diff!AC18,"0.000000E+00")))  &amp;   TEXT(EXI_BeamDyn_diff!AC18,"0.000000E+00")</f>
        <v xml:space="preserve">       2.542808E+10</v>
      </c>
      <c r="AD19" t="str">
        <f xml:space="preserve"> REPT(" ",19-LEN(TEXT(EXI_BeamDyn_diff!AD18,"0.000000E+00")))  &amp;   TEXT(EXI_BeamDyn_diff!AD18,"0.000000E+00")</f>
        <v xml:space="preserve">       0.000000E+00</v>
      </c>
      <c r="AE19" t="str">
        <f xml:space="preserve"> REPT(" ",19-LEN(TEXT(EXI_BeamDyn_diff!AE18,"0.000000E+00")))  &amp;   TEXT(EXI_BeamDyn_diff!AE18,"0.000000E+00")</f>
        <v xml:space="preserve">       6.888426E+10</v>
      </c>
      <c r="AF19" t="str">
        <f xml:space="preserve"> REPT(" ",19-LEN(TEXT(EXI_BeamDyn_diff!AF18,"0.000000E+00")))  &amp;   TEXT(EXI_BeamDyn_diff!AF18,"0.000000E+00")</f>
        <v xml:space="preserve">       0.000000E+00</v>
      </c>
    </row>
    <row r="20" spans="1:33" x14ac:dyDescent="0.3">
      <c r="A20" t="str">
        <f>REPT(" ",5-LEN(TEXT(EXI_BeamDyn_diff!A19,"###"))) &amp; TEXT(EXI_BeamDyn_diff!A19,"###")</f>
        <v xml:space="preserve">     </v>
      </c>
      <c r="B20" t="str">
        <f xml:space="preserve"> REPT(" ",8-LEN(TEXT(EXI_BeamDyn_diff!B19,"0.000")))  &amp;  TEXT(EXI_BeamDyn_diff!B19,"0.000")</f>
        <v xml:space="preserve">  17.550</v>
      </c>
      <c r="C20" t="str">
        <f xml:space="preserve"> REPT(" ",8-LEN(TEXT(EXI_BeamDyn_diff!C19,"0.000")))  &amp;  TEXT(EXI_BeamDyn_diff!C19,"0.000")</f>
        <v xml:space="preserve">   0.000</v>
      </c>
      <c r="D20" t="str">
        <f xml:space="preserve"> REPT(" ",8-LEN(TEXT(EXI_BeamDyn_diff!D19,"0.000")))  &amp;  TEXT(EXI_BeamDyn_diff!D19,"0.000")</f>
        <v xml:space="preserve">   0.207</v>
      </c>
      <c r="E20" t="str">
        <f xml:space="preserve"> REPT(" ",19-LEN(TEXT(EXI_BeamDyn_diff!E19,"0.000000E+00")))  &amp;   TEXT(EXI_BeamDyn_diff!E19,"0.000000E+00")</f>
        <v xml:space="preserve">       1.050496E+03</v>
      </c>
      <c r="F20" t="str">
        <f xml:space="preserve"> REPT(" ",19-LEN(TEXT(EXI_BeamDyn_diff!F19,"0.000000E+00")))  &amp;   TEXT(EXI_BeamDyn_diff!F19,"0.000000E+00")</f>
        <v xml:space="preserve">       5.656364E-01</v>
      </c>
      <c r="G20" t="str">
        <f xml:space="preserve"> REPT(" ",19-LEN(TEXT(EXI_BeamDyn_diff!G19,"0.000000E+00")))  &amp;   TEXT(EXI_BeamDyn_diff!G19,"0.000000E+00")</f>
        <v xml:space="preserve">       1.340711E-01</v>
      </c>
      <c r="H20" t="str">
        <f xml:space="preserve"> REPT(" ",19-LEN(TEXT(EXI_BeamDyn_diff!H19,"0.000000E+00")))  &amp;   TEXT(EXI_BeamDyn_diff!H19,"0.000000E+00")</f>
        <v xml:space="preserve">       1.084065E+03</v>
      </c>
      <c r="I20" t="str">
        <f xml:space="preserve"> REPT(" ",19-LEN(TEXT(EXI_BeamDyn_diff!I19,"0.000000E+00")))  &amp;   TEXT(EXI_BeamDyn_diff!I19,"0.000000E+00")</f>
        <v xml:space="preserve">       3.193096E+03</v>
      </c>
      <c r="J20" t="str">
        <f xml:space="preserve"> REPT(" ",19-LEN(TEXT(EXI_BeamDyn_diff!J19,"0.000000E+00")))  &amp;   TEXT(EXI_BeamDyn_diff!J19,"0.000000E+00")</f>
        <v xml:space="preserve">       5.456730E+02</v>
      </c>
      <c r="K20" t="str">
        <f xml:space="preserve"> REPT(" ",19-LEN(TEXT(EXI_BeamDyn_diff!K19,"0.000000E+00")))  &amp;   TEXT(EXI_BeamDyn_diff!K19,"0.000000E+00")</f>
        <v xml:space="preserve">       2.233486E+09</v>
      </c>
      <c r="L20" t="str">
        <f xml:space="preserve"> REPT(" ",19-LEN(TEXT(EXI_BeamDyn_diff!L19,"0.000000E+00")))  &amp;   TEXT(EXI_BeamDyn_diff!L19,"0.000000E+00")</f>
        <v xml:space="preserve">       0.000000E+00</v>
      </c>
      <c r="M20" t="str">
        <f xml:space="preserve"> REPT(" ",19-LEN(TEXT(EXI_BeamDyn_diff!M19,"0.000000E+00")))  &amp;   TEXT(EXI_BeamDyn_diff!M19,"0.000000E+00")</f>
        <v xml:space="preserve">       3.338332E+08</v>
      </c>
      <c r="N20" t="str">
        <f xml:space="preserve"> REPT(" ",19-LEN(TEXT(EXI_BeamDyn_diff!N19,"0.000000E+00")))  &amp;   TEXT(EXI_BeamDyn_diff!N19,"0.000000E+00")</f>
        <v xml:space="preserve">       0.000000E+00</v>
      </c>
      <c r="O20" t="str">
        <f xml:space="preserve"> REPT(" ",19-LEN(TEXT(EXI_BeamDyn_diff!O19,"0.000000E+00")))  &amp;   TEXT(EXI_BeamDyn_diff!O19,"0.000000E+00")</f>
        <v xml:space="preserve">       7.952162E+07</v>
      </c>
      <c r="P20" t="str">
        <f xml:space="preserve"> REPT(" ",19-LEN(TEXT(EXI_BeamDyn_diff!P19,"0.000000E+00")))  &amp;   TEXT(EXI_BeamDyn_diff!P19,"0.000000E+00")</f>
        <v xml:space="preserve">       0.000000E+00</v>
      </c>
      <c r="Q20" t="str">
        <f xml:space="preserve"> REPT(" ",19-LEN(TEXT(EXI_BeamDyn_diff!Q19,"0.000000E+00")))  &amp;   TEXT(EXI_BeamDyn_diff!Q19,"0.000000E+00")</f>
        <v xml:space="preserve">       2.266571E+10</v>
      </c>
      <c r="R20" t="str">
        <f xml:space="preserve"> REPT(" ",19-LEN(TEXT(EXI_BeamDyn_diff!R19,"0.000000E+00")))  &amp;   TEXT(EXI_BeamDyn_diff!R19,"0.000000E+00")</f>
        <v xml:space="preserve">       0.000000E+00</v>
      </c>
      <c r="S20" t="str">
        <f xml:space="preserve"> REPT(" ",19-LEN(TEXT(EXI_BeamDyn_diff!S19,"0.000000E+00")))  &amp;   TEXT(EXI_BeamDyn_diff!S19,"0.000000E+00")</f>
        <v xml:space="preserve">      -2.295965E+09</v>
      </c>
      <c r="T20" t="str">
        <f xml:space="preserve"> REPT(" ",19-LEN(TEXT(EXI_BeamDyn_diff!T19,"0.000000E+00")))  &amp;   TEXT(EXI_BeamDyn_diff!T19,"0.000000E+00")</f>
        <v xml:space="preserve">       0.000000E+00</v>
      </c>
      <c r="U20" t="str">
        <f xml:space="preserve"> REPT(" ",19-LEN(TEXT(EXI_BeamDyn_diff!U19,"0.000000E+00")))  &amp;   TEXT(EXI_BeamDyn_diff!U19,"0.000000E+00")</f>
        <v xml:space="preserve">       1.045368E+10</v>
      </c>
      <c r="V20" t="str">
        <f xml:space="preserve"> REPT(" ",19-LEN(TEXT(EXI_BeamDyn_diff!V19,"0.000000E+00")))  &amp;   TEXT(EXI_BeamDyn_diff!V19,"0.000000E+00")</f>
        <v xml:space="preserve">       1.017180E+09</v>
      </c>
      <c r="W20" t="str">
        <f xml:space="preserve"> REPT(" ",19-LEN(TEXT(EXI_BeamDyn_diff!W19,"0.000000E+00")))  &amp;   TEXT(EXI_BeamDyn_diff!W19,"0.000000E+00")</f>
        <v xml:space="preserve">       0.000000E+00</v>
      </c>
      <c r="X20" t="str">
        <f xml:space="preserve"> REPT(" ",19-LEN(TEXT(EXI_BeamDyn_diff!X19,"0.000000E+00")))  &amp;   TEXT(EXI_BeamDyn_diff!X19,"0.000000E+00")</f>
        <v xml:space="preserve">       1.278079E+08</v>
      </c>
      <c r="Y20" t="str">
        <f xml:space="preserve"> REPT(" ",19-LEN(TEXT(EXI_BeamDyn_diff!Y19,"0.000000E+00")))  &amp;   TEXT(EXI_BeamDyn_diff!Y19,"0.000000E+00")</f>
        <v xml:space="preserve">       0.000000E+00</v>
      </c>
      <c r="Z20" t="str">
        <f xml:space="preserve"> REPT(" ",19-LEN(TEXT(EXI_BeamDyn_diff!Z19,"0.000000E+00")))  &amp;   TEXT(EXI_BeamDyn_diff!Z19,"0.000000E+00")</f>
        <v xml:space="preserve">       3.076467E+10</v>
      </c>
      <c r="AA20" t="str">
        <f xml:space="preserve"> REPT(" ",19-LEN(TEXT(EXI_BeamDyn_diff!AA19,"0.000000E+00")))  &amp;   TEXT(EXI_BeamDyn_diff!AA19,"0.000000E+00")</f>
        <v xml:space="preserve">       0.000000E+00</v>
      </c>
      <c r="AB20" t="str">
        <f xml:space="preserve"> REPT(" ",19-LEN(TEXT(EXI_BeamDyn_diff!AB19,"0.000000E+00")))  &amp;   TEXT(EXI_BeamDyn_diff!AB19,"0.000000E+00")</f>
        <v xml:space="preserve">      -9.395783E+09</v>
      </c>
      <c r="AC20" t="str">
        <f xml:space="preserve"> REPT(" ",19-LEN(TEXT(EXI_BeamDyn_diff!AC19,"0.000000E+00")))  &amp;   TEXT(EXI_BeamDyn_diff!AC19,"0.000000E+00")</f>
        <v xml:space="preserve">       8.076520E+09</v>
      </c>
      <c r="AD20" t="str">
        <f xml:space="preserve"> REPT(" ",19-LEN(TEXT(EXI_BeamDyn_diff!AD19,"0.000000E+00")))  &amp;   TEXT(EXI_BeamDyn_diff!AD19,"0.000000E+00")</f>
        <v xml:space="preserve">       0.000000E+00</v>
      </c>
      <c r="AE20" t="str">
        <f xml:space="preserve"> REPT(" ",19-LEN(TEXT(EXI_BeamDyn_diff!AE19,"0.000000E+00")))  &amp;   TEXT(EXI_BeamDyn_diff!AE19,"0.000000E+00")</f>
        <v xml:space="preserve">       5.134837E+10</v>
      </c>
      <c r="AF20" t="str">
        <f xml:space="preserve"> REPT(" ",19-LEN(TEXT(EXI_BeamDyn_diff!AF19,"0.000000E+00")))  &amp;   TEXT(EXI_BeamDyn_diff!AF19,"0.000000E+00")</f>
        <v xml:space="preserve">       0.000000E+00</v>
      </c>
      <c r="AG20" s="1"/>
    </row>
    <row r="21" spans="1:33" x14ac:dyDescent="0.3">
      <c r="A21" t="str">
        <f>REPT(" ",5-LEN(TEXT(EXI_BeamDyn_diff!A20,"###"))) &amp; TEXT(EXI_BeamDyn_diff!A20,"###")</f>
        <v xml:space="preserve">    9</v>
      </c>
      <c r="B21" t="str">
        <f xml:space="preserve"> REPT(" ",8-LEN(TEXT(EXI_BeamDyn_diff!B20,"0.000")))  &amp;  TEXT(EXI_BeamDyn_diff!B20,"0.000")</f>
        <v xml:space="preserve">  17.550</v>
      </c>
      <c r="C21" t="str">
        <f xml:space="preserve"> REPT(" ",8-LEN(TEXT(EXI_BeamDyn_diff!C20,"0.000")))  &amp;  TEXT(EXI_BeamDyn_diff!C20,"0.000")</f>
        <v xml:space="preserve">   0.000</v>
      </c>
      <c r="D21" t="str">
        <f xml:space="preserve"> REPT(" ",8-LEN(TEXT(EXI_BeamDyn_diff!D20,"0.000")))  &amp;  TEXT(EXI_BeamDyn_diff!D20,"0.000")</f>
        <v xml:space="preserve">   0.207</v>
      </c>
      <c r="E21" t="str">
        <f xml:space="preserve"> REPT(" ",19-LEN(TEXT(EXI_BeamDyn_diff!E20,"0.000000E+00")))  &amp;   TEXT(EXI_BeamDyn_diff!E20,"0.000000E+00")</f>
        <v xml:space="preserve">       1.050496E+03</v>
      </c>
      <c r="F21" t="str">
        <f xml:space="preserve"> REPT(" ",19-LEN(TEXT(EXI_BeamDyn_diff!F20,"0.000000E+00")))  &amp;   TEXT(EXI_BeamDyn_diff!F20,"0.000000E+00")</f>
        <v xml:space="preserve">       5.656364E-01</v>
      </c>
      <c r="G21" t="str">
        <f xml:space="preserve"> REPT(" ",19-LEN(TEXT(EXI_BeamDyn_diff!G20,"0.000000E+00")))  &amp;   TEXT(EXI_BeamDyn_diff!G20,"0.000000E+00")</f>
        <v xml:space="preserve">       1.340711E-01</v>
      </c>
      <c r="H21" t="str">
        <f xml:space="preserve"> REPT(" ",19-LEN(TEXT(EXI_BeamDyn_diff!H20,"0.000000E+00")))  &amp;   TEXT(EXI_BeamDyn_diff!H20,"0.000000E+00")</f>
        <v xml:space="preserve">       1.084065E+03</v>
      </c>
      <c r="I21" t="str">
        <f xml:space="preserve"> REPT(" ",19-LEN(TEXT(EXI_BeamDyn_diff!I20,"0.000000E+00")))  &amp;   TEXT(EXI_BeamDyn_diff!I20,"0.000000E+00")</f>
        <v xml:space="preserve">       3.193096E+03</v>
      </c>
      <c r="J21" t="str">
        <f xml:space="preserve"> REPT(" ",19-LEN(TEXT(EXI_BeamDyn_diff!J20,"0.000000E+00")))  &amp;   TEXT(EXI_BeamDyn_diff!J20,"0.000000E+00")</f>
        <v xml:space="preserve">       5.456730E+02</v>
      </c>
      <c r="K21" t="str">
        <f xml:space="preserve"> REPT(" ",19-LEN(TEXT(EXI_BeamDyn_diff!K20,"0.000000E+00")))  &amp;   TEXT(EXI_BeamDyn_diff!K20,"0.000000E+00")</f>
        <v xml:space="preserve">       2.233486E+09</v>
      </c>
      <c r="L21" t="str">
        <f xml:space="preserve"> REPT(" ",19-LEN(TEXT(EXI_BeamDyn_diff!L20,"0.000000E+00")))  &amp;   TEXT(EXI_BeamDyn_diff!L20,"0.000000E+00")</f>
        <v xml:space="preserve">       0.000000E+00</v>
      </c>
      <c r="M21" t="str">
        <f xml:space="preserve"> REPT(" ",19-LEN(TEXT(EXI_BeamDyn_diff!M20,"0.000000E+00")))  &amp;   TEXT(EXI_BeamDyn_diff!M20,"0.000000E+00")</f>
        <v xml:space="preserve">       3.338332E+08</v>
      </c>
      <c r="N21" t="str">
        <f xml:space="preserve"> REPT(" ",19-LEN(TEXT(EXI_BeamDyn_diff!N20,"0.000000E+00")))  &amp;   TEXT(EXI_BeamDyn_diff!N20,"0.000000E+00")</f>
        <v xml:space="preserve">       0.000000E+00</v>
      </c>
      <c r="O21" t="str">
        <f xml:space="preserve"> REPT(" ",19-LEN(TEXT(EXI_BeamDyn_diff!O20,"0.000000E+00")))  &amp;   TEXT(EXI_BeamDyn_diff!O20,"0.000000E+00")</f>
        <v xml:space="preserve">       7.952162E+07</v>
      </c>
      <c r="P21" t="str">
        <f xml:space="preserve"> REPT(" ",19-LEN(TEXT(EXI_BeamDyn_diff!P20,"0.000000E+00")))  &amp;   TEXT(EXI_BeamDyn_diff!P20,"0.000000E+00")</f>
        <v xml:space="preserve">       0.000000E+00</v>
      </c>
      <c r="Q21" t="str">
        <f xml:space="preserve"> REPT(" ",19-LEN(TEXT(EXI_BeamDyn_diff!Q20,"0.000000E+00")))  &amp;   TEXT(EXI_BeamDyn_diff!Q20,"0.000000E+00")</f>
        <v xml:space="preserve">       2.266571E+10</v>
      </c>
      <c r="R21" t="str">
        <f xml:space="preserve"> REPT(" ",19-LEN(TEXT(EXI_BeamDyn_diff!R20,"0.000000E+00")))  &amp;   TEXT(EXI_BeamDyn_diff!R20,"0.000000E+00")</f>
        <v xml:space="preserve">       0.000000E+00</v>
      </c>
      <c r="S21" t="str">
        <f xml:space="preserve"> REPT(" ",19-LEN(TEXT(EXI_BeamDyn_diff!S20,"0.000000E+00")))  &amp;   TEXT(EXI_BeamDyn_diff!S20,"0.000000E+00")</f>
        <v xml:space="preserve">      -2.295965E+09</v>
      </c>
      <c r="T21" t="str">
        <f xml:space="preserve"> REPT(" ",19-LEN(TEXT(EXI_BeamDyn_diff!T20,"0.000000E+00")))  &amp;   TEXT(EXI_BeamDyn_diff!T20,"0.000000E+00")</f>
        <v xml:space="preserve">       0.000000E+00</v>
      </c>
      <c r="U21" t="str">
        <f xml:space="preserve"> REPT(" ",19-LEN(TEXT(EXI_BeamDyn_diff!U20,"0.000000E+00")))  &amp;   TEXT(EXI_BeamDyn_diff!U20,"0.000000E+00")</f>
        <v xml:space="preserve">       1.045368E+10</v>
      </c>
      <c r="V21" t="str">
        <f xml:space="preserve"> REPT(" ",19-LEN(TEXT(EXI_BeamDyn_diff!V20,"0.000000E+00")))  &amp;   TEXT(EXI_BeamDyn_diff!V20,"0.000000E+00")</f>
        <v xml:space="preserve">       1.017180E+09</v>
      </c>
      <c r="W21" t="str">
        <f xml:space="preserve"> REPT(" ",19-LEN(TEXT(EXI_BeamDyn_diff!W20,"0.000000E+00")))  &amp;   TEXT(EXI_BeamDyn_diff!W20,"0.000000E+00")</f>
        <v xml:space="preserve">       0.000000E+00</v>
      </c>
      <c r="X21" t="str">
        <f xml:space="preserve"> REPT(" ",19-LEN(TEXT(EXI_BeamDyn_diff!X20,"0.000000E+00")))  &amp;   TEXT(EXI_BeamDyn_diff!X20,"0.000000E+00")</f>
        <v xml:space="preserve">       1.278079E+08</v>
      </c>
      <c r="Y21" t="str">
        <f xml:space="preserve"> REPT(" ",19-LEN(TEXT(EXI_BeamDyn_diff!Y20,"0.000000E+00")))  &amp;   TEXT(EXI_BeamDyn_diff!Y20,"0.000000E+00")</f>
        <v xml:space="preserve">       0.000000E+00</v>
      </c>
      <c r="Z21" t="str">
        <f xml:space="preserve"> REPT(" ",19-LEN(TEXT(EXI_BeamDyn_diff!Z20,"0.000000E+00")))  &amp;   TEXT(EXI_BeamDyn_diff!Z20,"0.000000E+00")</f>
        <v xml:space="preserve">       3.076467E+10</v>
      </c>
      <c r="AA21" t="str">
        <f xml:space="preserve"> REPT(" ",19-LEN(TEXT(EXI_BeamDyn_diff!AA20,"0.000000E+00")))  &amp;   TEXT(EXI_BeamDyn_diff!AA20,"0.000000E+00")</f>
        <v xml:space="preserve">       0.000000E+00</v>
      </c>
      <c r="AB21" t="str">
        <f xml:space="preserve"> REPT(" ",19-LEN(TEXT(EXI_BeamDyn_diff!AB20,"0.000000E+00")))  &amp;   TEXT(EXI_BeamDyn_diff!AB20,"0.000000E+00")</f>
        <v xml:space="preserve">      -9.395783E+09</v>
      </c>
      <c r="AC21" t="str">
        <f xml:space="preserve"> REPT(" ",19-LEN(TEXT(EXI_BeamDyn_diff!AC20,"0.000000E+00")))  &amp;   TEXT(EXI_BeamDyn_diff!AC20,"0.000000E+00")</f>
        <v xml:space="preserve">       8.076520E+09</v>
      </c>
      <c r="AD21" t="str">
        <f xml:space="preserve"> REPT(" ",19-LEN(TEXT(EXI_BeamDyn_diff!AD20,"0.000000E+00")))  &amp;   TEXT(EXI_BeamDyn_diff!AD20,"0.000000E+00")</f>
        <v xml:space="preserve">       0.000000E+00</v>
      </c>
      <c r="AE21" t="str">
        <f xml:space="preserve"> REPT(" ",19-LEN(TEXT(EXI_BeamDyn_diff!AE20,"0.000000E+00")))  &amp;   TEXT(EXI_BeamDyn_diff!AE20,"0.000000E+00")</f>
        <v xml:space="preserve">       5.134837E+10</v>
      </c>
      <c r="AF21" t="str">
        <f xml:space="preserve"> REPT(" ",19-LEN(TEXT(EXI_BeamDyn_diff!AF20,"0.000000E+00")))  &amp;   TEXT(EXI_BeamDyn_diff!AF20,"0.000000E+00")</f>
        <v xml:space="preserve">       0.000000E+00</v>
      </c>
    </row>
    <row r="22" spans="1:33" x14ac:dyDescent="0.3">
      <c r="A22" t="str">
        <f>REPT(" ",5-LEN(TEXT(EXI_BeamDyn_diff!A21,"###"))) &amp; TEXT(EXI_BeamDyn_diff!A21,"###")</f>
        <v xml:space="preserve">     </v>
      </c>
      <c r="B22" t="str">
        <f xml:space="preserve"> REPT(" ",8-LEN(TEXT(EXI_BeamDyn_diff!B21,"0.000")))  &amp;  TEXT(EXI_BeamDyn_diff!B21,"0.000")</f>
        <v xml:space="preserve">  23.400</v>
      </c>
      <c r="C22" t="str">
        <f xml:space="preserve"> REPT(" ",8-LEN(TEXT(EXI_BeamDyn_diff!C21,"0.000")))  &amp;  TEXT(EXI_BeamDyn_diff!C21,"0.000")</f>
        <v xml:space="preserve">   0.000</v>
      </c>
      <c r="D22" t="str">
        <f xml:space="preserve"> REPT(" ",8-LEN(TEXT(EXI_BeamDyn_diff!D21,"0.000")))  &amp;  TEXT(EXI_BeamDyn_diff!D21,"0.000")</f>
        <v xml:space="preserve">   0.247</v>
      </c>
      <c r="E22" t="str">
        <f xml:space="preserve"> REPT(" ",19-LEN(TEXT(EXI_BeamDyn_diff!E21,"0.000000E+00")))  &amp;   TEXT(EXI_BeamDyn_diff!E21,"0.000000E+00")</f>
        <v xml:space="preserve">       6.688348E+02</v>
      </c>
      <c r="F22" t="str">
        <f xml:space="preserve"> REPT(" ",19-LEN(TEXT(EXI_BeamDyn_diff!F21,"0.000000E+00")))  &amp;   TEXT(EXI_BeamDyn_diff!F21,"0.000000E+00")</f>
        <v xml:space="preserve">       7.628834E-01</v>
      </c>
      <c r="G22" t="str">
        <f xml:space="preserve"> REPT(" ",19-LEN(TEXT(EXI_BeamDyn_diff!G21,"0.000000E+00")))  &amp;   TEXT(EXI_BeamDyn_diff!G21,"0.000000E+00")</f>
        <v xml:space="preserve">       1.477064E-01</v>
      </c>
      <c r="H22" t="str">
        <f xml:space="preserve"> REPT(" ",19-LEN(TEXT(EXI_BeamDyn_diff!H21,"0.000000E+00")))  &amp;   TEXT(EXI_BeamDyn_diff!H21,"0.000000E+00")</f>
        <v xml:space="preserve">       5.394839E+02</v>
      </c>
      <c r="I22" t="str">
        <f xml:space="preserve"> REPT(" ",19-LEN(TEXT(EXI_BeamDyn_diff!I21,"0.000000E+00")))  &amp;   TEXT(EXI_BeamDyn_diff!I21,"0.000000E+00")</f>
        <v xml:space="preserve">       2.190420E+03</v>
      </c>
      <c r="J22" t="str">
        <f xml:space="preserve"> REPT(" ",19-LEN(TEXT(EXI_BeamDyn_diff!J21,"0.000000E+00")))  &amp;   TEXT(EXI_BeamDyn_diff!J21,"0.000000E+00")</f>
        <v xml:space="preserve">       3.372190E+02</v>
      </c>
      <c r="K22" t="str">
        <f xml:space="preserve"> REPT(" ",19-LEN(TEXT(EXI_BeamDyn_diff!K21,"0.000000E+00")))  &amp;   TEXT(EXI_BeamDyn_diff!K21,"0.000000E+00")</f>
        <v xml:space="preserve">       9.362227E+08</v>
      </c>
      <c r="L22" t="str">
        <f xml:space="preserve"> REPT(" ",19-LEN(TEXT(EXI_BeamDyn_diff!L21,"0.000000E+00")))  &amp;   TEXT(EXI_BeamDyn_diff!L21,"0.000000E+00")</f>
        <v xml:space="preserve">       0.000000E+00</v>
      </c>
      <c r="M22" t="str">
        <f xml:space="preserve"> REPT(" ",19-LEN(TEXT(EXI_BeamDyn_diff!M21,"0.000000E+00")))  &amp;   TEXT(EXI_BeamDyn_diff!M21,"0.000000E+00")</f>
        <v xml:space="preserve">       1.238633E+08</v>
      </c>
      <c r="N22" t="str">
        <f xml:space="preserve"> REPT(" ",19-LEN(TEXT(EXI_BeamDyn_diff!N21,"0.000000E+00")))  &amp;   TEXT(EXI_BeamDyn_diff!N21,"0.000000E+00")</f>
        <v xml:space="preserve">       0.000000E+00</v>
      </c>
      <c r="O22" t="str">
        <f xml:space="preserve"> REPT(" ",19-LEN(TEXT(EXI_BeamDyn_diff!O21,"0.000000E+00")))  &amp;   TEXT(EXI_BeamDyn_diff!O21,"0.000000E+00")</f>
        <v xml:space="preserve">       5.591747E+07</v>
      </c>
      <c r="P22" t="str">
        <f xml:space="preserve"> REPT(" ",19-LEN(TEXT(EXI_BeamDyn_diff!P21,"0.000000E+00")))  &amp;   TEXT(EXI_BeamDyn_diff!P21,"0.000000E+00")</f>
        <v xml:space="preserve">       0.000000E+00</v>
      </c>
      <c r="Q22" t="str">
        <f xml:space="preserve"> REPT(" ",19-LEN(TEXT(EXI_BeamDyn_diff!Q21,"0.000000E+00")))  &amp;   TEXT(EXI_BeamDyn_diff!Q21,"0.000000E+00")</f>
        <v xml:space="preserve">       2.045024E+10</v>
      </c>
      <c r="R22" t="str">
        <f xml:space="preserve"> REPT(" ",19-LEN(TEXT(EXI_BeamDyn_diff!R21,"0.000000E+00")))  &amp;   TEXT(EXI_BeamDyn_diff!R21,"0.000000E+00")</f>
        <v xml:space="preserve">       0.000000E+00</v>
      </c>
      <c r="S22" t="str">
        <f xml:space="preserve"> REPT(" ",19-LEN(TEXT(EXI_BeamDyn_diff!S21,"0.000000E+00")))  &amp;   TEXT(EXI_BeamDyn_diff!S21,"0.000000E+00")</f>
        <v xml:space="preserve">      -1.706054E+09</v>
      </c>
      <c r="T22" t="str">
        <f xml:space="preserve"> REPT(" ",19-LEN(TEXT(EXI_BeamDyn_diff!T21,"0.000000E+00")))  &amp;   TEXT(EXI_BeamDyn_diff!T21,"0.000000E+00")</f>
        <v xml:space="preserve">       0.000000E+00</v>
      </c>
      <c r="U22" t="str">
        <f xml:space="preserve"> REPT(" ",19-LEN(TEXT(EXI_BeamDyn_diff!U21,"0.000000E+00")))  &amp;   TEXT(EXI_BeamDyn_diff!U21,"0.000000E+00")</f>
        <v xml:space="preserve">       9.022110E+09</v>
      </c>
      <c r="V22" t="str">
        <f xml:space="preserve"> REPT(" ",19-LEN(TEXT(EXI_BeamDyn_diff!V21,"0.000000E+00")))  &amp;   TEXT(EXI_BeamDyn_diff!V21,"0.000000E+00")</f>
        <v xml:space="preserve">       4.862556E+08</v>
      </c>
      <c r="W22" t="str">
        <f xml:space="preserve"> REPT(" ",19-LEN(TEXT(EXI_BeamDyn_diff!W21,"0.000000E+00")))  &amp;   TEXT(EXI_BeamDyn_diff!W21,"0.000000E+00")</f>
        <v xml:space="preserve">       0.000000E+00</v>
      </c>
      <c r="X22" t="str">
        <f xml:space="preserve"> REPT(" ",19-LEN(TEXT(EXI_BeamDyn_diff!X21,"0.000000E+00")))  &amp;   TEXT(EXI_BeamDyn_diff!X21,"0.000000E+00")</f>
        <v xml:space="preserve">       5.372460E+07</v>
      </c>
      <c r="Y22" t="str">
        <f xml:space="preserve"> REPT(" ",19-LEN(TEXT(EXI_BeamDyn_diff!Y21,"0.000000E+00")))  &amp;   TEXT(EXI_BeamDyn_diff!Y21,"0.000000E+00")</f>
        <v xml:space="preserve">       0.000000E+00</v>
      </c>
      <c r="Z22" t="str">
        <f xml:space="preserve"> REPT(" ",19-LEN(TEXT(EXI_BeamDyn_diff!Z21,"0.000000E+00")))  &amp;   TEXT(EXI_BeamDyn_diff!Z21,"0.000000E+00")</f>
        <v xml:space="preserve">       2.323772E+10</v>
      </c>
      <c r="AA22" t="str">
        <f xml:space="preserve"> REPT(" ",19-LEN(TEXT(EXI_BeamDyn_diff!AA21,"0.000000E+00")))  &amp;   TEXT(EXI_BeamDyn_diff!AA21,"0.000000E+00")</f>
        <v xml:space="preserve">       0.000000E+00</v>
      </c>
      <c r="AB22" t="str">
        <f xml:space="preserve"> REPT(" ",19-LEN(TEXT(EXI_BeamDyn_diff!AB21,"0.000000E+00")))  &amp;   TEXT(EXI_BeamDyn_diff!AB21,"0.000000E+00")</f>
        <v xml:space="preserve">      -5.843751E+09</v>
      </c>
      <c r="AC22" t="str">
        <f xml:space="preserve"> REPT(" ",19-LEN(TEXT(EXI_BeamDyn_diff!AC21,"0.000000E+00")))  &amp;   TEXT(EXI_BeamDyn_diff!AC21,"0.000000E+00")</f>
        <v xml:space="preserve">       2.768014E+09</v>
      </c>
      <c r="AD22" t="str">
        <f xml:space="preserve"> REPT(" ",19-LEN(TEXT(EXI_BeamDyn_diff!AD21,"0.000000E+00")))  &amp;   TEXT(EXI_BeamDyn_diff!AD21,"0.000000E+00")</f>
        <v xml:space="preserve">       0.000000E+00</v>
      </c>
      <c r="AE22" t="str">
        <f xml:space="preserve"> REPT(" ",19-LEN(TEXT(EXI_BeamDyn_diff!AE21,"0.000000E+00")))  &amp;   TEXT(EXI_BeamDyn_diff!AE21,"0.000000E+00")</f>
        <v xml:space="preserve">       3.777937E+10</v>
      </c>
      <c r="AF22" t="str">
        <f xml:space="preserve"> REPT(" ",19-LEN(TEXT(EXI_BeamDyn_diff!AF21,"0.000000E+00")))  &amp;   TEXT(EXI_BeamDyn_diff!AF21,"0.000000E+00")</f>
        <v xml:space="preserve">       0.000000E+00</v>
      </c>
      <c r="AG22" s="1"/>
    </row>
    <row r="23" spans="1:33" x14ac:dyDescent="0.3">
      <c r="A23" t="str">
        <f>REPT(" ",5-LEN(TEXT(EXI_BeamDyn_diff!A22,"###"))) &amp; TEXT(EXI_BeamDyn_diff!A22,"###")</f>
        <v xml:space="preserve">   10</v>
      </c>
      <c r="B23" t="str">
        <f xml:space="preserve"> REPT(" ",8-LEN(TEXT(EXI_BeamDyn_diff!B22,"0.000")))  &amp;  TEXT(EXI_BeamDyn_diff!B22,"0.000")</f>
        <v xml:space="preserve">  23.400</v>
      </c>
      <c r="C23" t="str">
        <f xml:space="preserve"> REPT(" ",8-LEN(TEXT(EXI_BeamDyn_diff!C22,"0.000")))  &amp;  TEXT(EXI_BeamDyn_diff!C22,"0.000")</f>
        <v xml:space="preserve">   0.000</v>
      </c>
      <c r="D23" t="str">
        <f xml:space="preserve"> REPT(" ",8-LEN(TEXT(EXI_BeamDyn_diff!D22,"0.000")))  &amp;  TEXT(EXI_BeamDyn_diff!D22,"0.000")</f>
        <v xml:space="preserve">   0.247</v>
      </c>
      <c r="E23" t="str">
        <f xml:space="preserve"> REPT(" ",19-LEN(TEXT(EXI_BeamDyn_diff!E22,"0.000000E+00")))  &amp;   TEXT(EXI_BeamDyn_diff!E22,"0.000000E+00")</f>
        <v xml:space="preserve">       6.688348E+02</v>
      </c>
      <c r="F23" t="str">
        <f xml:space="preserve"> REPT(" ",19-LEN(TEXT(EXI_BeamDyn_diff!F22,"0.000000E+00")))  &amp;   TEXT(EXI_BeamDyn_diff!F22,"0.000000E+00")</f>
        <v xml:space="preserve">       7.628834E-01</v>
      </c>
      <c r="G23" t="str">
        <f xml:space="preserve"> REPT(" ",19-LEN(TEXT(EXI_BeamDyn_diff!G22,"0.000000E+00")))  &amp;   TEXT(EXI_BeamDyn_diff!G22,"0.000000E+00")</f>
        <v xml:space="preserve">       1.477064E-01</v>
      </c>
      <c r="H23" t="str">
        <f xml:space="preserve"> REPT(" ",19-LEN(TEXT(EXI_BeamDyn_diff!H22,"0.000000E+00")))  &amp;   TEXT(EXI_BeamDyn_diff!H22,"0.000000E+00")</f>
        <v xml:space="preserve">       5.394839E+02</v>
      </c>
      <c r="I23" t="str">
        <f xml:space="preserve"> REPT(" ",19-LEN(TEXT(EXI_BeamDyn_diff!I22,"0.000000E+00")))  &amp;   TEXT(EXI_BeamDyn_diff!I22,"0.000000E+00")</f>
        <v xml:space="preserve">       2.190420E+03</v>
      </c>
      <c r="J23" t="str">
        <f xml:space="preserve"> REPT(" ",19-LEN(TEXT(EXI_BeamDyn_diff!J22,"0.000000E+00")))  &amp;   TEXT(EXI_BeamDyn_diff!J22,"0.000000E+00")</f>
        <v xml:space="preserve">       3.372190E+02</v>
      </c>
      <c r="K23" t="str">
        <f xml:space="preserve"> REPT(" ",19-LEN(TEXT(EXI_BeamDyn_diff!K22,"0.000000E+00")))  &amp;   TEXT(EXI_BeamDyn_diff!K22,"0.000000E+00")</f>
        <v xml:space="preserve">       9.362227E+08</v>
      </c>
      <c r="L23" t="str">
        <f xml:space="preserve"> REPT(" ",19-LEN(TEXT(EXI_BeamDyn_diff!L22,"0.000000E+00")))  &amp;   TEXT(EXI_BeamDyn_diff!L22,"0.000000E+00")</f>
        <v xml:space="preserve">       0.000000E+00</v>
      </c>
      <c r="M23" t="str">
        <f xml:space="preserve"> REPT(" ",19-LEN(TEXT(EXI_BeamDyn_diff!M22,"0.000000E+00")))  &amp;   TEXT(EXI_BeamDyn_diff!M22,"0.000000E+00")</f>
        <v xml:space="preserve">       1.238633E+08</v>
      </c>
      <c r="N23" t="str">
        <f xml:space="preserve"> REPT(" ",19-LEN(TEXT(EXI_BeamDyn_diff!N22,"0.000000E+00")))  &amp;   TEXT(EXI_BeamDyn_diff!N22,"0.000000E+00")</f>
        <v xml:space="preserve">       0.000000E+00</v>
      </c>
      <c r="O23" t="str">
        <f xml:space="preserve"> REPT(" ",19-LEN(TEXT(EXI_BeamDyn_diff!O22,"0.000000E+00")))  &amp;   TEXT(EXI_BeamDyn_diff!O22,"0.000000E+00")</f>
        <v xml:space="preserve">       5.591747E+07</v>
      </c>
      <c r="P23" t="str">
        <f xml:space="preserve"> REPT(" ",19-LEN(TEXT(EXI_BeamDyn_diff!P22,"0.000000E+00")))  &amp;   TEXT(EXI_BeamDyn_diff!P22,"0.000000E+00")</f>
        <v xml:space="preserve">       0.000000E+00</v>
      </c>
      <c r="Q23" t="str">
        <f xml:space="preserve"> REPT(" ",19-LEN(TEXT(EXI_BeamDyn_diff!Q22,"0.000000E+00")))  &amp;   TEXT(EXI_BeamDyn_diff!Q22,"0.000000E+00")</f>
        <v xml:space="preserve">       2.045024E+10</v>
      </c>
      <c r="R23" t="str">
        <f xml:space="preserve"> REPT(" ",19-LEN(TEXT(EXI_BeamDyn_diff!R22,"0.000000E+00")))  &amp;   TEXT(EXI_BeamDyn_diff!R22,"0.000000E+00")</f>
        <v xml:space="preserve">       0.000000E+00</v>
      </c>
      <c r="S23" t="str">
        <f xml:space="preserve"> REPT(" ",19-LEN(TEXT(EXI_BeamDyn_diff!S22,"0.000000E+00")))  &amp;   TEXT(EXI_BeamDyn_diff!S22,"0.000000E+00")</f>
        <v xml:space="preserve">      -1.706054E+09</v>
      </c>
      <c r="T23" t="str">
        <f xml:space="preserve"> REPT(" ",19-LEN(TEXT(EXI_BeamDyn_diff!T22,"0.000000E+00")))  &amp;   TEXT(EXI_BeamDyn_diff!T22,"0.000000E+00")</f>
        <v xml:space="preserve">       0.000000E+00</v>
      </c>
      <c r="U23" t="str">
        <f xml:space="preserve"> REPT(" ",19-LEN(TEXT(EXI_BeamDyn_diff!U22,"0.000000E+00")))  &amp;   TEXT(EXI_BeamDyn_diff!U22,"0.000000E+00")</f>
        <v xml:space="preserve">       9.022110E+09</v>
      </c>
      <c r="V23" t="str">
        <f xml:space="preserve"> REPT(" ",19-LEN(TEXT(EXI_BeamDyn_diff!V22,"0.000000E+00")))  &amp;   TEXT(EXI_BeamDyn_diff!V22,"0.000000E+00")</f>
        <v xml:space="preserve">       4.862556E+08</v>
      </c>
      <c r="W23" t="str">
        <f xml:space="preserve"> REPT(" ",19-LEN(TEXT(EXI_BeamDyn_diff!W22,"0.000000E+00")))  &amp;   TEXT(EXI_BeamDyn_diff!W22,"0.000000E+00")</f>
        <v xml:space="preserve">       0.000000E+00</v>
      </c>
      <c r="X23" t="str">
        <f xml:space="preserve"> REPT(" ",19-LEN(TEXT(EXI_BeamDyn_diff!X22,"0.000000E+00")))  &amp;   TEXT(EXI_BeamDyn_diff!X22,"0.000000E+00")</f>
        <v xml:space="preserve">       5.372460E+07</v>
      </c>
      <c r="Y23" t="str">
        <f xml:space="preserve"> REPT(" ",19-LEN(TEXT(EXI_BeamDyn_diff!Y22,"0.000000E+00")))  &amp;   TEXT(EXI_BeamDyn_diff!Y22,"0.000000E+00")</f>
        <v xml:space="preserve">       0.000000E+00</v>
      </c>
      <c r="Z23" t="str">
        <f xml:space="preserve"> REPT(" ",19-LEN(TEXT(EXI_BeamDyn_diff!Z22,"0.000000E+00")))  &amp;   TEXT(EXI_BeamDyn_diff!Z22,"0.000000E+00")</f>
        <v xml:space="preserve">       2.323772E+10</v>
      </c>
      <c r="AA23" t="str">
        <f xml:space="preserve"> REPT(" ",19-LEN(TEXT(EXI_BeamDyn_diff!AA22,"0.000000E+00")))  &amp;   TEXT(EXI_BeamDyn_diff!AA22,"0.000000E+00")</f>
        <v xml:space="preserve">       0.000000E+00</v>
      </c>
      <c r="AB23" t="str">
        <f xml:space="preserve"> REPT(" ",19-LEN(TEXT(EXI_BeamDyn_diff!AB22,"0.000000E+00")))  &amp;   TEXT(EXI_BeamDyn_diff!AB22,"0.000000E+00")</f>
        <v xml:space="preserve">      -5.843751E+09</v>
      </c>
      <c r="AC23" t="str">
        <f xml:space="preserve"> REPT(" ",19-LEN(TEXT(EXI_BeamDyn_diff!AC22,"0.000000E+00")))  &amp;   TEXT(EXI_BeamDyn_diff!AC22,"0.000000E+00")</f>
        <v xml:space="preserve">       2.768014E+09</v>
      </c>
      <c r="AD23" t="str">
        <f xml:space="preserve"> REPT(" ",19-LEN(TEXT(EXI_BeamDyn_diff!AD22,"0.000000E+00")))  &amp;   TEXT(EXI_BeamDyn_diff!AD22,"0.000000E+00")</f>
        <v xml:space="preserve">       0.000000E+00</v>
      </c>
      <c r="AE23" t="str">
        <f xml:space="preserve"> REPT(" ",19-LEN(TEXT(EXI_BeamDyn_diff!AE22,"0.000000E+00")))  &amp;   TEXT(EXI_BeamDyn_diff!AE22,"0.000000E+00")</f>
        <v xml:space="preserve">       3.777937E+10</v>
      </c>
      <c r="AF23" t="str">
        <f xml:space="preserve"> REPT(" ",19-LEN(TEXT(EXI_BeamDyn_diff!AF22,"0.000000E+00")))  &amp;   TEXT(EXI_BeamDyn_diff!AF22,"0.000000E+00")</f>
        <v xml:space="preserve">       0.000000E+00</v>
      </c>
    </row>
    <row r="24" spans="1:33" x14ac:dyDescent="0.3">
      <c r="A24" t="str">
        <f>REPT(" ",5-LEN(TEXT(EXI_BeamDyn_diff!A23,"###"))) &amp; TEXT(EXI_BeamDyn_diff!A23,"###")</f>
        <v xml:space="preserve">     </v>
      </c>
      <c r="B24" t="str">
        <f xml:space="preserve"> REPT(" ",8-LEN(TEXT(EXI_BeamDyn_diff!B23,"0.000")))  &amp;  TEXT(EXI_BeamDyn_diff!B23,"0.000")</f>
        <v xml:space="preserve">  29.250</v>
      </c>
      <c r="C24" t="str">
        <f xml:space="preserve"> REPT(" ",8-LEN(TEXT(EXI_BeamDyn_diff!C23,"0.000")))  &amp;  TEXT(EXI_BeamDyn_diff!C23,"0.000")</f>
        <v xml:space="preserve">   0.000</v>
      </c>
      <c r="D24" t="str">
        <f xml:space="preserve"> REPT(" ",8-LEN(TEXT(EXI_BeamDyn_diff!D23,"0.000")))  &amp;  TEXT(EXI_BeamDyn_diff!D23,"0.000")</f>
        <v xml:space="preserve">   0.249</v>
      </c>
      <c r="E24" t="str">
        <f xml:space="preserve"> REPT(" ",19-LEN(TEXT(EXI_BeamDyn_diff!E23,"0.000000E+00")))  &amp;   TEXT(EXI_BeamDyn_diff!E23,"0.000000E+00")</f>
        <v xml:space="preserve">       5.310595E+02</v>
      </c>
      <c r="F24" t="str">
        <f xml:space="preserve"> REPT(" ",19-LEN(TEXT(EXI_BeamDyn_diff!F23,"0.000000E+00")))  &amp;   TEXT(EXI_BeamDyn_diff!F23,"0.000000E+00")</f>
        <v xml:space="preserve">       8.726026E-01</v>
      </c>
      <c r="G24" t="str">
        <f xml:space="preserve"> REPT(" ",19-LEN(TEXT(EXI_BeamDyn_diff!G23,"0.000000E+00")))  &amp;   TEXT(EXI_BeamDyn_diff!G23,"0.000000E+00")</f>
        <v xml:space="preserve">       1.425510E-01</v>
      </c>
      <c r="H24" t="str">
        <f xml:space="preserve"> REPT(" ",19-LEN(TEXT(EXI_BeamDyn_diff!H23,"0.000000E+00")))  &amp;   TEXT(EXI_BeamDyn_diff!H23,"0.000000E+00")</f>
        <v xml:space="preserve">       3.046261E+02</v>
      </c>
      <c r="I24" t="str">
        <f xml:space="preserve"> REPT(" ",19-LEN(TEXT(EXI_BeamDyn_diff!I23,"0.000000E+00")))  &amp;   TEXT(EXI_BeamDyn_diff!I23,"0.000000E+00")</f>
        <v xml:space="preserve">       1.812499E+03</v>
      </c>
      <c r="J24" t="str">
        <f xml:space="preserve"> REPT(" ",19-LEN(TEXT(EXI_BeamDyn_diff!J23,"0.000000E+00")))  &amp;   TEXT(EXI_BeamDyn_diff!J23,"0.000000E+00")</f>
        <v xml:space="preserve">       2.414319E+02</v>
      </c>
      <c r="K24" t="str">
        <f xml:space="preserve"> REPT(" ",19-LEN(TEXT(EXI_BeamDyn_diff!K23,"0.000000E+00")))  &amp;   TEXT(EXI_BeamDyn_diff!K23,"0.000000E+00")</f>
        <v xml:space="preserve">       4.724505E+08</v>
      </c>
      <c r="L24" t="str">
        <f xml:space="preserve"> REPT(" ",19-LEN(TEXT(EXI_BeamDyn_diff!L23,"0.000000E+00")))  &amp;   TEXT(EXI_BeamDyn_diff!L23,"0.000000E+00")</f>
        <v xml:space="preserve">       0.000000E+00</v>
      </c>
      <c r="M24" t="str">
        <f xml:space="preserve"> REPT(" ",19-LEN(TEXT(EXI_BeamDyn_diff!M23,"0.000000E+00")))  &amp;   TEXT(EXI_BeamDyn_diff!M23,"0.000000E+00")</f>
        <v xml:space="preserve">       4.263287E+07</v>
      </c>
      <c r="N24" t="str">
        <f xml:space="preserve"> REPT(" ",19-LEN(TEXT(EXI_BeamDyn_diff!N23,"0.000000E+00")))  &amp;   TEXT(EXI_BeamDyn_diff!N23,"0.000000E+00")</f>
        <v xml:space="preserve">       0.000000E+00</v>
      </c>
      <c r="O24" t="str">
        <f xml:space="preserve"> REPT(" ",19-LEN(TEXT(EXI_BeamDyn_diff!O23,"0.000000E+00")))  &amp;   TEXT(EXI_BeamDyn_diff!O23,"0.000000E+00")</f>
        <v xml:space="preserve">       3.051092E+07</v>
      </c>
      <c r="P24" t="str">
        <f xml:space="preserve"> REPT(" ",19-LEN(TEXT(EXI_BeamDyn_diff!P23,"0.000000E+00")))  &amp;   TEXT(EXI_BeamDyn_diff!P23,"0.000000E+00")</f>
        <v xml:space="preserve">       0.000000E+00</v>
      </c>
      <c r="Q24" t="str">
        <f xml:space="preserve"> REPT(" ",19-LEN(TEXT(EXI_BeamDyn_diff!Q23,"0.000000E+00")))  &amp;   TEXT(EXI_BeamDyn_diff!Q23,"0.000000E+00")</f>
        <v xml:space="preserve">       2.047389E+10</v>
      </c>
      <c r="R24" t="str">
        <f xml:space="preserve"> REPT(" ",19-LEN(TEXT(EXI_BeamDyn_diff!R23,"0.000000E+00")))  &amp;   TEXT(EXI_BeamDyn_diff!R23,"0.000000E+00")</f>
        <v xml:space="preserve">       0.000000E+00</v>
      </c>
      <c r="S24" t="str">
        <f xml:space="preserve"> REPT(" ",19-LEN(TEXT(EXI_BeamDyn_diff!S23,"0.000000E+00")))  &amp;   TEXT(EXI_BeamDyn_diff!S23,"0.000000E+00")</f>
        <v xml:space="preserve">      -1.469877E+09</v>
      </c>
      <c r="T24" t="str">
        <f xml:space="preserve"> REPT(" ",19-LEN(TEXT(EXI_BeamDyn_diff!T23,"0.000000E+00")))  &amp;   TEXT(EXI_BeamDyn_diff!T23,"0.000000E+00")</f>
        <v xml:space="preserve">       0.000000E+00</v>
      </c>
      <c r="U24" t="str">
        <f xml:space="preserve"> REPT(" ",19-LEN(TEXT(EXI_BeamDyn_diff!U23,"0.000000E+00")))  &amp;   TEXT(EXI_BeamDyn_diff!U23,"0.000000E+00")</f>
        <v xml:space="preserve">       8.891546E+09</v>
      </c>
      <c r="V24" t="str">
        <f xml:space="preserve"> REPT(" ",19-LEN(TEXT(EXI_BeamDyn_diff!V23,"0.000000E+00")))  &amp;   TEXT(EXI_BeamDyn_diff!V23,"0.000000E+00")</f>
        <v xml:space="preserve">       2.889575E+08</v>
      </c>
      <c r="W24" t="str">
        <f xml:space="preserve"> REPT(" ",19-LEN(TEXT(EXI_BeamDyn_diff!W23,"0.000000E+00")))  &amp;   TEXT(EXI_BeamDyn_diff!W23,"0.000000E+00")</f>
        <v xml:space="preserve">       0.000000E+00</v>
      </c>
      <c r="X24" t="str">
        <f xml:space="preserve"> REPT(" ",19-LEN(TEXT(EXI_BeamDyn_diff!X23,"0.000000E+00")))  &amp;   TEXT(EXI_BeamDyn_diff!X23,"0.000000E+00")</f>
        <v xml:space="preserve">       4.385261E+07</v>
      </c>
      <c r="Y24" t="str">
        <f xml:space="preserve"> REPT(" ",19-LEN(TEXT(EXI_BeamDyn_diff!Y23,"0.000000E+00")))  &amp;   TEXT(EXI_BeamDyn_diff!Y23,"0.000000E+00")</f>
        <v xml:space="preserve">       0.000000E+00</v>
      </c>
      <c r="Z24" t="str">
        <f xml:space="preserve"> REPT(" ",19-LEN(TEXT(EXI_BeamDyn_diff!Z23,"0.000000E+00")))  &amp;   TEXT(EXI_BeamDyn_diff!Z23,"0.000000E+00")</f>
        <v xml:space="preserve">       1.628061E+10</v>
      </c>
      <c r="AA24" t="str">
        <f xml:space="preserve"> REPT(" ",19-LEN(TEXT(EXI_BeamDyn_diff!AA23,"0.000000E+00")))  &amp;   TEXT(EXI_BeamDyn_diff!AA23,"0.000000E+00")</f>
        <v xml:space="preserve">       0.000000E+00</v>
      </c>
      <c r="AB24" t="str">
        <f xml:space="preserve"> REPT(" ",19-LEN(TEXT(EXI_BeamDyn_diff!AB23,"0.000000E+00")))  &amp;   TEXT(EXI_BeamDyn_diff!AB23,"0.000000E+00")</f>
        <v xml:space="preserve">      -3.870426E+09</v>
      </c>
      <c r="AC24" t="str">
        <f xml:space="preserve"> REPT(" ",19-LEN(TEXT(EXI_BeamDyn_diff!AC23,"0.000000E+00")))  &amp;   TEXT(EXI_BeamDyn_diff!AC23,"0.000000E+00")</f>
        <v xml:space="preserve">       1.026113E+09</v>
      </c>
      <c r="AD24" t="str">
        <f xml:space="preserve"> REPT(" ",19-LEN(TEXT(EXI_BeamDyn_diff!AD23,"0.000000E+00")))  &amp;   TEXT(EXI_BeamDyn_diff!AD23,"0.000000E+00")</f>
        <v xml:space="preserve">       0.000000E+00</v>
      </c>
      <c r="AE24" t="str">
        <f xml:space="preserve"> REPT(" ",19-LEN(TEXT(EXI_BeamDyn_diff!AE23,"0.000000E+00")))  &amp;   TEXT(EXI_BeamDyn_diff!AE23,"0.000000E+00")</f>
        <v xml:space="preserve">       3.463383E+10</v>
      </c>
      <c r="AF24" t="str">
        <f xml:space="preserve"> REPT(" ",19-LEN(TEXT(EXI_BeamDyn_diff!AF23,"0.000000E+00")))  &amp;   TEXT(EXI_BeamDyn_diff!AF23,"0.000000E+00")</f>
        <v xml:space="preserve">       0.000000E+00</v>
      </c>
      <c r="AG24" s="1"/>
    </row>
    <row r="25" spans="1:33" x14ac:dyDescent="0.3">
      <c r="A25" t="str">
        <f>REPT(" ",5-LEN(TEXT(EXI_BeamDyn_diff!A24,"###"))) &amp; TEXT(EXI_BeamDyn_diff!A24,"###")</f>
        <v xml:space="preserve">   11</v>
      </c>
      <c r="B25" t="str">
        <f xml:space="preserve"> REPT(" ",8-LEN(TEXT(EXI_BeamDyn_diff!B24,"0.000")))  &amp;  TEXT(EXI_BeamDyn_diff!B24,"0.000")</f>
        <v xml:space="preserve">  29.250</v>
      </c>
      <c r="C25" t="str">
        <f xml:space="preserve"> REPT(" ",8-LEN(TEXT(EXI_BeamDyn_diff!C24,"0.000")))  &amp;  TEXT(EXI_BeamDyn_diff!C24,"0.000")</f>
        <v xml:space="preserve">   0.000</v>
      </c>
      <c r="D25" t="str">
        <f xml:space="preserve"> REPT(" ",8-LEN(TEXT(EXI_BeamDyn_diff!D24,"0.000")))  &amp;  TEXT(EXI_BeamDyn_diff!D24,"0.000")</f>
        <v xml:space="preserve">   0.249</v>
      </c>
      <c r="E25" t="str">
        <f xml:space="preserve"> REPT(" ",19-LEN(TEXT(EXI_BeamDyn_diff!E24,"0.000000E+00")))  &amp;   TEXT(EXI_BeamDyn_diff!E24,"0.000000E+00")</f>
        <v xml:space="preserve">       5.310595E+02</v>
      </c>
      <c r="F25" t="str">
        <f xml:space="preserve"> REPT(" ",19-LEN(TEXT(EXI_BeamDyn_diff!F24,"0.000000E+00")))  &amp;   TEXT(EXI_BeamDyn_diff!F24,"0.000000E+00")</f>
        <v xml:space="preserve">       8.726026E-01</v>
      </c>
      <c r="G25" t="str">
        <f xml:space="preserve"> REPT(" ",19-LEN(TEXT(EXI_BeamDyn_diff!G24,"0.000000E+00")))  &amp;   TEXT(EXI_BeamDyn_diff!G24,"0.000000E+00")</f>
        <v xml:space="preserve">       1.425510E-01</v>
      </c>
      <c r="H25" t="str">
        <f xml:space="preserve"> REPT(" ",19-LEN(TEXT(EXI_BeamDyn_diff!H24,"0.000000E+00")))  &amp;   TEXT(EXI_BeamDyn_diff!H24,"0.000000E+00")</f>
        <v xml:space="preserve">       3.046261E+02</v>
      </c>
      <c r="I25" t="str">
        <f xml:space="preserve"> REPT(" ",19-LEN(TEXT(EXI_BeamDyn_diff!I24,"0.000000E+00")))  &amp;   TEXT(EXI_BeamDyn_diff!I24,"0.000000E+00")</f>
        <v xml:space="preserve">       1.812499E+03</v>
      </c>
      <c r="J25" t="str">
        <f xml:space="preserve"> REPT(" ",19-LEN(TEXT(EXI_BeamDyn_diff!J24,"0.000000E+00")))  &amp;   TEXT(EXI_BeamDyn_diff!J24,"0.000000E+00")</f>
        <v xml:space="preserve">       2.414319E+02</v>
      </c>
      <c r="K25" t="str">
        <f xml:space="preserve"> REPT(" ",19-LEN(TEXT(EXI_BeamDyn_diff!K24,"0.000000E+00")))  &amp;   TEXT(EXI_BeamDyn_diff!K24,"0.000000E+00")</f>
        <v xml:space="preserve">       4.724505E+08</v>
      </c>
      <c r="L25" t="str">
        <f xml:space="preserve"> REPT(" ",19-LEN(TEXT(EXI_BeamDyn_diff!L24,"0.000000E+00")))  &amp;   TEXT(EXI_BeamDyn_diff!L24,"0.000000E+00")</f>
        <v xml:space="preserve">       0.000000E+00</v>
      </c>
      <c r="M25" t="str">
        <f xml:space="preserve"> REPT(" ",19-LEN(TEXT(EXI_BeamDyn_diff!M24,"0.000000E+00")))  &amp;   TEXT(EXI_BeamDyn_diff!M24,"0.000000E+00")</f>
        <v xml:space="preserve">       4.263287E+07</v>
      </c>
      <c r="N25" t="str">
        <f xml:space="preserve"> REPT(" ",19-LEN(TEXT(EXI_BeamDyn_diff!N24,"0.000000E+00")))  &amp;   TEXT(EXI_BeamDyn_diff!N24,"0.000000E+00")</f>
        <v xml:space="preserve">       0.000000E+00</v>
      </c>
      <c r="O25" t="str">
        <f xml:space="preserve"> REPT(" ",19-LEN(TEXT(EXI_BeamDyn_diff!O24,"0.000000E+00")))  &amp;   TEXT(EXI_BeamDyn_diff!O24,"0.000000E+00")</f>
        <v xml:space="preserve">       3.051092E+07</v>
      </c>
      <c r="P25" t="str">
        <f xml:space="preserve"> REPT(" ",19-LEN(TEXT(EXI_BeamDyn_diff!P24,"0.000000E+00")))  &amp;   TEXT(EXI_BeamDyn_diff!P24,"0.000000E+00")</f>
        <v xml:space="preserve">       0.000000E+00</v>
      </c>
      <c r="Q25" t="str">
        <f xml:space="preserve"> REPT(" ",19-LEN(TEXT(EXI_BeamDyn_diff!Q24,"0.000000E+00")))  &amp;   TEXT(EXI_BeamDyn_diff!Q24,"0.000000E+00")</f>
        <v xml:space="preserve">       2.047389E+10</v>
      </c>
      <c r="R25" t="str">
        <f xml:space="preserve"> REPT(" ",19-LEN(TEXT(EXI_BeamDyn_diff!R24,"0.000000E+00")))  &amp;   TEXT(EXI_BeamDyn_diff!R24,"0.000000E+00")</f>
        <v xml:space="preserve">       0.000000E+00</v>
      </c>
      <c r="S25" t="str">
        <f xml:space="preserve"> REPT(" ",19-LEN(TEXT(EXI_BeamDyn_diff!S24,"0.000000E+00")))  &amp;   TEXT(EXI_BeamDyn_diff!S24,"0.000000E+00")</f>
        <v xml:space="preserve">      -1.469877E+09</v>
      </c>
      <c r="T25" t="str">
        <f xml:space="preserve"> REPT(" ",19-LEN(TEXT(EXI_BeamDyn_diff!T24,"0.000000E+00")))  &amp;   TEXT(EXI_BeamDyn_diff!T24,"0.000000E+00")</f>
        <v xml:space="preserve">       0.000000E+00</v>
      </c>
      <c r="U25" t="str">
        <f xml:space="preserve"> REPT(" ",19-LEN(TEXT(EXI_BeamDyn_diff!U24,"0.000000E+00")))  &amp;   TEXT(EXI_BeamDyn_diff!U24,"0.000000E+00")</f>
        <v xml:space="preserve">       8.891546E+09</v>
      </c>
      <c r="V25" t="str">
        <f xml:space="preserve"> REPT(" ",19-LEN(TEXT(EXI_BeamDyn_diff!V24,"0.000000E+00")))  &amp;   TEXT(EXI_BeamDyn_diff!V24,"0.000000E+00")</f>
        <v xml:space="preserve">       2.889575E+08</v>
      </c>
      <c r="W25" t="str">
        <f xml:space="preserve"> REPT(" ",19-LEN(TEXT(EXI_BeamDyn_diff!W24,"0.000000E+00")))  &amp;   TEXT(EXI_BeamDyn_diff!W24,"0.000000E+00")</f>
        <v xml:space="preserve">       0.000000E+00</v>
      </c>
      <c r="X25" t="str">
        <f xml:space="preserve"> REPT(" ",19-LEN(TEXT(EXI_BeamDyn_diff!X24,"0.000000E+00")))  &amp;   TEXT(EXI_BeamDyn_diff!X24,"0.000000E+00")</f>
        <v xml:space="preserve">       4.385261E+07</v>
      </c>
      <c r="Y25" t="str">
        <f xml:space="preserve"> REPT(" ",19-LEN(TEXT(EXI_BeamDyn_diff!Y24,"0.000000E+00")))  &amp;   TEXT(EXI_BeamDyn_diff!Y24,"0.000000E+00")</f>
        <v xml:space="preserve">       0.000000E+00</v>
      </c>
      <c r="Z25" t="str">
        <f xml:space="preserve"> REPT(" ",19-LEN(TEXT(EXI_BeamDyn_diff!Z24,"0.000000E+00")))  &amp;   TEXT(EXI_BeamDyn_diff!Z24,"0.000000E+00")</f>
        <v xml:space="preserve">       1.628061E+10</v>
      </c>
      <c r="AA25" t="str">
        <f xml:space="preserve"> REPT(" ",19-LEN(TEXT(EXI_BeamDyn_diff!AA24,"0.000000E+00")))  &amp;   TEXT(EXI_BeamDyn_diff!AA24,"0.000000E+00")</f>
        <v xml:space="preserve">       0.000000E+00</v>
      </c>
      <c r="AB25" t="str">
        <f xml:space="preserve"> REPT(" ",19-LEN(TEXT(EXI_BeamDyn_diff!AB24,"0.000000E+00")))  &amp;   TEXT(EXI_BeamDyn_diff!AB24,"0.000000E+00")</f>
        <v xml:space="preserve">      -3.870426E+09</v>
      </c>
      <c r="AC25" t="str">
        <f xml:space="preserve"> REPT(" ",19-LEN(TEXT(EXI_BeamDyn_diff!AC24,"0.000000E+00")))  &amp;   TEXT(EXI_BeamDyn_diff!AC24,"0.000000E+00")</f>
        <v xml:space="preserve">       1.026113E+09</v>
      </c>
      <c r="AD25" t="str">
        <f xml:space="preserve"> REPT(" ",19-LEN(TEXT(EXI_BeamDyn_diff!AD24,"0.000000E+00")))  &amp;   TEXT(EXI_BeamDyn_diff!AD24,"0.000000E+00")</f>
        <v xml:space="preserve">       0.000000E+00</v>
      </c>
      <c r="AE25" t="str">
        <f xml:space="preserve"> REPT(" ",19-LEN(TEXT(EXI_BeamDyn_diff!AE24,"0.000000E+00")))  &amp;   TEXT(EXI_BeamDyn_diff!AE24,"0.000000E+00")</f>
        <v xml:space="preserve">       3.463383E+10</v>
      </c>
      <c r="AF25" t="str">
        <f xml:space="preserve"> REPT(" ",19-LEN(TEXT(EXI_BeamDyn_diff!AF24,"0.000000E+00")))  &amp;   TEXT(EXI_BeamDyn_diff!AF24,"0.000000E+00")</f>
        <v xml:space="preserve">       0.000000E+00</v>
      </c>
    </row>
    <row r="26" spans="1:33" x14ac:dyDescent="0.3">
      <c r="A26" t="str">
        <f>REPT(" ",5-LEN(TEXT(EXI_BeamDyn_diff!A25,"###"))) &amp; TEXT(EXI_BeamDyn_diff!A25,"###")</f>
        <v xml:space="preserve">     </v>
      </c>
      <c r="B26" t="str">
        <f xml:space="preserve"> REPT(" ",8-LEN(TEXT(EXI_BeamDyn_diff!B25,"0.000")))  &amp;  TEXT(EXI_BeamDyn_diff!B25,"0.000")</f>
        <v xml:space="preserve">  35.100</v>
      </c>
      <c r="C26" t="str">
        <f xml:space="preserve"> REPT(" ",8-LEN(TEXT(EXI_BeamDyn_diff!C25,"0.000")))  &amp;  TEXT(EXI_BeamDyn_diff!C25,"0.000")</f>
        <v xml:space="preserve">   0.000</v>
      </c>
      <c r="D26" t="str">
        <f xml:space="preserve"> REPT(" ",8-LEN(TEXT(EXI_BeamDyn_diff!D25,"0.000")))  &amp;  TEXT(EXI_BeamDyn_diff!D25,"0.000")</f>
        <v xml:space="preserve">   0.242</v>
      </c>
      <c r="E26" t="str">
        <f xml:space="preserve"> REPT(" ",19-LEN(TEXT(EXI_BeamDyn_diff!E25,"0.000000E+00")))  &amp;   TEXT(EXI_BeamDyn_diff!E25,"0.000000E+00")</f>
        <v xml:space="preserve">       4.839840E+02</v>
      </c>
      <c r="F26" t="str">
        <f xml:space="preserve"> REPT(" ",19-LEN(TEXT(EXI_BeamDyn_diff!F25,"0.000000E+00")))  &amp;   TEXT(EXI_BeamDyn_diff!F25,"0.000000E+00")</f>
        <v xml:space="preserve">       8.803684E-01</v>
      </c>
      <c r="G26" t="str">
        <f xml:space="preserve"> REPT(" ",19-LEN(TEXT(EXI_BeamDyn_diff!G25,"0.000000E+00")))  &amp;   TEXT(EXI_BeamDyn_diff!G25,"0.000000E+00")</f>
        <v xml:space="preserve">       1.167730E-01</v>
      </c>
      <c r="H26" t="str">
        <f xml:space="preserve"> REPT(" ",19-LEN(TEXT(EXI_BeamDyn_diff!H25,"0.000000E+00")))  &amp;   TEXT(EXI_BeamDyn_diff!H25,"0.000000E+00")</f>
        <v xml:space="preserve">       2.231943E+02</v>
      </c>
      <c r="I26" t="str">
        <f xml:space="preserve"> REPT(" ",19-LEN(TEXT(EXI_BeamDyn_diff!I25,"0.000000E+00")))  &amp;   TEXT(EXI_BeamDyn_diff!I25,"0.000000E+00")</f>
        <v xml:space="preserve">       1.545595E+03</v>
      </c>
      <c r="J26" t="str">
        <f xml:space="preserve"> REPT(" ",19-LEN(TEXT(EXI_BeamDyn_diff!J25,"0.000000E+00")))  &amp;   TEXT(EXI_BeamDyn_diff!J25,"0.000000E+00")</f>
        <v xml:space="preserve">       1.637761E+02</v>
      </c>
      <c r="K26" t="str">
        <f xml:space="preserve"> REPT(" ",19-LEN(TEXT(EXI_BeamDyn_diff!K25,"0.000000E+00")))  &amp;   TEXT(EXI_BeamDyn_diff!K25,"0.000000E+00")</f>
        <v xml:space="preserve">       3.449677E+08</v>
      </c>
      <c r="L26" t="str">
        <f xml:space="preserve"> REPT(" ",19-LEN(TEXT(EXI_BeamDyn_diff!L25,"0.000000E+00")))  &amp;   TEXT(EXI_BeamDyn_diff!L25,"0.000000E+00")</f>
        <v xml:space="preserve">       0.000000E+00</v>
      </c>
      <c r="M26" t="str">
        <f xml:space="preserve"> REPT(" ",19-LEN(TEXT(EXI_BeamDyn_diff!M25,"0.000000E+00")))  &amp;   TEXT(EXI_BeamDyn_diff!M25,"0.000000E+00")</f>
        <v xml:space="preserve">       1.581088E+07</v>
      </c>
      <c r="N26" t="str">
        <f xml:space="preserve"> REPT(" ",19-LEN(TEXT(EXI_BeamDyn_diff!N25,"0.000000E+00")))  &amp;   TEXT(EXI_BeamDyn_diff!N25,"0.000000E+00")</f>
        <v xml:space="preserve">       0.000000E+00</v>
      </c>
      <c r="O26" t="str">
        <f xml:space="preserve"> REPT(" ",19-LEN(TEXT(EXI_BeamDyn_diff!O25,"0.000000E+00")))  &amp;   TEXT(EXI_BeamDyn_diff!O25,"0.000000E+00")</f>
        <v xml:space="preserve">       2.462291E+07</v>
      </c>
      <c r="P26" t="str">
        <f xml:space="preserve"> REPT(" ",19-LEN(TEXT(EXI_BeamDyn_diff!P25,"0.000000E+00")))  &amp;   TEXT(EXI_BeamDyn_diff!P25,"0.000000E+00")</f>
        <v xml:space="preserve">       0.000000E+00</v>
      </c>
      <c r="Q26" t="str">
        <f xml:space="preserve"> REPT(" ",19-LEN(TEXT(EXI_BeamDyn_diff!Q25,"0.000000E+00")))  &amp;   TEXT(EXI_BeamDyn_diff!Q25,"0.000000E+00")</f>
        <v xml:space="preserve">       2.136639E+10</v>
      </c>
      <c r="R26" t="str">
        <f xml:space="preserve"> REPT(" ",19-LEN(TEXT(EXI_BeamDyn_diff!R25,"0.000000E+00")))  &amp;   TEXT(EXI_BeamDyn_diff!R25,"0.000000E+00")</f>
        <v xml:space="preserve">       0.000000E+00</v>
      </c>
      <c r="S26" t="str">
        <f xml:space="preserve"> REPT(" ",19-LEN(TEXT(EXI_BeamDyn_diff!S25,"0.000000E+00")))  &amp;   TEXT(EXI_BeamDyn_diff!S25,"0.000000E+00")</f>
        <v xml:space="preserve">      -1.146913E+09</v>
      </c>
      <c r="T26" t="str">
        <f xml:space="preserve"> REPT(" ",19-LEN(TEXT(EXI_BeamDyn_diff!T25,"0.000000E+00")))  &amp;   TEXT(EXI_BeamDyn_diff!T25,"0.000000E+00")</f>
        <v xml:space="preserve">       0.000000E+00</v>
      </c>
      <c r="U26" t="str">
        <f xml:space="preserve"> REPT(" ",19-LEN(TEXT(EXI_BeamDyn_diff!U25,"0.000000E+00")))  &amp;   TEXT(EXI_BeamDyn_diff!U25,"0.000000E+00")</f>
        <v xml:space="preserve">       8.234113E+09</v>
      </c>
      <c r="V26" t="str">
        <f xml:space="preserve"> REPT(" ",19-LEN(TEXT(EXI_BeamDyn_diff!V25,"0.000000E+00")))  &amp;   TEXT(EXI_BeamDyn_diff!V25,"0.000000E+00")</f>
        <v xml:space="preserve">       2.265752E+08</v>
      </c>
      <c r="W26" t="str">
        <f xml:space="preserve"> REPT(" ",19-LEN(TEXT(EXI_BeamDyn_diff!W25,"0.000000E+00")))  &amp;   TEXT(EXI_BeamDyn_diff!W25,"0.000000E+00")</f>
        <v xml:space="preserve">       0.000000E+00</v>
      </c>
      <c r="X26" t="str">
        <f xml:space="preserve"> REPT(" ",19-LEN(TEXT(EXI_BeamDyn_diff!X25,"0.000000E+00")))  &amp;   TEXT(EXI_BeamDyn_diff!X25,"0.000000E+00")</f>
        <v xml:space="preserve">       2.530938E+07</v>
      </c>
      <c r="Y26" t="str">
        <f xml:space="preserve"> REPT(" ",19-LEN(TEXT(EXI_BeamDyn_diff!Y25,"0.000000E+00")))  &amp;   TEXT(EXI_BeamDyn_diff!Y25,"0.000000E+00")</f>
        <v xml:space="preserve">       0.000000E+00</v>
      </c>
      <c r="Z26" t="str">
        <f xml:space="preserve"> REPT(" ",19-LEN(TEXT(EXI_BeamDyn_diff!Z25,"0.000000E+00")))  &amp;   TEXT(EXI_BeamDyn_diff!Z25,"0.000000E+00")</f>
        <v xml:space="preserve">       1.364446E+10</v>
      </c>
      <c r="AA26" t="str">
        <f xml:space="preserve"> REPT(" ",19-LEN(TEXT(EXI_BeamDyn_diff!AA25,"0.000000E+00")))  &amp;   TEXT(EXI_BeamDyn_diff!AA25,"0.000000E+00")</f>
        <v xml:space="preserve">       0.000000E+00</v>
      </c>
      <c r="AB26" t="str">
        <f xml:space="preserve"> REPT(" ",19-LEN(TEXT(EXI_BeamDyn_diff!AB25,"0.000000E+00")))  &amp;   TEXT(EXI_BeamDyn_diff!AB25,"0.000000E+00")</f>
        <v xml:space="preserve">      -2.298596E+09</v>
      </c>
      <c r="AC26" t="str">
        <f xml:space="preserve"> REPT(" ",19-LEN(TEXT(EXI_BeamDyn_diff!AC25,"0.000000E+00")))  &amp;   TEXT(EXI_BeamDyn_diff!AC25,"0.000000E+00")</f>
        <v xml:space="preserve">       6.270456E+08</v>
      </c>
      <c r="AD26" t="str">
        <f xml:space="preserve"> REPT(" ",19-LEN(TEXT(EXI_BeamDyn_diff!AD25,"0.000000E+00")))  &amp;   TEXT(EXI_BeamDyn_diff!AD25,"0.000000E+00")</f>
        <v xml:space="preserve">       0.000000E+00</v>
      </c>
      <c r="AE26" t="str">
        <f xml:space="preserve"> REPT(" ",19-LEN(TEXT(EXI_BeamDyn_diff!AE25,"0.000000E+00")))  &amp;   TEXT(EXI_BeamDyn_diff!AE25,"0.000000E+00")</f>
        <v xml:space="preserve">       3.076918E+10</v>
      </c>
      <c r="AF26" t="str">
        <f xml:space="preserve"> REPT(" ",19-LEN(TEXT(EXI_BeamDyn_diff!AF25,"0.000000E+00")))  &amp;   TEXT(EXI_BeamDyn_diff!AF25,"0.000000E+00")</f>
        <v xml:space="preserve">       0.000000E+00</v>
      </c>
      <c r="AG26" s="1"/>
    </row>
    <row r="27" spans="1:33" x14ac:dyDescent="0.3">
      <c r="A27" t="str">
        <f>REPT(" ",5-LEN(TEXT(EXI_BeamDyn_diff!A26,"###"))) &amp; TEXT(EXI_BeamDyn_diff!A26,"###")</f>
        <v xml:space="preserve">   12</v>
      </c>
      <c r="B27" t="str">
        <f xml:space="preserve"> REPT(" ",8-LEN(TEXT(EXI_BeamDyn_diff!B26,"0.000")))  &amp;  TEXT(EXI_BeamDyn_diff!B26,"0.000")</f>
        <v xml:space="preserve">  35.100</v>
      </c>
      <c r="C27" t="str">
        <f xml:space="preserve"> REPT(" ",8-LEN(TEXT(EXI_BeamDyn_diff!C26,"0.000")))  &amp;  TEXT(EXI_BeamDyn_diff!C26,"0.000")</f>
        <v xml:space="preserve">   0.000</v>
      </c>
      <c r="D27" t="str">
        <f xml:space="preserve"> REPT(" ",8-LEN(TEXT(EXI_BeamDyn_diff!D26,"0.000")))  &amp;  TEXT(EXI_BeamDyn_diff!D26,"0.000")</f>
        <v xml:space="preserve">   0.242</v>
      </c>
      <c r="E27" t="str">
        <f xml:space="preserve"> REPT(" ",19-LEN(TEXT(EXI_BeamDyn_diff!E26,"0.000000E+00")))  &amp;   TEXT(EXI_BeamDyn_diff!E26,"0.000000E+00")</f>
        <v xml:space="preserve">       4.839840E+02</v>
      </c>
      <c r="F27" t="str">
        <f xml:space="preserve"> REPT(" ",19-LEN(TEXT(EXI_BeamDyn_diff!F26,"0.000000E+00")))  &amp;   TEXT(EXI_BeamDyn_diff!F26,"0.000000E+00")</f>
        <v xml:space="preserve">       8.803684E-01</v>
      </c>
      <c r="G27" t="str">
        <f xml:space="preserve"> REPT(" ",19-LEN(TEXT(EXI_BeamDyn_diff!G26,"0.000000E+00")))  &amp;   TEXT(EXI_BeamDyn_diff!G26,"0.000000E+00")</f>
        <v xml:space="preserve">       1.167730E-01</v>
      </c>
      <c r="H27" t="str">
        <f xml:space="preserve"> REPT(" ",19-LEN(TEXT(EXI_BeamDyn_diff!H26,"0.000000E+00")))  &amp;   TEXT(EXI_BeamDyn_diff!H26,"0.000000E+00")</f>
        <v xml:space="preserve">       2.231943E+02</v>
      </c>
      <c r="I27" t="str">
        <f xml:space="preserve"> REPT(" ",19-LEN(TEXT(EXI_BeamDyn_diff!I26,"0.000000E+00")))  &amp;   TEXT(EXI_BeamDyn_diff!I26,"0.000000E+00")</f>
        <v xml:space="preserve">       1.545595E+03</v>
      </c>
      <c r="J27" t="str">
        <f xml:space="preserve"> REPT(" ",19-LEN(TEXT(EXI_BeamDyn_diff!J26,"0.000000E+00")))  &amp;   TEXT(EXI_BeamDyn_diff!J26,"0.000000E+00")</f>
        <v xml:space="preserve">       1.637761E+02</v>
      </c>
      <c r="K27" t="str">
        <f xml:space="preserve"> REPT(" ",19-LEN(TEXT(EXI_BeamDyn_diff!K26,"0.000000E+00")))  &amp;   TEXT(EXI_BeamDyn_diff!K26,"0.000000E+00")</f>
        <v xml:space="preserve">       3.449677E+08</v>
      </c>
      <c r="L27" t="str">
        <f xml:space="preserve"> REPT(" ",19-LEN(TEXT(EXI_BeamDyn_diff!L26,"0.000000E+00")))  &amp;   TEXT(EXI_BeamDyn_diff!L26,"0.000000E+00")</f>
        <v xml:space="preserve">       0.000000E+00</v>
      </c>
      <c r="M27" t="str">
        <f xml:space="preserve"> REPT(" ",19-LEN(TEXT(EXI_BeamDyn_diff!M26,"0.000000E+00")))  &amp;   TEXT(EXI_BeamDyn_diff!M26,"0.000000E+00")</f>
        <v xml:space="preserve">       1.581088E+07</v>
      </c>
      <c r="N27" t="str">
        <f xml:space="preserve"> REPT(" ",19-LEN(TEXT(EXI_BeamDyn_diff!N26,"0.000000E+00")))  &amp;   TEXT(EXI_BeamDyn_diff!N26,"0.000000E+00")</f>
        <v xml:space="preserve">       0.000000E+00</v>
      </c>
      <c r="O27" t="str">
        <f xml:space="preserve"> REPT(" ",19-LEN(TEXT(EXI_BeamDyn_diff!O26,"0.000000E+00")))  &amp;   TEXT(EXI_BeamDyn_diff!O26,"0.000000E+00")</f>
        <v xml:space="preserve">       2.462291E+07</v>
      </c>
      <c r="P27" t="str">
        <f xml:space="preserve"> REPT(" ",19-LEN(TEXT(EXI_BeamDyn_diff!P26,"0.000000E+00")))  &amp;   TEXT(EXI_BeamDyn_diff!P26,"0.000000E+00")</f>
        <v xml:space="preserve">       0.000000E+00</v>
      </c>
      <c r="Q27" t="str">
        <f xml:space="preserve"> REPT(" ",19-LEN(TEXT(EXI_BeamDyn_diff!Q26,"0.000000E+00")))  &amp;   TEXT(EXI_BeamDyn_diff!Q26,"0.000000E+00")</f>
        <v xml:space="preserve">       2.136639E+10</v>
      </c>
      <c r="R27" t="str">
        <f xml:space="preserve"> REPT(" ",19-LEN(TEXT(EXI_BeamDyn_diff!R26,"0.000000E+00")))  &amp;   TEXT(EXI_BeamDyn_diff!R26,"0.000000E+00")</f>
        <v xml:space="preserve">       0.000000E+00</v>
      </c>
      <c r="S27" t="str">
        <f xml:space="preserve"> REPT(" ",19-LEN(TEXT(EXI_BeamDyn_diff!S26,"0.000000E+00")))  &amp;   TEXT(EXI_BeamDyn_diff!S26,"0.000000E+00")</f>
        <v xml:space="preserve">      -1.146913E+09</v>
      </c>
      <c r="T27" t="str">
        <f xml:space="preserve"> REPT(" ",19-LEN(TEXT(EXI_BeamDyn_diff!T26,"0.000000E+00")))  &amp;   TEXT(EXI_BeamDyn_diff!T26,"0.000000E+00")</f>
        <v xml:space="preserve">       0.000000E+00</v>
      </c>
      <c r="U27" t="str">
        <f xml:space="preserve"> REPT(" ",19-LEN(TEXT(EXI_BeamDyn_diff!U26,"0.000000E+00")))  &amp;   TEXT(EXI_BeamDyn_diff!U26,"0.000000E+00")</f>
        <v xml:space="preserve">       8.234113E+09</v>
      </c>
      <c r="V27" t="str">
        <f xml:space="preserve"> REPT(" ",19-LEN(TEXT(EXI_BeamDyn_diff!V26,"0.000000E+00")))  &amp;   TEXT(EXI_BeamDyn_diff!V26,"0.000000E+00")</f>
        <v xml:space="preserve">       2.265752E+08</v>
      </c>
      <c r="W27" t="str">
        <f xml:space="preserve"> REPT(" ",19-LEN(TEXT(EXI_BeamDyn_diff!W26,"0.000000E+00")))  &amp;   TEXT(EXI_BeamDyn_diff!W26,"0.000000E+00")</f>
        <v xml:space="preserve">       0.000000E+00</v>
      </c>
      <c r="X27" t="str">
        <f xml:space="preserve"> REPT(" ",19-LEN(TEXT(EXI_BeamDyn_diff!X26,"0.000000E+00")))  &amp;   TEXT(EXI_BeamDyn_diff!X26,"0.000000E+00")</f>
        <v xml:space="preserve">       2.530938E+07</v>
      </c>
      <c r="Y27" t="str">
        <f xml:space="preserve"> REPT(" ",19-LEN(TEXT(EXI_BeamDyn_diff!Y26,"0.000000E+00")))  &amp;   TEXT(EXI_BeamDyn_diff!Y26,"0.000000E+00")</f>
        <v xml:space="preserve">       0.000000E+00</v>
      </c>
      <c r="Z27" t="str">
        <f xml:space="preserve"> REPT(" ",19-LEN(TEXT(EXI_BeamDyn_diff!Z26,"0.000000E+00")))  &amp;   TEXT(EXI_BeamDyn_diff!Z26,"0.000000E+00")</f>
        <v xml:space="preserve">       1.364446E+10</v>
      </c>
      <c r="AA27" t="str">
        <f xml:space="preserve"> REPT(" ",19-LEN(TEXT(EXI_BeamDyn_diff!AA26,"0.000000E+00")))  &amp;   TEXT(EXI_BeamDyn_diff!AA26,"0.000000E+00")</f>
        <v xml:space="preserve">       0.000000E+00</v>
      </c>
      <c r="AB27" t="str">
        <f xml:space="preserve"> REPT(" ",19-LEN(TEXT(EXI_BeamDyn_diff!AB26,"0.000000E+00")))  &amp;   TEXT(EXI_BeamDyn_diff!AB26,"0.000000E+00")</f>
        <v xml:space="preserve">      -2.298596E+09</v>
      </c>
      <c r="AC27" t="str">
        <f xml:space="preserve"> REPT(" ",19-LEN(TEXT(EXI_BeamDyn_diff!AC26,"0.000000E+00")))  &amp;   TEXT(EXI_BeamDyn_diff!AC26,"0.000000E+00")</f>
        <v xml:space="preserve">       6.270456E+08</v>
      </c>
      <c r="AD27" t="str">
        <f xml:space="preserve"> REPT(" ",19-LEN(TEXT(EXI_BeamDyn_diff!AD26,"0.000000E+00")))  &amp;   TEXT(EXI_BeamDyn_diff!AD26,"0.000000E+00")</f>
        <v xml:space="preserve">       0.000000E+00</v>
      </c>
      <c r="AE27" t="str">
        <f xml:space="preserve"> REPT(" ",19-LEN(TEXT(EXI_BeamDyn_diff!AE26,"0.000000E+00")))  &amp;   TEXT(EXI_BeamDyn_diff!AE26,"0.000000E+00")</f>
        <v xml:space="preserve">       3.076918E+10</v>
      </c>
      <c r="AF27" t="str">
        <f xml:space="preserve"> REPT(" ",19-LEN(TEXT(EXI_BeamDyn_diff!AF26,"0.000000E+00")))  &amp;   TEXT(EXI_BeamDyn_diff!AF26,"0.000000E+00")</f>
        <v xml:space="preserve">       0.000000E+00</v>
      </c>
    </row>
    <row r="28" spans="1:33" x14ac:dyDescent="0.3">
      <c r="A28" t="str">
        <f>REPT(" ",5-LEN(TEXT(EXI_BeamDyn_diff!A27,"###"))) &amp; TEXT(EXI_BeamDyn_diff!A27,"###")</f>
        <v xml:space="preserve">     </v>
      </c>
      <c r="B28" t="str">
        <f xml:space="preserve"> REPT(" ",8-LEN(TEXT(EXI_BeamDyn_diff!B27,"0.000")))  &amp;  TEXT(EXI_BeamDyn_diff!B27,"0.000")</f>
        <v xml:space="preserve">  40.950</v>
      </c>
      <c r="C28" t="str">
        <f xml:space="preserve"> REPT(" ",8-LEN(TEXT(EXI_BeamDyn_diff!C27,"0.000")))  &amp;  TEXT(EXI_BeamDyn_diff!C27,"0.000")</f>
        <v xml:space="preserve">   0.000</v>
      </c>
      <c r="D28" t="str">
        <f xml:space="preserve"> REPT(" ",8-LEN(TEXT(EXI_BeamDyn_diff!D27,"0.000")))  &amp;  TEXT(EXI_BeamDyn_diff!D27,"0.000")</f>
        <v xml:space="preserve">   0.231</v>
      </c>
      <c r="E28" t="str">
        <f xml:space="preserve"> REPT(" ",19-LEN(TEXT(EXI_BeamDyn_diff!E27,"0.000000E+00")))  &amp;   TEXT(EXI_BeamDyn_diff!E27,"0.000000E+00")</f>
        <v xml:space="preserve">       4.580826E+02</v>
      </c>
      <c r="F28" t="str">
        <f xml:space="preserve"> REPT(" ",19-LEN(TEXT(EXI_BeamDyn_diff!F27,"0.000000E+00")))  &amp;   TEXT(EXI_BeamDyn_diff!F27,"0.000000E+00")</f>
        <v xml:space="preserve">       8.426739E-01</v>
      </c>
      <c r="G28" t="str">
        <f xml:space="preserve"> REPT(" ",19-LEN(TEXT(EXI_BeamDyn_diff!G27,"0.000000E+00")))  &amp;   TEXT(EXI_BeamDyn_diff!G27,"0.000000E+00")</f>
        <v xml:space="preserve">       8.976594E-02</v>
      </c>
      <c r="H28" t="str">
        <f xml:space="preserve"> REPT(" ",19-LEN(TEXT(EXI_BeamDyn_diff!H27,"0.000000E+00")))  &amp;   TEXT(EXI_BeamDyn_diff!H27,"0.000000E+00")</f>
        <v xml:space="preserve">       1.643413E+02</v>
      </c>
      <c r="I28" t="str">
        <f xml:space="preserve"> REPT(" ",19-LEN(TEXT(EXI_BeamDyn_diff!I27,"0.000000E+00")))  &amp;   TEXT(EXI_BeamDyn_diff!I27,"0.000000E+00")</f>
        <v xml:space="preserve">       1.277110E+03</v>
      </c>
      <c r="J28" t="str">
        <f xml:space="preserve"> REPT(" ",19-LEN(TEXT(EXI_BeamDyn_diff!J27,"0.000000E+00")))  &amp;   TEXT(EXI_BeamDyn_diff!J27,"0.000000E+00")</f>
        <v xml:space="preserve">       1.063819E+02</v>
      </c>
      <c r="K28" t="str">
        <f xml:space="preserve"> REPT(" ",19-LEN(TEXT(EXI_BeamDyn_diff!K27,"0.000000E+00")))  &amp;   TEXT(EXI_BeamDyn_diff!K27,"0.000000E+00")</f>
        <v xml:space="preserve">       3.237769E+08</v>
      </c>
      <c r="L28" t="str">
        <f xml:space="preserve"> REPT(" ",19-LEN(TEXT(EXI_BeamDyn_diff!L27,"0.000000E+00")))  &amp;   TEXT(EXI_BeamDyn_diff!L27,"0.000000E+00")</f>
        <v xml:space="preserve">       0.000000E+00</v>
      </c>
      <c r="M28" t="str">
        <f xml:space="preserve"> REPT(" ",19-LEN(TEXT(EXI_BeamDyn_diff!M27,"0.000000E+00")))  &amp;   TEXT(EXI_BeamDyn_diff!M27,"0.000000E+00")</f>
        <v xml:space="preserve">       7.070822E+06</v>
      </c>
      <c r="N28" t="str">
        <f xml:space="preserve"> REPT(" ",19-LEN(TEXT(EXI_BeamDyn_diff!N27,"0.000000E+00")))  &amp;   TEXT(EXI_BeamDyn_diff!N27,"0.000000E+00")</f>
        <v xml:space="preserve">       0.000000E+00</v>
      </c>
      <c r="O28" t="str">
        <f xml:space="preserve"> REPT(" ",19-LEN(TEXT(EXI_BeamDyn_diff!O27,"0.000000E+00")))  &amp;   TEXT(EXI_BeamDyn_diff!O27,"0.000000E+00")</f>
        <v xml:space="preserve">       2.182204E+07</v>
      </c>
      <c r="P28" t="str">
        <f xml:space="preserve"> REPT(" ",19-LEN(TEXT(EXI_BeamDyn_diff!P27,"0.000000E+00")))  &amp;   TEXT(EXI_BeamDyn_diff!P27,"0.000000E+00")</f>
        <v xml:space="preserve">       0.000000E+00</v>
      </c>
      <c r="Q28" t="str">
        <f xml:space="preserve"> REPT(" ",19-LEN(TEXT(EXI_BeamDyn_diff!Q27,"0.000000E+00")))  &amp;   TEXT(EXI_BeamDyn_diff!Q27,"0.000000E+00")</f>
        <v xml:space="preserve">       2.178539E+10</v>
      </c>
      <c r="R28" t="str">
        <f xml:space="preserve"> REPT(" ",19-LEN(TEXT(EXI_BeamDyn_diff!R27,"0.000000E+00")))  &amp;   TEXT(EXI_BeamDyn_diff!R27,"0.000000E+00")</f>
        <v xml:space="preserve">       0.000000E+00</v>
      </c>
      <c r="S28" t="str">
        <f xml:space="preserve"> REPT(" ",19-LEN(TEXT(EXI_BeamDyn_diff!S27,"0.000000E+00")))  &amp;   TEXT(EXI_BeamDyn_diff!S27,"0.000000E+00")</f>
        <v xml:space="preserve">      -8.627174E+08</v>
      </c>
      <c r="T28" t="str">
        <f xml:space="preserve"> REPT(" ",19-LEN(TEXT(EXI_BeamDyn_diff!T27,"0.000000E+00")))  &amp;   TEXT(EXI_BeamDyn_diff!T27,"0.000000E+00")</f>
        <v xml:space="preserve">       0.000000E+00</v>
      </c>
      <c r="U28" t="str">
        <f xml:space="preserve"> REPT(" ",19-LEN(TEXT(EXI_BeamDyn_diff!U27,"0.000000E+00")))  &amp;   TEXT(EXI_BeamDyn_diff!U27,"0.000000E+00")</f>
        <v xml:space="preserve">       7.843618E+09</v>
      </c>
      <c r="V28" t="str">
        <f xml:space="preserve"> REPT(" ",19-LEN(TEXT(EXI_BeamDyn_diff!V27,"0.000000E+00")))  &amp;   TEXT(EXI_BeamDyn_diff!V27,"0.000000E+00")</f>
        <v xml:space="preserve">       1.879728E+08</v>
      </c>
      <c r="W28" t="str">
        <f xml:space="preserve"> REPT(" ",19-LEN(TEXT(EXI_BeamDyn_diff!W27,"0.000000E+00")))  &amp;   TEXT(EXI_BeamDyn_diff!W27,"0.000000E+00")</f>
        <v xml:space="preserve">       0.000000E+00</v>
      </c>
      <c r="X28" t="str">
        <f xml:space="preserve"> REPT(" ",19-LEN(TEXT(EXI_BeamDyn_diff!X27,"0.000000E+00")))  &amp;   TEXT(EXI_BeamDyn_diff!X27,"0.000000E+00")</f>
        <v xml:space="preserve">       1.647135E+07</v>
      </c>
      <c r="Y28" t="str">
        <f xml:space="preserve"> REPT(" ",19-LEN(TEXT(EXI_BeamDyn_diff!Y27,"0.000000E+00")))  &amp;   TEXT(EXI_BeamDyn_diff!Y27,"0.000000E+00")</f>
        <v xml:space="preserve">       0.000000E+00</v>
      </c>
      <c r="Z28" t="str">
        <f xml:space="preserve"> REPT(" ",19-LEN(TEXT(EXI_BeamDyn_diff!Z27,"0.000000E+00")))  &amp;   TEXT(EXI_BeamDyn_diff!Z27,"0.000000E+00")</f>
        <v xml:space="preserve">       1.076072E+10</v>
      </c>
      <c r="AA28" t="str">
        <f xml:space="preserve"> REPT(" ",19-LEN(TEXT(EXI_BeamDyn_diff!AA27,"0.000000E+00")))  &amp;   TEXT(EXI_BeamDyn_diff!AA27,"0.000000E+00")</f>
        <v xml:space="preserve">       0.000000E+00</v>
      </c>
      <c r="AB28" t="str">
        <f xml:space="preserve"> REPT(" ",19-LEN(TEXT(EXI_BeamDyn_diff!AB27,"0.000000E+00")))  &amp;   TEXT(EXI_BeamDyn_diff!AB27,"0.000000E+00")</f>
        <v xml:space="preserve">      -1.224962E+09</v>
      </c>
      <c r="AC28" t="str">
        <f xml:space="preserve"> REPT(" ",19-LEN(TEXT(EXI_BeamDyn_diff!AC27,"0.000000E+00")))  &amp;   TEXT(EXI_BeamDyn_diff!AC27,"0.000000E+00")</f>
        <v xml:space="preserve">       4.612065E+08</v>
      </c>
      <c r="AD28" t="str">
        <f xml:space="preserve"> REPT(" ",19-LEN(TEXT(EXI_BeamDyn_diff!AD27,"0.000000E+00")))  &amp;   TEXT(EXI_BeamDyn_diff!AD27,"0.000000E+00")</f>
        <v xml:space="preserve">       0.000000E+00</v>
      </c>
      <c r="AE28" t="str">
        <f xml:space="preserve"> REPT(" ",19-LEN(TEXT(EXI_BeamDyn_diff!AE27,"0.000000E+00")))  &amp;   TEXT(EXI_BeamDyn_diff!AE27,"0.000000E+00")</f>
        <v xml:space="preserve">       2.599073E+10</v>
      </c>
      <c r="AF28" t="str">
        <f xml:space="preserve"> REPT(" ",19-LEN(TEXT(EXI_BeamDyn_diff!AF27,"0.000000E+00")))  &amp;   TEXT(EXI_BeamDyn_diff!AF27,"0.000000E+00")</f>
        <v xml:space="preserve">       0.000000E+00</v>
      </c>
      <c r="AG28" s="1"/>
    </row>
    <row r="29" spans="1:33" x14ac:dyDescent="0.3">
      <c r="A29" t="str">
        <f>REPT(" ",5-LEN(TEXT(EXI_BeamDyn_diff!A28,"###"))) &amp; TEXT(EXI_BeamDyn_diff!A28,"###")</f>
        <v xml:space="preserve">   13</v>
      </c>
      <c r="B29" t="str">
        <f xml:space="preserve"> REPT(" ",8-LEN(TEXT(EXI_BeamDyn_diff!B28,"0.000")))  &amp;  TEXT(EXI_BeamDyn_diff!B28,"0.000")</f>
        <v xml:space="preserve">  40.950</v>
      </c>
      <c r="C29" t="str">
        <f xml:space="preserve"> REPT(" ",8-LEN(TEXT(EXI_BeamDyn_diff!C28,"0.000")))  &amp;  TEXT(EXI_BeamDyn_diff!C28,"0.000")</f>
        <v xml:space="preserve">   0.000</v>
      </c>
      <c r="D29" t="str">
        <f xml:space="preserve"> REPT(" ",8-LEN(TEXT(EXI_BeamDyn_diff!D28,"0.000")))  &amp;  TEXT(EXI_BeamDyn_diff!D28,"0.000")</f>
        <v xml:space="preserve">   0.231</v>
      </c>
      <c r="E29" t="str">
        <f xml:space="preserve"> REPT(" ",19-LEN(TEXT(EXI_BeamDyn_diff!E28,"0.000000E+00")))  &amp;   TEXT(EXI_BeamDyn_diff!E28,"0.000000E+00")</f>
        <v xml:space="preserve">       4.580826E+02</v>
      </c>
      <c r="F29" t="str">
        <f xml:space="preserve"> REPT(" ",19-LEN(TEXT(EXI_BeamDyn_diff!F28,"0.000000E+00")))  &amp;   TEXT(EXI_BeamDyn_diff!F28,"0.000000E+00")</f>
        <v xml:space="preserve">       8.426739E-01</v>
      </c>
      <c r="G29" t="str">
        <f xml:space="preserve"> REPT(" ",19-LEN(TEXT(EXI_BeamDyn_diff!G28,"0.000000E+00")))  &amp;   TEXT(EXI_BeamDyn_diff!G28,"0.000000E+00")</f>
        <v xml:space="preserve">       8.976594E-02</v>
      </c>
      <c r="H29" t="str">
        <f xml:space="preserve"> REPT(" ",19-LEN(TEXT(EXI_BeamDyn_diff!H28,"0.000000E+00")))  &amp;   TEXT(EXI_BeamDyn_diff!H28,"0.000000E+00")</f>
        <v xml:space="preserve">       1.643413E+02</v>
      </c>
      <c r="I29" t="str">
        <f xml:space="preserve"> REPT(" ",19-LEN(TEXT(EXI_BeamDyn_diff!I28,"0.000000E+00")))  &amp;   TEXT(EXI_BeamDyn_diff!I28,"0.000000E+00")</f>
        <v xml:space="preserve">       1.277110E+03</v>
      </c>
      <c r="J29" t="str">
        <f xml:space="preserve"> REPT(" ",19-LEN(TEXT(EXI_BeamDyn_diff!J28,"0.000000E+00")))  &amp;   TEXT(EXI_BeamDyn_diff!J28,"0.000000E+00")</f>
        <v xml:space="preserve">       1.063819E+02</v>
      </c>
      <c r="K29" t="str">
        <f xml:space="preserve"> REPT(" ",19-LEN(TEXT(EXI_BeamDyn_diff!K28,"0.000000E+00")))  &amp;   TEXT(EXI_BeamDyn_diff!K28,"0.000000E+00")</f>
        <v xml:space="preserve">       3.237769E+08</v>
      </c>
      <c r="L29" t="str">
        <f xml:space="preserve"> REPT(" ",19-LEN(TEXT(EXI_BeamDyn_diff!L28,"0.000000E+00")))  &amp;   TEXT(EXI_BeamDyn_diff!L28,"0.000000E+00")</f>
        <v xml:space="preserve">       0.000000E+00</v>
      </c>
      <c r="M29" t="str">
        <f xml:space="preserve"> REPT(" ",19-LEN(TEXT(EXI_BeamDyn_diff!M28,"0.000000E+00")))  &amp;   TEXT(EXI_BeamDyn_diff!M28,"0.000000E+00")</f>
        <v xml:space="preserve">       7.070822E+06</v>
      </c>
      <c r="N29" t="str">
        <f xml:space="preserve"> REPT(" ",19-LEN(TEXT(EXI_BeamDyn_diff!N28,"0.000000E+00")))  &amp;   TEXT(EXI_BeamDyn_diff!N28,"0.000000E+00")</f>
        <v xml:space="preserve">       0.000000E+00</v>
      </c>
      <c r="O29" t="str">
        <f xml:space="preserve"> REPT(" ",19-LEN(TEXT(EXI_BeamDyn_diff!O28,"0.000000E+00")))  &amp;   TEXT(EXI_BeamDyn_diff!O28,"0.000000E+00")</f>
        <v xml:space="preserve">       2.182204E+07</v>
      </c>
      <c r="P29" t="str">
        <f xml:space="preserve"> REPT(" ",19-LEN(TEXT(EXI_BeamDyn_diff!P28,"0.000000E+00")))  &amp;   TEXT(EXI_BeamDyn_diff!P28,"0.000000E+00")</f>
        <v xml:space="preserve">       0.000000E+00</v>
      </c>
      <c r="Q29" t="str">
        <f xml:space="preserve"> REPT(" ",19-LEN(TEXT(EXI_BeamDyn_diff!Q28,"0.000000E+00")))  &amp;   TEXT(EXI_BeamDyn_diff!Q28,"0.000000E+00")</f>
        <v xml:space="preserve">       2.178539E+10</v>
      </c>
      <c r="R29" t="str">
        <f xml:space="preserve"> REPT(" ",19-LEN(TEXT(EXI_BeamDyn_diff!R28,"0.000000E+00")))  &amp;   TEXT(EXI_BeamDyn_diff!R28,"0.000000E+00")</f>
        <v xml:space="preserve">       0.000000E+00</v>
      </c>
      <c r="S29" t="str">
        <f xml:space="preserve"> REPT(" ",19-LEN(TEXT(EXI_BeamDyn_diff!S28,"0.000000E+00")))  &amp;   TEXT(EXI_BeamDyn_diff!S28,"0.000000E+00")</f>
        <v xml:space="preserve">      -8.627174E+08</v>
      </c>
      <c r="T29" t="str">
        <f xml:space="preserve"> REPT(" ",19-LEN(TEXT(EXI_BeamDyn_diff!T28,"0.000000E+00")))  &amp;   TEXT(EXI_BeamDyn_diff!T28,"0.000000E+00")</f>
        <v xml:space="preserve">       0.000000E+00</v>
      </c>
      <c r="U29" t="str">
        <f xml:space="preserve"> REPT(" ",19-LEN(TEXT(EXI_BeamDyn_diff!U28,"0.000000E+00")))  &amp;   TEXT(EXI_BeamDyn_diff!U28,"0.000000E+00")</f>
        <v xml:space="preserve">       7.843618E+09</v>
      </c>
      <c r="V29" t="str">
        <f xml:space="preserve"> REPT(" ",19-LEN(TEXT(EXI_BeamDyn_diff!V28,"0.000000E+00")))  &amp;   TEXT(EXI_BeamDyn_diff!V28,"0.000000E+00")</f>
        <v xml:space="preserve">       1.879728E+08</v>
      </c>
      <c r="W29" t="str">
        <f xml:space="preserve"> REPT(" ",19-LEN(TEXT(EXI_BeamDyn_diff!W28,"0.000000E+00")))  &amp;   TEXT(EXI_BeamDyn_diff!W28,"0.000000E+00")</f>
        <v xml:space="preserve">       0.000000E+00</v>
      </c>
      <c r="X29" t="str">
        <f xml:space="preserve"> REPT(" ",19-LEN(TEXT(EXI_BeamDyn_diff!X28,"0.000000E+00")))  &amp;   TEXT(EXI_BeamDyn_diff!X28,"0.000000E+00")</f>
        <v xml:space="preserve">       1.647135E+07</v>
      </c>
      <c r="Y29" t="str">
        <f xml:space="preserve"> REPT(" ",19-LEN(TEXT(EXI_BeamDyn_diff!Y28,"0.000000E+00")))  &amp;   TEXT(EXI_BeamDyn_diff!Y28,"0.000000E+00")</f>
        <v xml:space="preserve">       0.000000E+00</v>
      </c>
      <c r="Z29" t="str">
        <f xml:space="preserve"> REPT(" ",19-LEN(TEXT(EXI_BeamDyn_diff!Z28,"0.000000E+00")))  &amp;   TEXT(EXI_BeamDyn_diff!Z28,"0.000000E+00")</f>
        <v xml:space="preserve">       1.076072E+10</v>
      </c>
      <c r="AA29" t="str">
        <f xml:space="preserve"> REPT(" ",19-LEN(TEXT(EXI_BeamDyn_diff!AA28,"0.000000E+00")))  &amp;   TEXT(EXI_BeamDyn_diff!AA28,"0.000000E+00")</f>
        <v xml:space="preserve">       0.000000E+00</v>
      </c>
      <c r="AB29" t="str">
        <f xml:space="preserve"> REPT(" ",19-LEN(TEXT(EXI_BeamDyn_diff!AB28,"0.000000E+00")))  &amp;   TEXT(EXI_BeamDyn_diff!AB28,"0.000000E+00")</f>
        <v xml:space="preserve">      -1.224962E+09</v>
      </c>
      <c r="AC29" t="str">
        <f xml:space="preserve"> REPT(" ",19-LEN(TEXT(EXI_BeamDyn_diff!AC28,"0.000000E+00")))  &amp;   TEXT(EXI_BeamDyn_diff!AC28,"0.000000E+00")</f>
        <v xml:space="preserve">       4.612065E+08</v>
      </c>
      <c r="AD29" t="str">
        <f xml:space="preserve"> REPT(" ",19-LEN(TEXT(EXI_BeamDyn_diff!AD28,"0.000000E+00")))  &amp;   TEXT(EXI_BeamDyn_diff!AD28,"0.000000E+00")</f>
        <v xml:space="preserve">       0.000000E+00</v>
      </c>
      <c r="AE29" t="str">
        <f xml:space="preserve"> REPT(" ",19-LEN(TEXT(EXI_BeamDyn_diff!AE28,"0.000000E+00")))  &amp;   TEXT(EXI_BeamDyn_diff!AE28,"0.000000E+00")</f>
        <v xml:space="preserve">       2.599073E+10</v>
      </c>
      <c r="AF29" t="str">
        <f xml:space="preserve"> REPT(" ",19-LEN(TEXT(EXI_BeamDyn_diff!AF28,"0.000000E+00")))  &amp;   TEXT(EXI_BeamDyn_diff!AF28,"0.000000E+00")</f>
        <v xml:space="preserve">       0.000000E+00</v>
      </c>
    </row>
    <row r="30" spans="1:33" x14ac:dyDescent="0.3">
      <c r="A30" t="str">
        <f>REPT(" ",5-LEN(TEXT(EXI_BeamDyn_diff!A29,"###"))) &amp; TEXT(EXI_BeamDyn_diff!A29,"###")</f>
        <v xml:space="preserve">     </v>
      </c>
      <c r="B30" t="str">
        <f xml:space="preserve"> REPT(" ",8-LEN(TEXT(EXI_BeamDyn_diff!B29,"0.000")))  &amp;  TEXT(EXI_BeamDyn_diff!B29,"0.000")</f>
        <v xml:space="preserve">  46.800</v>
      </c>
      <c r="C30" t="str">
        <f xml:space="preserve"> REPT(" ",8-LEN(TEXT(EXI_BeamDyn_diff!C29,"0.000")))  &amp;  TEXT(EXI_BeamDyn_diff!C29,"0.000")</f>
        <v xml:space="preserve">   0.000</v>
      </c>
      <c r="D30" t="str">
        <f xml:space="preserve"> REPT(" ",8-LEN(TEXT(EXI_BeamDyn_diff!D29,"0.000")))  &amp;  TEXT(EXI_BeamDyn_diff!D29,"0.000")</f>
        <v xml:space="preserve">   0.196</v>
      </c>
      <c r="E30" t="str">
        <f xml:space="preserve"> REPT(" ",19-LEN(TEXT(EXI_BeamDyn_diff!E29,"0.000000E+00")))  &amp;   TEXT(EXI_BeamDyn_diff!E29,"0.000000E+00")</f>
        <v xml:space="preserve">       4.338699E+02</v>
      </c>
      <c r="F30" t="str">
        <f xml:space="preserve"> REPT(" ",19-LEN(TEXT(EXI_BeamDyn_diff!F29,"0.000000E+00")))  &amp;   TEXT(EXI_BeamDyn_diff!F29,"0.000000E+00")</f>
        <v xml:space="preserve">       7.947352E-01</v>
      </c>
      <c r="G30" t="str">
        <f xml:space="preserve"> REPT(" ",19-LEN(TEXT(EXI_BeamDyn_diff!G29,"0.000000E+00")))  &amp;   TEXT(EXI_BeamDyn_diff!G29,"0.000000E+00")</f>
        <v xml:space="preserve">       6.643576E-02</v>
      </c>
      <c r="H30" t="str">
        <f xml:space="preserve"> REPT(" ",19-LEN(TEXT(EXI_BeamDyn_diff!H29,"0.000000E+00")))  &amp;   TEXT(EXI_BeamDyn_diff!H29,"0.000000E+00")</f>
        <v xml:space="preserve">       1.252914E+02</v>
      </c>
      <c r="I30" t="str">
        <f xml:space="preserve"> REPT(" ",19-LEN(TEXT(EXI_BeamDyn_diff!I29,"0.000000E+00")))  &amp;   TEXT(EXI_BeamDyn_diff!I29,"0.000000E+00")</f>
        <v xml:space="preserve">       1.071002E+03</v>
      </c>
      <c r="J30" t="str">
        <f xml:space="preserve"> REPT(" ",19-LEN(TEXT(EXI_BeamDyn_diff!J29,"0.000000E+00")))  &amp;   TEXT(EXI_BeamDyn_diff!J29,"0.000000E+00")</f>
        <v xml:space="preserve">       7.231609E+01</v>
      </c>
      <c r="K30" t="str">
        <f xml:space="preserve"> REPT(" ",19-LEN(TEXT(EXI_BeamDyn_diff!K29,"0.000000E+00")))  &amp;   TEXT(EXI_BeamDyn_diff!K29,"0.000000E+00")</f>
        <v xml:space="preserve">       3.174099E+08</v>
      </c>
      <c r="L30" t="str">
        <f xml:space="preserve"> REPT(" ",19-LEN(TEXT(EXI_BeamDyn_diff!L29,"0.000000E+00")))  &amp;   TEXT(EXI_BeamDyn_diff!L29,"0.000000E+00")</f>
        <v xml:space="preserve">       0.000000E+00</v>
      </c>
      <c r="M30" t="str">
        <f xml:space="preserve"> REPT(" ",19-LEN(TEXT(EXI_BeamDyn_diff!M29,"0.000000E+00")))  &amp;   TEXT(EXI_BeamDyn_diff!M29,"0.000000E+00")</f>
        <v xml:space="preserve">       5.467064E+06</v>
      </c>
      <c r="N30" t="str">
        <f xml:space="preserve"> REPT(" ",19-LEN(TEXT(EXI_BeamDyn_diff!N29,"0.000000E+00")))  &amp;   TEXT(EXI_BeamDyn_diff!N29,"0.000000E+00")</f>
        <v xml:space="preserve">       0.000000E+00</v>
      </c>
      <c r="O30" t="str">
        <f xml:space="preserve"> REPT(" ",19-LEN(TEXT(EXI_BeamDyn_diff!O29,"0.000000E+00")))  &amp;   TEXT(EXI_BeamDyn_diff!O29,"0.000000E+00")</f>
        <v xml:space="preserve">       1.827512E+07</v>
      </c>
      <c r="P30" t="str">
        <f xml:space="preserve"> REPT(" ",19-LEN(TEXT(EXI_BeamDyn_diff!P29,"0.000000E+00")))  &amp;   TEXT(EXI_BeamDyn_diff!P29,"0.000000E+00")</f>
        <v xml:space="preserve">       0.000000E+00</v>
      </c>
      <c r="Q30" t="str">
        <f xml:space="preserve"> REPT(" ",19-LEN(TEXT(EXI_BeamDyn_diff!Q29,"0.000000E+00")))  &amp;   TEXT(EXI_BeamDyn_diff!Q29,"0.000000E+00")</f>
        <v xml:space="preserve">       2.162099E+10</v>
      </c>
      <c r="R30" t="str">
        <f xml:space="preserve"> REPT(" ",19-LEN(TEXT(EXI_BeamDyn_diff!R29,"0.000000E+00")))  &amp;   TEXT(EXI_BeamDyn_diff!R29,"0.000000E+00")</f>
        <v xml:space="preserve">       0.000000E+00</v>
      </c>
      <c r="S30" t="str">
        <f xml:space="preserve"> REPT(" ",19-LEN(TEXT(EXI_BeamDyn_diff!S29,"0.000000E+00")))  &amp;   TEXT(EXI_BeamDyn_diff!S29,"0.000000E+00")</f>
        <v xml:space="preserve">      -5.399981E+08</v>
      </c>
      <c r="T30" t="str">
        <f xml:space="preserve"> REPT(" ",19-LEN(TEXT(EXI_BeamDyn_diff!T29,"0.000000E+00")))  &amp;   TEXT(EXI_BeamDyn_diff!T29,"0.000000E+00")</f>
        <v xml:space="preserve">       0.000000E+00</v>
      </c>
      <c r="U30" t="str">
        <f xml:space="preserve"> REPT(" ",19-LEN(TEXT(EXI_BeamDyn_diff!U29,"0.000000E+00")))  &amp;   TEXT(EXI_BeamDyn_diff!U29,"0.000000E+00")</f>
        <v xml:space="preserve">       6.892776E+09</v>
      </c>
      <c r="V30" t="str">
        <f xml:space="preserve"> REPT(" ",19-LEN(TEXT(EXI_BeamDyn_diff!V29,"0.000000E+00")))  &amp;   TEXT(EXI_BeamDyn_diff!V29,"0.000000E+00")</f>
        <v xml:space="preserve">       1.617294E+08</v>
      </c>
      <c r="W30" t="str">
        <f xml:space="preserve"> REPT(" ",19-LEN(TEXT(EXI_BeamDyn_diff!W29,"0.000000E+00")))  &amp;   TEXT(EXI_BeamDyn_diff!W29,"0.000000E+00")</f>
        <v xml:space="preserve">       0.000000E+00</v>
      </c>
      <c r="X30" t="str">
        <f xml:space="preserve"> REPT(" ",19-LEN(TEXT(EXI_BeamDyn_diff!X29,"0.000000E+00")))  &amp;   TEXT(EXI_BeamDyn_diff!X29,"0.000000E+00")</f>
        <v xml:space="preserve">       1.524783E+07</v>
      </c>
      <c r="Y30" t="str">
        <f xml:space="preserve"> REPT(" ",19-LEN(TEXT(EXI_BeamDyn_diff!Y29,"0.000000E+00")))  &amp;   TEXT(EXI_BeamDyn_diff!Y29,"0.000000E+00")</f>
        <v xml:space="preserve">       0.000000E+00</v>
      </c>
      <c r="Z30" t="str">
        <f xml:space="preserve"> REPT(" ",19-LEN(TEXT(EXI_BeamDyn_diff!Z29,"0.000000E+00")))  &amp;   TEXT(EXI_BeamDyn_diff!Z29,"0.000000E+00")</f>
        <v xml:space="preserve">       8.582127E+09</v>
      </c>
      <c r="AA30" t="str">
        <f xml:space="preserve"> REPT(" ",19-LEN(TEXT(EXI_BeamDyn_diff!AA29,"0.000000E+00")))  &amp;   TEXT(EXI_BeamDyn_diff!AA29,"0.000000E+00")</f>
        <v xml:space="preserve">       0.000000E+00</v>
      </c>
      <c r="AB30" t="str">
        <f xml:space="preserve"> REPT(" ",19-LEN(TEXT(EXI_BeamDyn_diff!AB29,"0.000000E+00")))  &amp;   TEXT(EXI_BeamDyn_diff!AB29,"0.000000E+00")</f>
        <v xml:space="preserve">      -7.784942E+08</v>
      </c>
      <c r="AC30" t="str">
        <f xml:space="preserve"> REPT(" ",19-LEN(TEXT(EXI_BeamDyn_diff!AC29,"0.000000E+00")))  &amp;   TEXT(EXI_BeamDyn_diff!AC29,"0.000000E+00")</f>
        <v xml:space="preserve">       3.647898E+08</v>
      </c>
      <c r="AD30" t="str">
        <f xml:space="preserve"> REPT(" ",19-LEN(TEXT(EXI_BeamDyn_diff!AD29,"0.000000E+00")))  &amp;   TEXT(EXI_BeamDyn_diff!AD29,"0.000000E+00")</f>
        <v xml:space="preserve">       0.000000E+00</v>
      </c>
      <c r="AE30" t="str">
        <f xml:space="preserve"> REPT(" ",19-LEN(TEXT(EXI_BeamDyn_diff!AE29,"0.000000E+00")))  &amp;   TEXT(EXI_BeamDyn_diff!AE29,"0.000000E+00")</f>
        <v xml:space="preserve">       2.217277E+10</v>
      </c>
      <c r="AF30" t="str">
        <f xml:space="preserve"> REPT(" ",19-LEN(TEXT(EXI_BeamDyn_diff!AF29,"0.000000E+00")))  &amp;   TEXT(EXI_BeamDyn_diff!AF29,"0.000000E+00")</f>
        <v xml:space="preserve">       0.000000E+00</v>
      </c>
      <c r="AG30" s="1"/>
    </row>
    <row r="31" spans="1:33" x14ac:dyDescent="0.3">
      <c r="A31" t="str">
        <f>REPT(" ",5-LEN(TEXT(EXI_BeamDyn_diff!A30,"###"))) &amp; TEXT(EXI_BeamDyn_diff!A30,"###")</f>
        <v xml:space="preserve">   14</v>
      </c>
      <c r="B31" t="str">
        <f xml:space="preserve"> REPT(" ",8-LEN(TEXT(EXI_BeamDyn_diff!B30,"0.000")))  &amp;  TEXT(EXI_BeamDyn_diff!B30,"0.000")</f>
        <v xml:space="preserve">  46.800</v>
      </c>
      <c r="C31" t="str">
        <f xml:space="preserve"> REPT(" ",8-LEN(TEXT(EXI_BeamDyn_diff!C30,"0.000")))  &amp;  TEXT(EXI_BeamDyn_diff!C30,"0.000")</f>
        <v xml:space="preserve">   0.000</v>
      </c>
      <c r="D31" t="str">
        <f xml:space="preserve"> REPT(" ",8-LEN(TEXT(EXI_BeamDyn_diff!D30,"0.000")))  &amp;  TEXT(EXI_BeamDyn_diff!D30,"0.000")</f>
        <v xml:space="preserve">   0.196</v>
      </c>
      <c r="E31" t="str">
        <f xml:space="preserve"> REPT(" ",19-LEN(TEXT(EXI_BeamDyn_diff!E30,"0.000000E+00")))  &amp;   TEXT(EXI_BeamDyn_diff!E30,"0.000000E+00")</f>
        <v xml:space="preserve">       4.338699E+02</v>
      </c>
      <c r="F31" t="str">
        <f xml:space="preserve"> REPT(" ",19-LEN(TEXT(EXI_BeamDyn_diff!F30,"0.000000E+00")))  &amp;   TEXT(EXI_BeamDyn_diff!F30,"0.000000E+00")</f>
        <v xml:space="preserve">       7.947352E-01</v>
      </c>
      <c r="G31" t="str">
        <f xml:space="preserve"> REPT(" ",19-LEN(TEXT(EXI_BeamDyn_diff!G30,"0.000000E+00")))  &amp;   TEXT(EXI_BeamDyn_diff!G30,"0.000000E+00")</f>
        <v xml:space="preserve">       6.643576E-02</v>
      </c>
      <c r="H31" t="str">
        <f xml:space="preserve"> REPT(" ",19-LEN(TEXT(EXI_BeamDyn_diff!H30,"0.000000E+00")))  &amp;   TEXT(EXI_BeamDyn_diff!H30,"0.000000E+00")</f>
        <v xml:space="preserve">       1.252914E+02</v>
      </c>
      <c r="I31" t="str">
        <f xml:space="preserve"> REPT(" ",19-LEN(TEXT(EXI_BeamDyn_diff!I30,"0.000000E+00")))  &amp;   TEXT(EXI_BeamDyn_diff!I30,"0.000000E+00")</f>
        <v xml:space="preserve">       1.071002E+03</v>
      </c>
      <c r="J31" t="str">
        <f xml:space="preserve"> REPT(" ",19-LEN(TEXT(EXI_BeamDyn_diff!J30,"0.000000E+00")))  &amp;   TEXT(EXI_BeamDyn_diff!J30,"0.000000E+00")</f>
        <v xml:space="preserve">       7.231609E+01</v>
      </c>
      <c r="K31" t="str">
        <f xml:space="preserve"> REPT(" ",19-LEN(TEXT(EXI_BeamDyn_diff!K30,"0.000000E+00")))  &amp;   TEXT(EXI_BeamDyn_diff!K30,"0.000000E+00")</f>
        <v xml:space="preserve">       3.174099E+08</v>
      </c>
      <c r="L31" t="str">
        <f xml:space="preserve"> REPT(" ",19-LEN(TEXT(EXI_BeamDyn_diff!L30,"0.000000E+00")))  &amp;   TEXT(EXI_BeamDyn_diff!L30,"0.000000E+00")</f>
        <v xml:space="preserve">       0.000000E+00</v>
      </c>
      <c r="M31" t="str">
        <f xml:space="preserve"> REPT(" ",19-LEN(TEXT(EXI_BeamDyn_diff!M30,"0.000000E+00")))  &amp;   TEXT(EXI_BeamDyn_diff!M30,"0.000000E+00")</f>
        <v xml:space="preserve">       5.467064E+06</v>
      </c>
      <c r="N31" t="str">
        <f xml:space="preserve"> REPT(" ",19-LEN(TEXT(EXI_BeamDyn_diff!N30,"0.000000E+00")))  &amp;   TEXT(EXI_BeamDyn_diff!N30,"0.000000E+00")</f>
        <v xml:space="preserve">       0.000000E+00</v>
      </c>
      <c r="O31" t="str">
        <f xml:space="preserve"> REPT(" ",19-LEN(TEXT(EXI_BeamDyn_diff!O30,"0.000000E+00")))  &amp;   TEXT(EXI_BeamDyn_diff!O30,"0.000000E+00")</f>
        <v xml:space="preserve">       1.827512E+07</v>
      </c>
      <c r="P31" t="str">
        <f xml:space="preserve"> REPT(" ",19-LEN(TEXT(EXI_BeamDyn_diff!P30,"0.000000E+00")))  &amp;   TEXT(EXI_BeamDyn_diff!P30,"0.000000E+00")</f>
        <v xml:space="preserve">       0.000000E+00</v>
      </c>
      <c r="Q31" t="str">
        <f xml:space="preserve"> REPT(" ",19-LEN(TEXT(EXI_BeamDyn_diff!Q30,"0.000000E+00")))  &amp;   TEXT(EXI_BeamDyn_diff!Q30,"0.000000E+00")</f>
        <v xml:space="preserve">       2.162099E+10</v>
      </c>
      <c r="R31" t="str">
        <f xml:space="preserve"> REPT(" ",19-LEN(TEXT(EXI_BeamDyn_diff!R30,"0.000000E+00")))  &amp;   TEXT(EXI_BeamDyn_diff!R30,"0.000000E+00")</f>
        <v xml:space="preserve">       0.000000E+00</v>
      </c>
      <c r="S31" t="str">
        <f xml:space="preserve"> REPT(" ",19-LEN(TEXT(EXI_BeamDyn_diff!S30,"0.000000E+00")))  &amp;   TEXT(EXI_BeamDyn_diff!S30,"0.000000E+00")</f>
        <v xml:space="preserve">      -5.399981E+08</v>
      </c>
      <c r="T31" t="str">
        <f xml:space="preserve"> REPT(" ",19-LEN(TEXT(EXI_BeamDyn_diff!T30,"0.000000E+00")))  &amp;   TEXT(EXI_BeamDyn_diff!T30,"0.000000E+00")</f>
        <v xml:space="preserve">       0.000000E+00</v>
      </c>
      <c r="U31" t="str">
        <f xml:space="preserve"> REPT(" ",19-LEN(TEXT(EXI_BeamDyn_diff!U30,"0.000000E+00")))  &amp;   TEXT(EXI_BeamDyn_diff!U30,"0.000000E+00")</f>
        <v xml:space="preserve">       6.892776E+09</v>
      </c>
      <c r="V31" t="str">
        <f xml:space="preserve"> REPT(" ",19-LEN(TEXT(EXI_BeamDyn_diff!V30,"0.000000E+00")))  &amp;   TEXT(EXI_BeamDyn_diff!V30,"0.000000E+00")</f>
        <v xml:space="preserve">       1.617294E+08</v>
      </c>
      <c r="W31" t="str">
        <f xml:space="preserve"> REPT(" ",19-LEN(TEXT(EXI_BeamDyn_diff!W30,"0.000000E+00")))  &amp;   TEXT(EXI_BeamDyn_diff!W30,"0.000000E+00")</f>
        <v xml:space="preserve">       0.000000E+00</v>
      </c>
      <c r="X31" t="str">
        <f xml:space="preserve"> REPT(" ",19-LEN(TEXT(EXI_BeamDyn_diff!X30,"0.000000E+00")))  &amp;   TEXT(EXI_BeamDyn_diff!X30,"0.000000E+00")</f>
        <v xml:space="preserve">       1.524783E+07</v>
      </c>
      <c r="Y31" t="str">
        <f xml:space="preserve"> REPT(" ",19-LEN(TEXT(EXI_BeamDyn_diff!Y30,"0.000000E+00")))  &amp;   TEXT(EXI_BeamDyn_diff!Y30,"0.000000E+00")</f>
        <v xml:space="preserve">       0.000000E+00</v>
      </c>
      <c r="Z31" t="str">
        <f xml:space="preserve"> REPT(" ",19-LEN(TEXT(EXI_BeamDyn_diff!Z30,"0.000000E+00")))  &amp;   TEXT(EXI_BeamDyn_diff!Z30,"0.000000E+00")</f>
        <v xml:space="preserve">       8.582127E+09</v>
      </c>
      <c r="AA31" t="str">
        <f xml:space="preserve"> REPT(" ",19-LEN(TEXT(EXI_BeamDyn_diff!AA30,"0.000000E+00")))  &amp;   TEXT(EXI_BeamDyn_diff!AA30,"0.000000E+00")</f>
        <v xml:space="preserve">       0.000000E+00</v>
      </c>
      <c r="AB31" t="str">
        <f xml:space="preserve"> REPT(" ",19-LEN(TEXT(EXI_BeamDyn_diff!AB30,"0.000000E+00")))  &amp;   TEXT(EXI_BeamDyn_diff!AB30,"0.000000E+00")</f>
        <v xml:space="preserve">      -7.784942E+08</v>
      </c>
      <c r="AC31" t="str">
        <f xml:space="preserve"> REPT(" ",19-LEN(TEXT(EXI_BeamDyn_diff!AC30,"0.000000E+00")))  &amp;   TEXT(EXI_BeamDyn_diff!AC30,"0.000000E+00")</f>
        <v xml:space="preserve">       3.647898E+08</v>
      </c>
      <c r="AD31" t="str">
        <f xml:space="preserve"> REPT(" ",19-LEN(TEXT(EXI_BeamDyn_diff!AD30,"0.000000E+00")))  &amp;   TEXT(EXI_BeamDyn_diff!AD30,"0.000000E+00")</f>
        <v xml:space="preserve">       0.000000E+00</v>
      </c>
      <c r="AE31" t="str">
        <f xml:space="preserve"> REPT(" ",19-LEN(TEXT(EXI_BeamDyn_diff!AE30,"0.000000E+00")))  &amp;   TEXT(EXI_BeamDyn_diff!AE30,"0.000000E+00")</f>
        <v xml:space="preserve">       2.217277E+10</v>
      </c>
      <c r="AF31" t="str">
        <f xml:space="preserve"> REPT(" ",19-LEN(TEXT(EXI_BeamDyn_diff!AF30,"0.000000E+00")))  &amp;   TEXT(EXI_BeamDyn_diff!AF30,"0.000000E+00")</f>
        <v xml:space="preserve">       0.000000E+00</v>
      </c>
    </row>
    <row r="32" spans="1:33" x14ac:dyDescent="0.3">
      <c r="A32" t="str">
        <f>REPT(" ",5-LEN(TEXT(EXI_BeamDyn_diff!A31,"###"))) &amp; TEXT(EXI_BeamDyn_diff!A31,"###")</f>
        <v xml:space="preserve">     </v>
      </c>
      <c r="B32" t="str">
        <f xml:space="preserve"> REPT(" ",8-LEN(TEXT(EXI_BeamDyn_diff!B31,"0.000")))  &amp;  TEXT(EXI_BeamDyn_diff!B31,"0.000")</f>
        <v xml:space="preserve">  52.650</v>
      </c>
      <c r="C32" t="str">
        <f xml:space="preserve"> REPT(" ",8-LEN(TEXT(EXI_BeamDyn_diff!C31,"0.000")))  &amp;  TEXT(EXI_BeamDyn_diff!C31,"0.000")</f>
        <v xml:space="preserve">   0.000</v>
      </c>
      <c r="D32" t="str">
        <f xml:space="preserve"> REPT(" ",8-LEN(TEXT(EXI_BeamDyn_diff!D31,"0.000")))  &amp;  TEXT(EXI_BeamDyn_diff!D31,"0.000")</f>
        <v xml:space="preserve">   0.096</v>
      </c>
      <c r="E32" t="str">
        <f xml:space="preserve"> REPT(" ",19-LEN(TEXT(EXI_BeamDyn_diff!E31,"0.000000E+00")))  &amp;   TEXT(EXI_BeamDyn_diff!E31,"0.000000E+00")</f>
        <v xml:space="preserve">       4.049160E+02</v>
      </c>
      <c r="F32" t="str">
        <f xml:space="preserve"> REPT(" ",19-LEN(TEXT(EXI_BeamDyn_diff!F31,"0.000000E+00")))  &amp;   TEXT(EXI_BeamDyn_diff!F31,"0.000000E+00")</f>
        <v xml:space="preserve">       7.667870E-01</v>
      </c>
      <c r="G32" t="str">
        <f xml:space="preserve"> REPT(" ",19-LEN(TEXT(EXI_BeamDyn_diff!G31,"0.000000E+00")))  &amp;   TEXT(EXI_BeamDyn_diff!G31,"0.000000E+00")</f>
        <v xml:space="preserve">       5.057927E-02</v>
      </c>
      <c r="H32" t="str">
        <f xml:space="preserve"> REPT(" ",19-LEN(TEXT(EXI_BeamDyn_diff!H31,"0.000000E+00")))  &amp;   TEXT(EXI_BeamDyn_diff!H31,"0.000000E+00")</f>
        <v xml:space="preserve">       9.321979E+01</v>
      </c>
      <c r="I32" t="str">
        <f xml:space="preserve"> REPT(" ",19-LEN(TEXT(EXI_BeamDyn_diff!I31,"0.000000E+00")))  &amp;   TEXT(EXI_BeamDyn_diff!I31,"0.000000E+00")</f>
        <v xml:space="preserve">       8.930276E+02</v>
      </c>
      <c r="J32" t="str">
        <f xml:space="preserve"> REPT(" ",19-LEN(TEXT(EXI_BeamDyn_diff!J31,"0.000000E+00")))  &amp;   TEXT(EXI_BeamDyn_diff!J31,"0.000000E+00")</f>
        <v xml:space="preserve">       4.920004E+01</v>
      </c>
      <c r="K32" t="str">
        <f xml:space="preserve"> REPT(" ",19-LEN(TEXT(EXI_BeamDyn_diff!K31,"0.000000E+00")))  &amp;   TEXT(EXI_BeamDyn_diff!K31,"0.000000E+00")</f>
        <v xml:space="preserve">       3.090713E+08</v>
      </c>
      <c r="L32" t="str">
        <f xml:space="preserve"> REPT(" ",19-LEN(TEXT(EXI_BeamDyn_diff!L31,"0.000000E+00")))  &amp;   TEXT(EXI_BeamDyn_diff!L31,"0.000000E+00")</f>
        <v xml:space="preserve">       0.000000E+00</v>
      </c>
      <c r="M32" t="str">
        <f xml:space="preserve"> REPT(" ",19-LEN(TEXT(EXI_BeamDyn_diff!M31,"0.000000E+00")))  &amp;   TEXT(EXI_BeamDyn_diff!M31,"0.000000E+00")</f>
        <v xml:space="preserve">       4.550515E+06</v>
      </c>
      <c r="N32" t="str">
        <f xml:space="preserve"> REPT(" ",19-LEN(TEXT(EXI_BeamDyn_diff!N31,"0.000000E+00")))  &amp;   TEXT(EXI_BeamDyn_diff!N31,"0.000000E+00")</f>
        <v xml:space="preserve">       0.000000E+00</v>
      </c>
      <c r="O32" t="str">
        <f xml:space="preserve"> REPT(" ",19-LEN(TEXT(EXI_BeamDyn_diff!O31,"0.000000E+00")))  &amp;   TEXT(EXI_BeamDyn_diff!O31,"0.000000E+00")</f>
        <v xml:space="preserve">       1.484022E+07</v>
      </c>
      <c r="P32" t="str">
        <f xml:space="preserve"> REPT(" ",19-LEN(TEXT(EXI_BeamDyn_diff!P31,"0.000000E+00")))  &amp;   TEXT(EXI_BeamDyn_diff!P31,"0.000000E+00")</f>
        <v xml:space="preserve">       0.000000E+00</v>
      </c>
      <c r="Q32" t="str">
        <f xml:space="preserve"> REPT(" ",19-LEN(TEXT(EXI_BeamDyn_diff!Q31,"0.000000E+00")))  &amp;   TEXT(EXI_BeamDyn_diff!Q31,"0.000000E+00")</f>
        <v xml:space="preserve">       2.077940E+10</v>
      </c>
      <c r="R32" t="str">
        <f xml:space="preserve"> REPT(" ",19-LEN(TEXT(EXI_BeamDyn_diff!R31,"0.000000E+00")))  &amp;   TEXT(EXI_BeamDyn_diff!R31,"0.000000E+00")</f>
        <v xml:space="preserve">       0.000000E+00</v>
      </c>
      <c r="S32" t="str">
        <f xml:space="preserve"> REPT(" ",19-LEN(TEXT(EXI_BeamDyn_diff!S31,"0.000000E+00")))  &amp;   TEXT(EXI_BeamDyn_diff!S31,"0.000000E+00")</f>
        <v xml:space="preserve">      -3.487713E+08</v>
      </c>
      <c r="T32" t="str">
        <f xml:space="preserve"> REPT(" ",19-LEN(TEXT(EXI_BeamDyn_diff!T31,"0.000000E+00")))  &amp;   TEXT(EXI_BeamDyn_diff!T31,"0.000000E+00")</f>
        <v xml:space="preserve">       0.000000E+00</v>
      </c>
      <c r="U32" t="str">
        <f xml:space="preserve"> REPT(" ",19-LEN(TEXT(EXI_BeamDyn_diff!U31,"0.000000E+00")))  &amp;   TEXT(EXI_BeamDyn_diff!U31,"0.000000E+00")</f>
        <v xml:space="preserve">       6.371536E+09</v>
      </c>
      <c r="V32" t="str">
        <f xml:space="preserve"> REPT(" ",19-LEN(TEXT(EXI_BeamDyn_diff!V31,"0.000000E+00")))  &amp;   TEXT(EXI_BeamDyn_diff!V31,"0.000000E+00")</f>
        <v xml:space="preserve">       1.380489E+08</v>
      </c>
      <c r="W32" t="str">
        <f xml:space="preserve"> REPT(" ",19-LEN(TEXT(EXI_BeamDyn_diff!W31,"0.000000E+00")))  &amp;   TEXT(EXI_BeamDyn_diff!W31,"0.000000E+00")</f>
        <v xml:space="preserve">       0.000000E+00</v>
      </c>
      <c r="X32" t="str">
        <f xml:space="preserve"> REPT(" ",19-LEN(TEXT(EXI_BeamDyn_diff!X31,"0.000000E+00")))  &amp;   TEXT(EXI_BeamDyn_diff!X31,"0.000000E+00")</f>
        <v xml:space="preserve">       1.074084E+07</v>
      </c>
      <c r="Y32" t="str">
        <f xml:space="preserve"> REPT(" ",19-LEN(TEXT(EXI_BeamDyn_diff!Y31,"0.000000E+00")))  &amp;   TEXT(EXI_BeamDyn_diff!Y31,"0.000000E+00")</f>
        <v xml:space="preserve">       0.000000E+00</v>
      </c>
      <c r="Z32" t="str">
        <f xml:space="preserve"> REPT(" ",19-LEN(TEXT(EXI_BeamDyn_diff!Z31,"0.000000E+00")))  &amp;   TEXT(EXI_BeamDyn_diff!Z31,"0.000000E+00")</f>
        <v xml:space="preserve">       6.570521E+09</v>
      </c>
      <c r="AA32" t="str">
        <f xml:space="preserve"> REPT(" ",19-LEN(TEXT(EXI_BeamDyn_diff!AA31,"0.000000E+00")))  &amp;   TEXT(EXI_BeamDyn_diff!AA31,"0.000000E+00")</f>
        <v xml:space="preserve">       0.000000E+00</v>
      </c>
      <c r="AB32" t="str">
        <f xml:space="preserve"> REPT(" ",19-LEN(TEXT(EXI_BeamDyn_diff!AB31,"0.000000E+00")))  &amp;   TEXT(EXI_BeamDyn_diff!AB31,"0.000000E+00")</f>
        <v xml:space="preserve">      -5.062437E+08</v>
      </c>
      <c r="AC32" t="str">
        <f xml:space="preserve"> REPT(" ",19-LEN(TEXT(EXI_BeamDyn_diff!AC31,"0.000000E+00")))  &amp;   TEXT(EXI_BeamDyn_diff!AC31,"0.000000E+00")</f>
        <v xml:space="preserve">       2.856559E+08</v>
      </c>
      <c r="AD32" t="str">
        <f xml:space="preserve"> REPT(" ",19-LEN(TEXT(EXI_BeamDyn_diff!AD31,"0.000000E+00")))  &amp;   TEXT(EXI_BeamDyn_diff!AD31,"0.000000E+00")</f>
        <v xml:space="preserve">       0.000000E+00</v>
      </c>
      <c r="AE32" t="str">
        <f xml:space="preserve"> REPT(" ",19-LEN(TEXT(EXI_BeamDyn_diff!AE31,"0.000000E+00")))  &amp;   TEXT(EXI_BeamDyn_diff!AE31,"0.000000E+00")</f>
        <v xml:space="preserve">       1.869600E+10</v>
      </c>
      <c r="AF32" t="str">
        <f xml:space="preserve"> REPT(" ",19-LEN(TEXT(EXI_BeamDyn_diff!AF31,"0.000000E+00")))  &amp;   TEXT(EXI_BeamDyn_diff!AF31,"0.000000E+00")</f>
        <v xml:space="preserve">       0.000000E+00</v>
      </c>
      <c r="AG32" s="1"/>
    </row>
    <row r="33" spans="1:33" x14ac:dyDescent="0.3">
      <c r="A33" t="str">
        <f>REPT(" ",5-LEN(TEXT(EXI_BeamDyn_diff!A32,"###"))) &amp; TEXT(EXI_BeamDyn_diff!A32,"###")</f>
        <v xml:space="preserve">   15</v>
      </c>
      <c r="B33" t="str">
        <f xml:space="preserve"> REPT(" ",8-LEN(TEXT(EXI_BeamDyn_diff!B32,"0.000")))  &amp;  TEXT(EXI_BeamDyn_diff!B32,"0.000")</f>
        <v xml:space="preserve">  52.650</v>
      </c>
      <c r="C33" t="str">
        <f xml:space="preserve"> REPT(" ",8-LEN(TEXT(EXI_BeamDyn_diff!C32,"0.000")))  &amp;  TEXT(EXI_BeamDyn_diff!C32,"0.000")</f>
        <v xml:space="preserve">   0.000</v>
      </c>
      <c r="D33" t="str">
        <f xml:space="preserve"> REPT(" ",8-LEN(TEXT(EXI_BeamDyn_diff!D32,"0.000")))  &amp;  TEXT(EXI_BeamDyn_diff!D32,"0.000")</f>
        <v xml:space="preserve">   0.096</v>
      </c>
      <c r="E33" t="str">
        <f xml:space="preserve"> REPT(" ",19-LEN(TEXT(EXI_BeamDyn_diff!E32,"0.000000E+00")))  &amp;   TEXT(EXI_BeamDyn_diff!E32,"0.000000E+00")</f>
        <v xml:space="preserve">       4.049160E+02</v>
      </c>
      <c r="F33" t="str">
        <f xml:space="preserve"> REPT(" ",19-LEN(TEXT(EXI_BeamDyn_diff!F32,"0.000000E+00")))  &amp;   TEXT(EXI_BeamDyn_diff!F32,"0.000000E+00")</f>
        <v xml:space="preserve">       7.667870E-01</v>
      </c>
      <c r="G33" t="str">
        <f xml:space="preserve"> REPT(" ",19-LEN(TEXT(EXI_BeamDyn_diff!G32,"0.000000E+00")))  &amp;   TEXT(EXI_BeamDyn_diff!G32,"0.000000E+00")</f>
        <v xml:space="preserve">       5.057927E-02</v>
      </c>
      <c r="H33" t="str">
        <f xml:space="preserve"> REPT(" ",19-LEN(TEXT(EXI_BeamDyn_diff!H32,"0.000000E+00")))  &amp;   TEXT(EXI_BeamDyn_diff!H32,"0.000000E+00")</f>
        <v xml:space="preserve">       9.321979E+01</v>
      </c>
      <c r="I33" t="str">
        <f xml:space="preserve"> REPT(" ",19-LEN(TEXT(EXI_BeamDyn_diff!I32,"0.000000E+00")))  &amp;   TEXT(EXI_BeamDyn_diff!I32,"0.000000E+00")</f>
        <v xml:space="preserve">       8.930276E+02</v>
      </c>
      <c r="J33" t="str">
        <f xml:space="preserve"> REPT(" ",19-LEN(TEXT(EXI_BeamDyn_diff!J32,"0.000000E+00")))  &amp;   TEXT(EXI_BeamDyn_diff!J32,"0.000000E+00")</f>
        <v xml:space="preserve">       4.920004E+01</v>
      </c>
      <c r="K33" t="str">
        <f xml:space="preserve"> REPT(" ",19-LEN(TEXT(EXI_BeamDyn_diff!K32,"0.000000E+00")))  &amp;   TEXT(EXI_BeamDyn_diff!K32,"0.000000E+00")</f>
        <v xml:space="preserve">       3.090713E+08</v>
      </c>
      <c r="L33" t="str">
        <f xml:space="preserve"> REPT(" ",19-LEN(TEXT(EXI_BeamDyn_diff!L32,"0.000000E+00")))  &amp;   TEXT(EXI_BeamDyn_diff!L32,"0.000000E+00")</f>
        <v xml:space="preserve">       0.000000E+00</v>
      </c>
      <c r="M33" t="str">
        <f xml:space="preserve"> REPT(" ",19-LEN(TEXT(EXI_BeamDyn_diff!M32,"0.000000E+00")))  &amp;   TEXT(EXI_BeamDyn_diff!M32,"0.000000E+00")</f>
        <v xml:space="preserve">       4.550515E+06</v>
      </c>
      <c r="N33" t="str">
        <f xml:space="preserve"> REPT(" ",19-LEN(TEXT(EXI_BeamDyn_diff!N32,"0.000000E+00")))  &amp;   TEXT(EXI_BeamDyn_diff!N32,"0.000000E+00")</f>
        <v xml:space="preserve">       0.000000E+00</v>
      </c>
      <c r="O33" t="str">
        <f xml:space="preserve"> REPT(" ",19-LEN(TEXT(EXI_BeamDyn_diff!O32,"0.000000E+00")))  &amp;   TEXT(EXI_BeamDyn_diff!O32,"0.000000E+00")</f>
        <v xml:space="preserve">       1.484022E+07</v>
      </c>
      <c r="P33" t="str">
        <f xml:space="preserve"> REPT(" ",19-LEN(TEXT(EXI_BeamDyn_diff!P32,"0.000000E+00")))  &amp;   TEXT(EXI_BeamDyn_diff!P32,"0.000000E+00")</f>
        <v xml:space="preserve">       0.000000E+00</v>
      </c>
      <c r="Q33" t="str">
        <f xml:space="preserve"> REPT(" ",19-LEN(TEXT(EXI_BeamDyn_diff!Q32,"0.000000E+00")))  &amp;   TEXT(EXI_BeamDyn_diff!Q32,"0.000000E+00")</f>
        <v xml:space="preserve">       2.077940E+10</v>
      </c>
      <c r="R33" t="str">
        <f xml:space="preserve"> REPT(" ",19-LEN(TEXT(EXI_BeamDyn_diff!R32,"0.000000E+00")))  &amp;   TEXT(EXI_BeamDyn_diff!R32,"0.000000E+00")</f>
        <v xml:space="preserve">       0.000000E+00</v>
      </c>
      <c r="S33" t="str">
        <f xml:space="preserve"> REPT(" ",19-LEN(TEXT(EXI_BeamDyn_diff!S32,"0.000000E+00")))  &amp;   TEXT(EXI_BeamDyn_diff!S32,"0.000000E+00")</f>
        <v xml:space="preserve">      -3.487713E+08</v>
      </c>
      <c r="T33" t="str">
        <f xml:space="preserve"> REPT(" ",19-LEN(TEXT(EXI_BeamDyn_diff!T32,"0.000000E+00")))  &amp;   TEXT(EXI_BeamDyn_diff!T32,"0.000000E+00")</f>
        <v xml:space="preserve">       0.000000E+00</v>
      </c>
      <c r="U33" t="str">
        <f xml:space="preserve"> REPT(" ",19-LEN(TEXT(EXI_BeamDyn_diff!U32,"0.000000E+00")))  &amp;   TEXT(EXI_BeamDyn_diff!U32,"0.000000E+00")</f>
        <v xml:space="preserve">       6.371536E+09</v>
      </c>
      <c r="V33" t="str">
        <f xml:space="preserve"> REPT(" ",19-LEN(TEXT(EXI_BeamDyn_diff!V32,"0.000000E+00")))  &amp;   TEXT(EXI_BeamDyn_diff!V32,"0.000000E+00")</f>
        <v xml:space="preserve">       1.380489E+08</v>
      </c>
      <c r="W33" t="str">
        <f xml:space="preserve"> REPT(" ",19-LEN(TEXT(EXI_BeamDyn_diff!W32,"0.000000E+00")))  &amp;   TEXT(EXI_BeamDyn_diff!W32,"0.000000E+00")</f>
        <v xml:space="preserve">       0.000000E+00</v>
      </c>
      <c r="X33" t="str">
        <f xml:space="preserve"> REPT(" ",19-LEN(TEXT(EXI_BeamDyn_diff!X32,"0.000000E+00")))  &amp;   TEXT(EXI_BeamDyn_diff!X32,"0.000000E+00")</f>
        <v xml:space="preserve">       1.074084E+07</v>
      </c>
      <c r="Y33" t="str">
        <f xml:space="preserve"> REPT(" ",19-LEN(TEXT(EXI_BeamDyn_diff!Y32,"0.000000E+00")))  &amp;   TEXT(EXI_BeamDyn_diff!Y32,"0.000000E+00")</f>
        <v xml:space="preserve">       0.000000E+00</v>
      </c>
      <c r="Z33" t="str">
        <f xml:space="preserve"> REPT(" ",19-LEN(TEXT(EXI_BeamDyn_diff!Z32,"0.000000E+00")))  &amp;   TEXT(EXI_BeamDyn_diff!Z32,"0.000000E+00")</f>
        <v xml:space="preserve">       6.570521E+09</v>
      </c>
      <c r="AA33" t="str">
        <f xml:space="preserve"> REPT(" ",19-LEN(TEXT(EXI_BeamDyn_diff!AA32,"0.000000E+00")))  &amp;   TEXT(EXI_BeamDyn_diff!AA32,"0.000000E+00")</f>
        <v xml:space="preserve">       0.000000E+00</v>
      </c>
      <c r="AB33" t="str">
        <f xml:space="preserve"> REPT(" ",19-LEN(TEXT(EXI_BeamDyn_diff!AB32,"0.000000E+00")))  &amp;   TEXT(EXI_BeamDyn_diff!AB32,"0.000000E+00")</f>
        <v xml:space="preserve">      -5.062437E+08</v>
      </c>
      <c r="AC33" t="str">
        <f xml:space="preserve"> REPT(" ",19-LEN(TEXT(EXI_BeamDyn_diff!AC32,"0.000000E+00")))  &amp;   TEXT(EXI_BeamDyn_diff!AC32,"0.000000E+00")</f>
        <v xml:space="preserve">       2.856559E+08</v>
      </c>
      <c r="AD33" t="str">
        <f xml:space="preserve"> REPT(" ",19-LEN(TEXT(EXI_BeamDyn_diff!AD32,"0.000000E+00")))  &amp;   TEXT(EXI_BeamDyn_diff!AD32,"0.000000E+00")</f>
        <v xml:space="preserve">       0.000000E+00</v>
      </c>
      <c r="AE33" t="str">
        <f xml:space="preserve"> REPT(" ",19-LEN(TEXT(EXI_BeamDyn_diff!AE32,"0.000000E+00")))  &amp;   TEXT(EXI_BeamDyn_diff!AE32,"0.000000E+00")</f>
        <v xml:space="preserve">       1.869600E+10</v>
      </c>
      <c r="AF33" t="str">
        <f xml:space="preserve"> REPT(" ",19-LEN(TEXT(EXI_BeamDyn_diff!AF32,"0.000000E+00")))  &amp;   TEXT(EXI_BeamDyn_diff!AF32,"0.000000E+00")</f>
        <v xml:space="preserve">       0.000000E+00</v>
      </c>
    </row>
    <row r="34" spans="1:33" x14ac:dyDescent="0.3">
      <c r="A34" t="str">
        <f>REPT(" ",5-LEN(TEXT(EXI_BeamDyn_diff!A33,"###"))) &amp; TEXT(EXI_BeamDyn_diff!A33,"###")</f>
        <v xml:space="preserve">     </v>
      </c>
      <c r="B34" t="str">
        <f xml:space="preserve"> REPT(" ",8-LEN(TEXT(EXI_BeamDyn_diff!B33,"0.000")))  &amp;  TEXT(EXI_BeamDyn_diff!B33,"0.000")</f>
        <v xml:space="preserve">  58.500</v>
      </c>
      <c r="C34" t="str">
        <f xml:space="preserve"> REPT(" ",8-LEN(TEXT(EXI_BeamDyn_diff!C33,"0.000")))  &amp;  TEXT(EXI_BeamDyn_diff!C33,"0.000")</f>
        <v xml:space="preserve">   0.000</v>
      </c>
      <c r="D34" t="str">
        <f xml:space="preserve"> REPT(" ",8-LEN(TEXT(EXI_BeamDyn_diff!D33,"0.000")))  &amp;  TEXT(EXI_BeamDyn_diff!D33,"0.000")</f>
        <v xml:space="preserve">  -0.056</v>
      </c>
      <c r="E34" t="str">
        <f xml:space="preserve"> REPT(" ",19-LEN(TEXT(EXI_BeamDyn_diff!E33,"0.000000E+00")))  &amp;   TEXT(EXI_BeamDyn_diff!E33,"0.000000E+00")</f>
        <v xml:space="preserve">       3.777292E+02</v>
      </c>
      <c r="F34" t="str">
        <f xml:space="preserve"> REPT(" ",19-LEN(TEXT(EXI_BeamDyn_diff!F33,"0.000000E+00")))  &amp;   TEXT(EXI_BeamDyn_diff!F33,"0.000000E+00")</f>
        <v xml:space="preserve">       7.214089E-01</v>
      </c>
      <c r="G34" t="str">
        <f xml:space="preserve"> REPT(" ",19-LEN(TEXT(EXI_BeamDyn_diff!G33,"0.000000E+00")))  &amp;   TEXT(EXI_BeamDyn_diff!G33,"0.000000E+00")</f>
        <v xml:space="preserve">       4.203026E-02</v>
      </c>
      <c r="H34" t="str">
        <f xml:space="preserve"> REPT(" ",19-LEN(TEXT(EXI_BeamDyn_diff!H33,"0.000000E+00")))  &amp;   TEXT(EXI_BeamDyn_diff!H33,"0.000000E+00")</f>
        <v xml:space="preserve">       6.790490E+01</v>
      </c>
      <c r="I34" t="str">
        <f xml:space="preserve"> REPT(" ",19-LEN(TEXT(EXI_BeamDyn_diff!I33,"0.000000E+00")))  &amp;   TEXT(EXI_BeamDyn_diff!I33,"0.000000E+00")</f>
        <v xml:space="preserve">       7.340068E+02</v>
      </c>
      <c r="J34" t="str">
        <f xml:space="preserve"> REPT(" ",19-LEN(TEXT(EXI_BeamDyn_diff!J33,"0.000000E+00")))  &amp;   TEXT(EXI_BeamDyn_diff!J33,"0.000000E+00")</f>
        <v xml:space="preserve">       3.338017E+01</v>
      </c>
      <c r="K34" t="str">
        <f xml:space="preserve"> REPT(" ",19-LEN(TEXT(EXI_BeamDyn_diff!K33,"0.000000E+00")))  &amp;   TEXT(EXI_BeamDyn_diff!K33,"0.000000E+00")</f>
        <v xml:space="preserve">       3.031404E+08</v>
      </c>
      <c r="L34" t="str">
        <f xml:space="preserve"> REPT(" ",19-LEN(TEXT(EXI_BeamDyn_diff!L33,"0.000000E+00")))  &amp;   TEXT(EXI_BeamDyn_diff!L33,"0.000000E+00")</f>
        <v xml:space="preserve">       0.000000E+00</v>
      </c>
      <c r="M34" t="str">
        <f xml:space="preserve"> REPT(" ",19-LEN(TEXT(EXI_BeamDyn_diff!M33,"0.000000E+00")))  &amp;   TEXT(EXI_BeamDyn_diff!M33,"0.000000E+00")</f>
        <v xml:space="preserve">       4.072107E+06</v>
      </c>
      <c r="N34" t="str">
        <f xml:space="preserve"> REPT(" ",19-LEN(TEXT(EXI_BeamDyn_diff!N33,"0.000000E+00")))  &amp;   TEXT(EXI_BeamDyn_diff!N33,"0.000000E+00")</f>
        <v xml:space="preserve">       0.000000E+00</v>
      </c>
      <c r="O34" t="str">
        <f xml:space="preserve"> REPT(" ",19-LEN(TEXT(EXI_BeamDyn_diff!O33,"0.000000E+00")))  &amp;   TEXT(EXI_BeamDyn_diff!O33,"0.000000E+00")</f>
        <v xml:space="preserve">       1.213229E+07</v>
      </c>
      <c r="P34" t="str">
        <f xml:space="preserve"> REPT(" ",19-LEN(TEXT(EXI_BeamDyn_diff!P33,"0.000000E+00")))  &amp;   TEXT(EXI_BeamDyn_diff!P33,"0.000000E+00")</f>
        <v xml:space="preserve">       0.000000E+00</v>
      </c>
      <c r="Q34" t="str">
        <f xml:space="preserve"> REPT(" ",19-LEN(TEXT(EXI_BeamDyn_diff!Q33,"0.000000E+00")))  &amp;   TEXT(EXI_BeamDyn_diff!Q33,"0.000000E+00")</f>
        <v xml:space="preserve">       1.992344E+10</v>
      </c>
      <c r="R34" t="str">
        <f xml:space="preserve"> REPT(" ",19-LEN(TEXT(EXI_BeamDyn_diff!R33,"0.000000E+00")))  &amp;   TEXT(EXI_BeamDyn_diff!R33,"0.000000E+00")</f>
        <v xml:space="preserve">       0.000000E+00</v>
      </c>
      <c r="S34" t="str">
        <f xml:space="preserve"> REPT(" ",19-LEN(TEXT(EXI_BeamDyn_diff!S33,"0.000000E+00")))  &amp;   TEXT(EXI_BeamDyn_diff!S33,"0.000000E+00")</f>
        <v xml:space="preserve">      -3.085936E+08</v>
      </c>
      <c r="T34" t="str">
        <f xml:space="preserve"> REPT(" ",19-LEN(TEXT(EXI_BeamDyn_diff!T33,"0.000000E+00")))  &amp;   TEXT(EXI_BeamDyn_diff!T33,"0.000000E+00")</f>
        <v xml:space="preserve">       0.000000E+00</v>
      </c>
      <c r="U34" t="str">
        <f xml:space="preserve"> REPT(" ",19-LEN(TEXT(EXI_BeamDyn_diff!U33,"0.000000E+00")))  &amp;   TEXT(EXI_BeamDyn_diff!U33,"0.000000E+00")</f>
        <v xml:space="preserve">       5.503744E+09</v>
      </c>
      <c r="V34" t="str">
        <f xml:space="preserve"> REPT(" ",19-LEN(TEXT(EXI_BeamDyn_diff!V33,"0.000000E+00")))  &amp;   TEXT(EXI_BeamDyn_diff!V33,"0.000000E+00")</f>
        <v xml:space="preserve">       1.166768E+08</v>
      </c>
      <c r="W34" t="str">
        <f xml:space="preserve"> REPT(" ",19-LEN(TEXT(EXI_BeamDyn_diff!W33,"0.000000E+00")))  &amp;   TEXT(EXI_BeamDyn_diff!W33,"0.000000E+00")</f>
        <v xml:space="preserve">       0.000000E+00</v>
      </c>
      <c r="X34" t="str">
        <f xml:space="preserve"> REPT(" ",19-LEN(TEXT(EXI_BeamDyn_diff!X33,"0.000000E+00")))  &amp;   TEXT(EXI_BeamDyn_diff!X33,"0.000000E+00")</f>
        <v xml:space="preserve">       1.011927E+07</v>
      </c>
      <c r="Y34" t="str">
        <f xml:space="preserve"> REPT(" ",19-LEN(TEXT(EXI_BeamDyn_diff!Y33,"0.000000E+00")))  &amp;   TEXT(EXI_BeamDyn_diff!Y33,"0.000000E+00")</f>
        <v xml:space="preserve">       0.000000E+00</v>
      </c>
      <c r="Z34" t="str">
        <f xml:space="preserve"> REPT(" ",19-LEN(TEXT(EXI_BeamDyn_diff!Z33,"0.000000E+00")))  &amp;   TEXT(EXI_BeamDyn_diff!Z33,"0.000000E+00")</f>
        <v xml:space="preserve">       4.904294E+09</v>
      </c>
      <c r="AA34" t="str">
        <f xml:space="preserve"> REPT(" ",19-LEN(TEXT(EXI_BeamDyn_diff!AA33,"0.000000E+00")))  &amp;   TEXT(EXI_BeamDyn_diff!AA33,"0.000000E+00")</f>
        <v xml:space="preserve">       0.000000E+00</v>
      </c>
      <c r="AB34" t="str">
        <f xml:space="preserve"> REPT(" ",19-LEN(TEXT(EXI_BeamDyn_diff!AB33,"0.000000E+00")))  &amp;   TEXT(EXI_BeamDyn_diff!AB33,"0.000000E+00")</f>
        <v xml:space="preserve">      -3.446959E+08</v>
      </c>
      <c r="AC34" t="str">
        <f xml:space="preserve"> REPT(" ",19-LEN(TEXT(EXI_BeamDyn_diff!AC33,"0.000000E+00")))  &amp;   TEXT(EXI_BeamDyn_diff!AC33,"0.000000E+00")</f>
        <v xml:space="preserve">       2.205404E+08</v>
      </c>
      <c r="AD34" t="str">
        <f xml:space="preserve"> REPT(" ",19-LEN(TEXT(EXI_BeamDyn_diff!AD33,"0.000000E+00")))  &amp;   TEXT(EXI_BeamDyn_diff!AD33,"0.000000E+00")</f>
        <v xml:space="preserve">       0.000000E+00</v>
      </c>
      <c r="AE34" t="str">
        <f xml:space="preserve"> REPT(" ",19-LEN(TEXT(EXI_BeamDyn_diff!AE33,"0.000000E+00")))  &amp;   TEXT(EXI_BeamDyn_diff!AE33,"0.000000E+00")</f>
        <v xml:space="preserve">       1.557555E+10</v>
      </c>
      <c r="AF34" t="str">
        <f xml:space="preserve"> REPT(" ",19-LEN(TEXT(EXI_BeamDyn_diff!AF33,"0.000000E+00")))  &amp;   TEXT(EXI_BeamDyn_diff!AF33,"0.000000E+00")</f>
        <v xml:space="preserve">       0.000000E+00</v>
      </c>
      <c r="AG34" s="1"/>
    </row>
    <row r="35" spans="1:33" x14ac:dyDescent="0.3">
      <c r="A35" t="str">
        <f>REPT(" ",5-LEN(TEXT(EXI_BeamDyn_diff!A34,"###"))) &amp; TEXT(EXI_BeamDyn_diff!A34,"###")</f>
        <v xml:space="preserve">   16</v>
      </c>
      <c r="B35" t="str">
        <f xml:space="preserve"> REPT(" ",8-LEN(TEXT(EXI_BeamDyn_diff!B34,"0.000")))  &amp;  TEXT(EXI_BeamDyn_diff!B34,"0.000")</f>
        <v xml:space="preserve">  58.500</v>
      </c>
      <c r="C35" t="str">
        <f xml:space="preserve"> REPT(" ",8-LEN(TEXT(EXI_BeamDyn_diff!C34,"0.000")))  &amp;  TEXT(EXI_BeamDyn_diff!C34,"0.000")</f>
        <v xml:space="preserve">   0.000</v>
      </c>
      <c r="D35" t="str">
        <f xml:space="preserve"> REPT(" ",8-LEN(TEXT(EXI_BeamDyn_diff!D34,"0.000")))  &amp;  TEXT(EXI_BeamDyn_diff!D34,"0.000")</f>
        <v xml:space="preserve">  -0.056</v>
      </c>
      <c r="E35" t="str">
        <f xml:space="preserve"> REPT(" ",19-LEN(TEXT(EXI_BeamDyn_diff!E34,"0.000000E+00")))  &amp;   TEXT(EXI_BeamDyn_diff!E34,"0.000000E+00")</f>
        <v xml:space="preserve">       3.777292E+02</v>
      </c>
      <c r="F35" t="str">
        <f xml:space="preserve"> REPT(" ",19-LEN(TEXT(EXI_BeamDyn_diff!F34,"0.000000E+00")))  &amp;   TEXT(EXI_BeamDyn_diff!F34,"0.000000E+00")</f>
        <v xml:space="preserve">       7.214089E-01</v>
      </c>
      <c r="G35" t="str">
        <f xml:space="preserve"> REPT(" ",19-LEN(TEXT(EXI_BeamDyn_diff!G34,"0.000000E+00")))  &amp;   TEXT(EXI_BeamDyn_diff!G34,"0.000000E+00")</f>
        <v xml:space="preserve">       4.203026E-02</v>
      </c>
      <c r="H35" t="str">
        <f xml:space="preserve"> REPT(" ",19-LEN(TEXT(EXI_BeamDyn_diff!H34,"0.000000E+00")))  &amp;   TEXT(EXI_BeamDyn_diff!H34,"0.000000E+00")</f>
        <v xml:space="preserve">       6.790490E+01</v>
      </c>
      <c r="I35" t="str">
        <f xml:space="preserve"> REPT(" ",19-LEN(TEXT(EXI_BeamDyn_diff!I34,"0.000000E+00")))  &amp;   TEXT(EXI_BeamDyn_diff!I34,"0.000000E+00")</f>
        <v xml:space="preserve">       7.340068E+02</v>
      </c>
      <c r="J35" t="str">
        <f xml:space="preserve"> REPT(" ",19-LEN(TEXT(EXI_BeamDyn_diff!J34,"0.000000E+00")))  &amp;   TEXT(EXI_BeamDyn_diff!J34,"0.000000E+00")</f>
        <v xml:space="preserve">       3.338017E+01</v>
      </c>
      <c r="K35" t="str">
        <f xml:space="preserve"> REPT(" ",19-LEN(TEXT(EXI_BeamDyn_diff!K34,"0.000000E+00")))  &amp;   TEXT(EXI_BeamDyn_diff!K34,"0.000000E+00")</f>
        <v xml:space="preserve">       3.031404E+08</v>
      </c>
      <c r="L35" t="str">
        <f xml:space="preserve"> REPT(" ",19-LEN(TEXT(EXI_BeamDyn_diff!L34,"0.000000E+00")))  &amp;   TEXT(EXI_BeamDyn_diff!L34,"0.000000E+00")</f>
        <v xml:space="preserve">       0.000000E+00</v>
      </c>
      <c r="M35" t="str">
        <f xml:space="preserve"> REPT(" ",19-LEN(TEXT(EXI_BeamDyn_diff!M34,"0.000000E+00")))  &amp;   TEXT(EXI_BeamDyn_diff!M34,"0.000000E+00")</f>
        <v xml:space="preserve">       4.072107E+06</v>
      </c>
      <c r="N35" t="str">
        <f xml:space="preserve"> REPT(" ",19-LEN(TEXT(EXI_BeamDyn_diff!N34,"0.000000E+00")))  &amp;   TEXT(EXI_BeamDyn_diff!N34,"0.000000E+00")</f>
        <v xml:space="preserve">       0.000000E+00</v>
      </c>
      <c r="O35" t="str">
        <f xml:space="preserve"> REPT(" ",19-LEN(TEXT(EXI_BeamDyn_diff!O34,"0.000000E+00")))  &amp;   TEXT(EXI_BeamDyn_diff!O34,"0.000000E+00")</f>
        <v xml:space="preserve">       1.213229E+07</v>
      </c>
      <c r="P35" t="str">
        <f xml:space="preserve"> REPT(" ",19-LEN(TEXT(EXI_BeamDyn_diff!P34,"0.000000E+00")))  &amp;   TEXT(EXI_BeamDyn_diff!P34,"0.000000E+00")</f>
        <v xml:space="preserve">       0.000000E+00</v>
      </c>
      <c r="Q35" t="str">
        <f xml:space="preserve"> REPT(" ",19-LEN(TEXT(EXI_BeamDyn_diff!Q34,"0.000000E+00")))  &amp;   TEXT(EXI_BeamDyn_diff!Q34,"0.000000E+00")</f>
        <v xml:space="preserve">       1.992344E+10</v>
      </c>
      <c r="R35" t="str">
        <f xml:space="preserve"> REPT(" ",19-LEN(TEXT(EXI_BeamDyn_diff!R34,"0.000000E+00")))  &amp;   TEXT(EXI_BeamDyn_diff!R34,"0.000000E+00")</f>
        <v xml:space="preserve">       0.000000E+00</v>
      </c>
      <c r="S35" t="str">
        <f xml:space="preserve"> REPT(" ",19-LEN(TEXT(EXI_BeamDyn_diff!S34,"0.000000E+00")))  &amp;   TEXT(EXI_BeamDyn_diff!S34,"0.000000E+00")</f>
        <v xml:space="preserve">      -3.085936E+08</v>
      </c>
      <c r="T35" t="str">
        <f xml:space="preserve"> REPT(" ",19-LEN(TEXT(EXI_BeamDyn_diff!T34,"0.000000E+00")))  &amp;   TEXT(EXI_BeamDyn_diff!T34,"0.000000E+00")</f>
        <v xml:space="preserve">       0.000000E+00</v>
      </c>
      <c r="U35" t="str">
        <f xml:space="preserve"> REPT(" ",19-LEN(TEXT(EXI_BeamDyn_diff!U34,"0.000000E+00")))  &amp;   TEXT(EXI_BeamDyn_diff!U34,"0.000000E+00")</f>
        <v xml:space="preserve">       5.503744E+09</v>
      </c>
      <c r="V35" t="str">
        <f xml:space="preserve"> REPT(" ",19-LEN(TEXT(EXI_BeamDyn_diff!V34,"0.000000E+00")))  &amp;   TEXT(EXI_BeamDyn_diff!V34,"0.000000E+00")</f>
        <v xml:space="preserve">       1.166768E+08</v>
      </c>
      <c r="W35" t="str">
        <f xml:space="preserve"> REPT(" ",19-LEN(TEXT(EXI_BeamDyn_diff!W34,"0.000000E+00")))  &amp;   TEXT(EXI_BeamDyn_diff!W34,"0.000000E+00")</f>
        <v xml:space="preserve">       0.000000E+00</v>
      </c>
      <c r="X35" t="str">
        <f xml:space="preserve"> REPT(" ",19-LEN(TEXT(EXI_BeamDyn_diff!X34,"0.000000E+00")))  &amp;   TEXT(EXI_BeamDyn_diff!X34,"0.000000E+00")</f>
        <v xml:space="preserve">       1.011927E+07</v>
      </c>
      <c r="Y35" t="str">
        <f xml:space="preserve"> REPT(" ",19-LEN(TEXT(EXI_BeamDyn_diff!Y34,"0.000000E+00")))  &amp;   TEXT(EXI_BeamDyn_diff!Y34,"0.000000E+00")</f>
        <v xml:space="preserve">       0.000000E+00</v>
      </c>
      <c r="Z35" t="str">
        <f xml:space="preserve"> REPT(" ",19-LEN(TEXT(EXI_BeamDyn_diff!Z34,"0.000000E+00")))  &amp;   TEXT(EXI_BeamDyn_diff!Z34,"0.000000E+00")</f>
        <v xml:space="preserve">       4.904294E+09</v>
      </c>
      <c r="AA35" t="str">
        <f xml:space="preserve"> REPT(" ",19-LEN(TEXT(EXI_BeamDyn_diff!AA34,"0.000000E+00")))  &amp;   TEXT(EXI_BeamDyn_diff!AA34,"0.000000E+00")</f>
        <v xml:space="preserve">       0.000000E+00</v>
      </c>
      <c r="AB35" t="str">
        <f xml:space="preserve"> REPT(" ",19-LEN(TEXT(EXI_BeamDyn_diff!AB34,"0.000000E+00")))  &amp;   TEXT(EXI_BeamDyn_diff!AB34,"0.000000E+00")</f>
        <v xml:space="preserve">      -3.446959E+08</v>
      </c>
      <c r="AC35" t="str">
        <f xml:space="preserve"> REPT(" ",19-LEN(TEXT(EXI_BeamDyn_diff!AC34,"0.000000E+00")))  &amp;   TEXT(EXI_BeamDyn_diff!AC34,"0.000000E+00")</f>
        <v xml:space="preserve">       2.205404E+08</v>
      </c>
      <c r="AD35" t="str">
        <f xml:space="preserve"> REPT(" ",19-LEN(TEXT(EXI_BeamDyn_diff!AD34,"0.000000E+00")))  &amp;   TEXT(EXI_BeamDyn_diff!AD34,"0.000000E+00")</f>
        <v xml:space="preserve">       0.000000E+00</v>
      </c>
      <c r="AE35" t="str">
        <f xml:space="preserve"> REPT(" ",19-LEN(TEXT(EXI_BeamDyn_diff!AE34,"0.000000E+00")))  &amp;   TEXT(EXI_BeamDyn_diff!AE34,"0.000000E+00")</f>
        <v xml:space="preserve">       1.557555E+10</v>
      </c>
      <c r="AF35" t="str">
        <f xml:space="preserve"> REPT(" ",19-LEN(TEXT(EXI_BeamDyn_diff!AF34,"0.000000E+00")))  &amp;   TEXT(EXI_BeamDyn_diff!AF34,"0.000000E+00")</f>
        <v xml:space="preserve">       0.000000E+00</v>
      </c>
    </row>
    <row r="36" spans="1:33" x14ac:dyDescent="0.3">
      <c r="A36" t="str">
        <f>REPT(" ",5-LEN(TEXT(EXI_BeamDyn_diff!A35,"###"))) &amp; TEXT(EXI_BeamDyn_diff!A35,"###")</f>
        <v xml:space="preserve">     </v>
      </c>
      <c r="B36" t="str">
        <f xml:space="preserve"> REPT(" ",8-LEN(TEXT(EXI_BeamDyn_diff!B35,"0.000")))  &amp;  TEXT(EXI_BeamDyn_diff!B35,"0.000")</f>
        <v xml:space="preserve">  64.350</v>
      </c>
      <c r="C36" t="str">
        <f xml:space="preserve"> REPT(" ",8-LEN(TEXT(EXI_BeamDyn_diff!C35,"0.000")))  &amp;  TEXT(EXI_BeamDyn_diff!C35,"0.000")</f>
        <v xml:space="preserve">   0.000</v>
      </c>
      <c r="D36" t="str">
        <f xml:space="preserve"> REPT(" ",8-LEN(TEXT(EXI_BeamDyn_diff!D35,"0.000")))  &amp;  TEXT(EXI_BeamDyn_diff!D35,"0.000")</f>
        <v xml:space="preserve">  -0.237</v>
      </c>
      <c r="E36" t="str">
        <f xml:space="preserve"> REPT(" ",19-LEN(TEXT(EXI_BeamDyn_diff!E35,"0.000000E+00")))  &amp;   TEXT(EXI_BeamDyn_diff!E35,"0.000000E+00")</f>
        <v xml:space="preserve">       3.504808E+02</v>
      </c>
      <c r="F36" t="str">
        <f xml:space="preserve"> REPT(" ",19-LEN(TEXT(EXI_BeamDyn_diff!F35,"0.000000E+00")))  &amp;   TEXT(EXI_BeamDyn_diff!F35,"0.000000E+00")</f>
        <v xml:space="preserve">       6.784315E-01</v>
      </c>
      <c r="G36" t="str">
        <f xml:space="preserve"> REPT(" ",19-LEN(TEXT(EXI_BeamDyn_diff!G35,"0.000000E+00")))  &amp;   TEXT(EXI_BeamDyn_diff!G35,"0.000000E+00")</f>
        <v xml:space="preserve">       3.609827E-02</v>
      </c>
      <c r="H36" t="str">
        <f xml:space="preserve"> REPT(" ",19-LEN(TEXT(EXI_BeamDyn_diff!H35,"0.000000E+00")))  &amp;   TEXT(EXI_BeamDyn_diff!H35,"0.000000E+00")</f>
        <v xml:space="preserve">       4.901709E+01</v>
      </c>
      <c r="I36" t="str">
        <f xml:space="preserve"> REPT(" ",19-LEN(TEXT(EXI_BeamDyn_diff!I35,"0.000000E+00")))  &amp;   TEXT(EXI_BeamDyn_diff!I35,"0.000000E+00")</f>
        <v xml:space="preserve">       5.924606E+02</v>
      </c>
      <c r="J36" t="str">
        <f xml:space="preserve"> REPT(" ",19-LEN(TEXT(EXI_BeamDyn_diff!J35,"0.000000E+00")))  &amp;   TEXT(EXI_BeamDyn_diff!J35,"0.000000E+00")</f>
        <v xml:space="preserve">       2.188401E+01</v>
      </c>
      <c r="K36" t="str">
        <f xml:space="preserve"> REPT(" ",19-LEN(TEXT(EXI_BeamDyn_diff!K35,"0.000000E+00")))  &amp;   TEXT(EXI_BeamDyn_diff!K35,"0.000000E+00")</f>
        <v xml:space="preserve">       2.928788E+08</v>
      </c>
      <c r="L36" t="str">
        <f xml:space="preserve"> REPT(" ",19-LEN(TEXT(EXI_BeamDyn_diff!L35,"0.000000E+00")))  &amp;   TEXT(EXI_BeamDyn_diff!L35,"0.000000E+00")</f>
        <v xml:space="preserve">       0.000000E+00</v>
      </c>
      <c r="M36" t="str">
        <f xml:space="preserve"> REPT(" ",19-LEN(TEXT(EXI_BeamDyn_diff!M35,"0.000000E+00")))  &amp;   TEXT(EXI_BeamDyn_diff!M35,"0.000000E+00")</f>
        <v xml:space="preserve">       2.675197E+06</v>
      </c>
      <c r="N36" t="str">
        <f xml:space="preserve"> REPT(" ",19-LEN(TEXT(EXI_BeamDyn_diff!N35,"0.000000E+00")))  &amp;   TEXT(EXI_BeamDyn_diff!N35,"0.000000E+00")</f>
        <v xml:space="preserve">       0.000000E+00</v>
      </c>
      <c r="O36" t="str">
        <f xml:space="preserve"> REPT(" ",19-LEN(TEXT(EXI_BeamDyn_diff!O35,"0.000000E+00")))  &amp;   TEXT(EXI_BeamDyn_diff!O35,"0.000000E+00")</f>
        <v xml:space="preserve">       1.144489E+07</v>
      </c>
      <c r="P36" t="str">
        <f xml:space="preserve"> REPT(" ",19-LEN(TEXT(EXI_BeamDyn_diff!P35,"0.000000E+00")))  &amp;   TEXT(EXI_BeamDyn_diff!P35,"0.000000E+00")</f>
        <v xml:space="preserve">       0.000000E+00</v>
      </c>
      <c r="Q36" t="str">
        <f xml:space="preserve"> REPT(" ",19-LEN(TEXT(EXI_BeamDyn_diff!Q35,"0.000000E+00")))  &amp;   TEXT(EXI_BeamDyn_diff!Q35,"0.000000E+00")</f>
        <v xml:space="preserve">       1.892501E+10</v>
      </c>
      <c r="R36" t="str">
        <f xml:space="preserve"> REPT(" ",19-LEN(TEXT(EXI_BeamDyn_diff!R35,"0.000000E+00")))  &amp;   TEXT(EXI_BeamDyn_diff!R35,"0.000000E+00")</f>
        <v xml:space="preserve">       0.000000E+00</v>
      </c>
      <c r="S36" t="str">
        <f xml:space="preserve"> REPT(" ",19-LEN(TEXT(EXI_BeamDyn_diff!S35,"0.000000E+00")))  &amp;   TEXT(EXI_BeamDyn_diff!S35,"0.000000E+00")</f>
        <v xml:space="preserve">      -3.085302E+08</v>
      </c>
      <c r="T36" t="str">
        <f xml:space="preserve"> REPT(" ",19-LEN(TEXT(EXI_BeamDyn_diff!T35,"0.000000E+00")))  &amp;   TEXT(EXI_BeamDyn_diff!T35,"0.000000E+00")</f>
        <v xml:space="preserve">       0.000000E+00</v>
      </c>
      <c r="U36" t="str">
        <f xml:space="preserve"> REPT(" ",19-LEN(TEXT(EXI_BeamDyn_diff!U35,"0.000000E+00")))  &amp;   TEXT(EXI_BeamDyn_diff!U35,"0.000000E+00")</f>
        <v xml:space="preserve">       4.934756E+09</v>
      </c>
      <c r="V36" t="str">
        <f xml:space="preserve"> REPT(" ",19-LEN(TEXT(EXI_BeamDyn_diff!V35,"0.000000E+00")))  &amp;   TEXT(EXI_BeamDyn_diff!V35,"0.000000E+00")</f>
        <v xml:space="preserve">       9.745271E+07</v>
      </c>
      <c r="W36" t="str">
        <f xml:space="preserve"> REPT(" ",19-LEN(TEXT(EXI_BeamDyn_diff!W35,"0.000000E+00")))  &amp;   TEXT(EXI_BeamDyn_diff!W35,"0.000000E+00")</f>
        <v xml:space="preserve">       0.000000E+00</v>
      </c>
      <c r="X36" t="str">
        <f xml:space="preserve"> REPT(" ",19-LEN(TEXT(EXI_BeamDyn_diff!X35,"0.000000E+00")))  &amp;   TEXT(EXI_BeamDyn_diff!X35,"0.000000E+00")</f>
        <v xml:space="preserve">       7.866994E+06</v>
      </c>
      <c r="Y36" t="str">
        <f xml:space="preserve"> REPT(" ",19-LEN(TEXT(EXI_BeamDyn_diff!Y35,"0.000000E+00")))  &amp;   TEXT(EXI_BeamDyn_diff!Y35,"0.000000E+00")</f>
        <v xml:space="preserve">       0.000000E+00</v>
      </c>
      <c r="Z36" t="str">
        <f xml:space="preserve"> REPT(" ",19-LEN(TEXT(EXI_BeamDyn_diff!Z35,"0.000000E+00")))  &amp;   TEXT(EXI_BeamDyn_diff!Z35,"0.000000E+00")</f>
        <v xml:space="preserve">       3.608812E+09</v>
      </c>
      <c r="AA36" t="str">
        <f xml:space="preserve"> REPT(" ",19-LEN(TEXT(EXI_BeamDyn_diff!AA35,"0.000000E+00")))  &amp;   TEXT(EXI_BeamDyn_diff!AA35,"0.000000E+00")</f>
        <v xml:space="preserve">       0.000000E+00</v>
      </c>
      <c r="AB36" t="str">
        <f xml:space="preserve"> REPT(" ",19-LEN(TEXT(EXI_BeamDyn_diff!AB35,"0.000000E+00")))  &amp;   TEXT(EXI_BeamDyn_diff!AB35,"0.000000E+00")</f>
        <v xml:space="preserve">      -2.154690E+08</v>
      </c>
      <c r="AC36" t="str">
        <f xml:space="preserve"> REPT(" ",19-LEN(TEXT(EXI_BeamDyn_diff!AC35,"0.000000E+00")))  &amp;   TEXT(EXI_BeamDyn_diff!AC35,"0.000000E+00")</f>
        <v xml:space="preserve">       1.680338E+08</v>
      </c>
      <c r="AD36" t="str">
        <f xml:space="preserve"> REPT(" ",19-LEN(TEXT(EXI_BeamDyn_diff!AD35,"0.000000E+00")))  &amp;   TEXT(EXI_BeamDyn_diff!AD35,"0.000000E+00")</f>
        <v xml:space="preserve">       0.000000E+00</v>
      </c>
      <c r="AE36" t="str">
        <f xml:space="preserve"> REPT(" ",19-LEN(TEXT(EXI_BeamDyn_diff!AE35,"0.000000E+00")))  &amp;   TEXT(EXI_BeamDyn_diff!AE35,"0.000000E+00")</f>
        <v xml:space="preserve">       1.273463E+10</v>
      </c>
      <c r="AF36" t="str">
        <f xml:space="preserve"> REPT(" ",19-LEN(TEXT(EXI_BeamDyn_diff!AF35,"0.000000E+00")))  &amp;   TEXT(EXI_BeamDyn_diff!AF35,"0.000000E+00")</f>
        <v xml:space="preserve">       0.000000E+00</v>
      </c>
      <c r="AG36" s="1"/>
    </row>
    <row r="37" spans="1:33" x14ac:dyDescent="0.3">
      <c r="A37" t="str">
        <f>REPT(" ",5-LEN(TEXT(EXI_BeamDyn_diff!A36,"###"))) &amp; TEXT(EXI_BeamDyn_diff!A36,"###")</f>
        <v xml:space="preserve">   17</v>
      </c>
      <c r="B37" t="str">
        <f xml:space="preserve"> REPT(" ",8-LEN(TEXT(EXI_BeamDyn_diff!B36,"0.000")))  &amp;  TEXT(EXI_BeamDyn_diff!B36,"0.000")</f>
        <v xml:space="preserve">  64.350</v>
      </c>
      <c r="C37" t="str">
        <f xml:space="preserve"> REPT(" ",8-LEN(TEXT(EXI_BeamDyn_diff!C36,"0.000")))  &amp;  TEXT(EXI_BeamDyn_diff!C36,"0.000")</f>
        <v xml:space="preserve">   0.000</v>
      </c>
      <c r="D37" t="str">
        <f xml:space="preserve"> REPT(" ",8-LEN(TEXT(EXI_BeamDyn_diff!D36,"0.000")))  &amp;  TEXT(EXI_BeamDyn_diff!D36,"0.000")</f>
        <v xml:space="preserve">  -0.237</v>
      </c>
      <c r="E37" t="str">
        <f xml:space="preserve"> REPT(" ",19-LEN(TEXT(EXI_BeamDyn_diff!E36,"0.000000E+00")))  &amp;   TEXT(EXI_BeamDyn_diff!E36,"0.000000E+00")</f>
        <v xml:space="preserve">       3.504808E+02</v>
      </c>
      <c r="F37" t="str">
        <f xml:space="preserve"> REPT(" ",19-LEN(TEXT(EXI_BeamDyn_diff!F36,"0.000000E+00")))  &amp;   TEXT(EXI_BeamDyn_diff!F36,"0.000000E+00")</f>
        <v xml:space="preserve">       6.784315E-01</v>
      </c>
      <c r="G37" t="str">
        <f xml:space="preserve"> REPT(" ",19-LEN(TEXT(EXI_BeamDyn_diff!G36,"0.000000E+00")))  &amp;   TEXT(EXI_BeamDyn_diff!G36,"0.000000E+00")</f>
        <v xml:space="preserve">       3.609827E-02</v>
      </c>
      <c r="H37" t="str">
        <f xml:space="preserve"> REPT(" ",19-LEN(TEXT(EXI_BeamDyn_diff!H36,"0.000000E+00")))  &amp;   TEXT(EXI_BeamDyn_diff!H36,"0.000000E+00")</f>
        <v xml:space="preserve">       4.901709E+01</v>
      </c>
      <c r="I37" t="str">
        <f xml:space="preserve"> REPT(" ",19-LEN(TEXT(EXI_BeamDyn_diff!I36,"0.000000E+00")))  &amp;   TEXT(EXI_BeamDyn_diff!I36,"0.000000E+00")</f>
        <v xml:space="preserve">       5.924606E+02</v>
      </c>
      <c r="J37" t="str">
        <f xml:space="preserve"> REPT(" ",19-LEN(TEXT(EXI_BeamDyn_diff!J36,"0.000000E+00")))  &amp;   TEXT(EXI_BeamDyn_diff!J36,"0.000000E+00")</f>
        <v xml:space="preserve">       2.188401E+01</v>
      </c>
      <c r="K37" t="str">
        <f xml:space="preserve"> REPT(" ",19-LEN(TEXT(EXI_BeamDyn_diff!K36,"0.000000E+00")))  &amp;   TEXT(EXI_BeamDyn_diff!K36,"0.000000E+00")</f>
        <v xml:space="preserve">       2.928788E+08</v>
      </c>
      <c r="L37" t="str">
        <f xml:space="preserve"> REPT(" ",19-LEN(TEXT(EXI_BeamDyn_diff!L36,"0.000000E+00")))  &amp;   TEXT(EXI_BeamDyn_diff!L36,"0.000000E+00")</f>
        <v xml:space="preserve">       0.000000E+00</v>
      </c>
      <c r="M37" t="str">
        <f xml:space="preserve"> REPT(" ",19-LEN(TEXT(EXI_BeamDyn_diff!M36,"0.000000E+00")))  &amp;   TEXT(EXI_BeamDyn_diff!M36,"0.000000E+00")</f>
        <v xml:space="preserve">       2.675197E+06</v>
      </c>
      <c r="N37" t="str">
        <f xml:space="preserve"> REPT(" ",19-LEN(TEXT(EXI_BeamDyn_diff!N36,"0.000000E+00")))  &amp;   TEXT(EXI_BeamDyn_diff!N36,"0.000000E+00")</f>
        <v xml:space="preserve">       0.000000E+00</v>
      </c>
      <c r="O37" t="str">
        <f xml:space="preserve"> REPT(" ",19-LEN(TEXT(EXI_BeamDyn_diff!O36,"0.000000E+00")))  &amp;   TEXT(EXI_BeamDyn_diff!O36,"0.000000E+00")</f>
        <v xml:space="preserve">       1.144489E+07</v>
      </c>
      <c r="P37" t="str">
        <f xml:space="preserve"> REPT(" ",19-LEN(TEXT(EXI_BeamDyn_diff!P36,"0.000000E+00")))  &amp;   TEXT(EXI_BeamDyn_diff!P36,"0.000000E+00")</f>
        <v xml:space="preserve">       0.000000E+00</v>
      </c>
      <c r="Q37" t="str">
        <f xml:space="preserve"> REPT(" ",19-LEN(TEXT(EXI_BeamDyn_diff!Q36,"0.000000E+00")))  &amp;   TEXT(EXI_BeamDyn_diff!Q36,"0.000000E+00")</f>
        <v xml:space="preserve">       1.892501E+10</v>
      </c>
      <c r="R37" t="str">
        <f xml:space="preserve"> REPT(" ",19-LEN(TEXT(EXI_BeamDyn_diff!R36,"0.000000E+00")))  &amp;   TEXT(EXI_BeamDyn_diff!R36,"0.000000E+00")</f>
        <v xml:space="preserve">       0.000000E+00</v>
      </c>
      <c r="S37" t="str">
        <f xml:space="preserve"> REPT(" ",19-LEN(TEXT(EXI_BeamDyn_diff!S36,"0.000000E+00")))  &amp;   TEXT(EXI_BeamDyn_diff!S36,"0.000000E+00")</f>
        <v xml:space="preserve">      -3.085302E+08</v>
      </c>
      <c r="T37" t="str">
        <f xml:space="preserve"> REPT(" ",19-LEN(TEXT(EXI_BeamDyn_diff!T36,"0.000000E+00")))  &amp;   TEXT(EXI_BeamDyn_diff!T36,"0.000000E+00")</f>
        <v xml:space="preserve">       0.000000E+00</v>
      </c>
      <c r="U37" t="str">
        <f xml:space="preserve"> REPT(" ",19-LEN(TEXT(EXI_BeamDyn_diff!U36,"0.000000E+00")))  &amp;   TEXT(EXI_BeamDyn_diff!U36,"0.000000E+00")</f>
        <v xml:space="preserve">       4.934756E+09</v>
      </c>
      <c r="V37" t="str">
        <f xml:space="preserve"> REPT(" ",19-LEN(TEXT(EXI_BeamDyn_diff!V36,"0.000000E+00")))  &amp;   TEXT(EXI_BeamDyn_diff!V36,"0.000000E+00")</f>
        <v xml:space="preserve">       9.745271E+07</v>
      </c>
      <c r="W37" t="str">
        <f xml:space="preserve"> REPT(" ",19-LEN(TEXT(EXI_BeamDyn_diff!W36,"0.000000E+00")))  &amp;   TEXT(EXI_BeamDyn_diff!W36,"0.000000E+00")</f>
        <v xml:space="preserve">       0.000000E+00</v>
      </c>
      <c r="X37" t="str">
        <f xml:space="preserve"> REPT(" ",19-LEN(TEXT(EXI_BeamDyn_diff!X36,"0.000000E+00")))  &amp;   TEXT(EXI_BeamDyn_diff!X36,"0.000000E+00")</f>
        <v xml:space="preserve">       7.866994E+06</v>
      </c>
      <c r="Y37" t="str">
        <f xml:space="preserve"> REPT(" ",19-LEN(TEXT(EXI_BeamDyn_diff!Y36,"0.000000E+00")))  &amp;   TEXT(EXI_BeamDyn_diff!Y36,"0.000000E+00")</f>
        <v xml:space="preserve">       0.000000E+00</v>
      </c>
      <c r="Z37" t="str">
        <f xml:space="preserve"> REPT(" ",19-LEN(TEXT(EXI_BeamDyn_diff!Z36,"0.000000E+00")))  &amp;   TEXT(EXI_BeamDyn_diff!Z36,"0.000000E+00")</f>
        <v xml:space="preserve">       3.608812E+09</v>
      </c>
      <c r="AA37" t="str">
        <f xml:space="preserve"> REPT(" ",19-LEN(TEXT(EXI_BeamDyn_diff!AA36,"0.000000E+00")))  &amp;   TEXT(EXI_BeamDyn_diff!AA36,"0.000000E+00")</f>
        <v xml:space="preserve">       0.000000E+00</v>
      </c>
      <c r="AB37" t="str">
        <f xml:space="preserve"> REPT(" ",19-LEN(TEXT(EXI_BeamDyn_diff!AB36,"0.000000E+00")))  &amp;   TEXT(EXI_BeamDyn_diff!AB36,"0.000000E+00")</f>
        <v xml:space="preserve">      -2.154690E+08</v>
      </c>
      <c r="AC37" t="str">
        <f xml:space="preserve"> REPT(" ",19-LEN(TEXT(EXI_BeamDyn_diff!AC36,"0.000000E+00")))  &amp;   TEXT(EXI_BeamDyn_diff!AC36,"0.000000E+00")</f>
        <v xml:space="preserve">       1.680338E+08</v>
      </c>
      <c r="AD37" t="str">
        <f xml:space="preserve"> REPT(" ",19-LEN(TEXT(EXI_BeamDyn_diff!AD36,"0.000000E+00")))  &amp;   TEXT(EXI_BeamDyn_diff!AD36,"0.000000E+00")</f>
        <v xml:space="preserve">       0.000000E+00</v>
      </c>
      <c r="AE37" t="str">
        <f xml:space="preserve"> REPT(" ",19-LEN(TEXT(EXI_BeamDyn_diff!AE36,"0.000000E+00")))  &amp;   TEXT(EXI_BeamDyn_diff!AE36,"0.000000E+00")</f>
        <v xml:space="preserve">       1.273463E+10</v>
      </c>
      <c r="AF37" t="str">
        <f xml:space="preserve"> REPT(" ",19-LEN(TEXT(EXI_BeamDyn_diff!AF36,"0.000000E+00")))  &amp;   TEXT(EXI_BeamDyn_diff!AF36,"0.000000E+00")</f>
        <v xml:space="preserve">       0.000000E+00</v>
      </c>
    </row>
    <row r="38" spans="1:33" x14ac:dyDescent="0.3">
      <c r="A38" t="str">
        <f>REPT(" ",5-LEN(TEXT(EXI_BeamDyn_diff!A37,"###"))) &amp; TEXT(EXI_BeamDyn_diff!A37,"###")</f>
        <v xml:space="preserve">     </v>
      </c>
      <c r="B38" t="str">
        <f xml:space="preserve"> REPT(" ",8-LEN(TEXT(EXI_BeamDyn_diff!B37,"0.000")))  &amp;  TEXT(EXI_BeamDyn_diff!B37,"0.000")</f>
        <v xml:space="preserve">  70.200</v>
      </c>
      <c r="C38" t="str">
        <f xml:space="preserve"> REPT(" ",8-LEN(TEXT(EXI_BeamDyn_diff!C37,"0.000")))  &amp;  TEXT(EXI_BeamDyn_diff!C37,"0.000")</f>
        <v xml:space="preserve">   0.000</v>
      </c>
      <c r="D38" t="str">
        <f xml:space="preserve"> REPT(" ",8-LEN(TEXT(EXI_BeamDyn_diff!D37,"0.000")))  &amp;  TEXT(EXI_BeamDyn_diff!D37,"0.000")</f>
        <v xml:space="preserve">  -0.495</v>
      </c>
      <c r="E38" t="str">
        <f xml:space="preserve"> REPT(" ",19-LEN(TEXT(EXI_BeamDyn_diff!E37,"0.000000E+00")))  &amp;   TEXT(EXI_BeamDyn_diff!E37,"0.000000E+00")</f>
        <v xml:space="preserve">       3.073436E+02</v>
      </c>
      <c r="F38" t="str">
        <f xml:space="preserve"> REPT(" ",19-LEN(TEXT(EXI_BeamDyn_diff!F37,"0.000000E+00")))  &amp;   TEXT(EXI_BeamDyn_diff!F37,"0.000000E+00")</f>
        <v xml:space="preserve">       5.356772E-01</v>
      </c>
      <c r="G38" t="str">
        <f xml:space="preserve"> REPT(" ",19-LEN(TEXT(EXI_BeamDyn_diff!G37,"0.000000E+00")))  &amp;   TEXT(EXI_BeamDyn_diff!G37,"0.000000E+00")</f>
        <v xml:space="preserve">       3.107890E-02</v>
      </c>
      <c r="H38" t="str">
        <f xml:space="preserve"> REPT(" ",19-LEN(TEXT(EXI_BeamDyn_diff!H37,"0.000000E+00")))  &amp;   TEXT(EXI_BeamDyn_diff!H37,"0.000000E+00")</f>
        <v xml:space="preserve">       3.540698E+01</v>
      </c>
      <c r="I38" t="str">
        <f xml:space="preserve"> REPT(" ",19-LEN(TEXT(EXI_BeamDyn_diff!I37,"0.000000E+00")))  &amp;   TEXT(EXI_BeamDyn_diff!I37,"0.000000E+00")</f>
        <v xml:space="preserve">       3.889082E+02</v>
      </c>
      <c r="J38" t="str">
        <f xml:space="preserve"> REPT(" ",19-LEN(TEXT(EXI_BeamDyn_diff!J37,"0.000000E+00")))  &amp;   TEXT(EXI_BeamDyn_diff!J37,"0.000000E+00")</f>
        <v xml:space="preserve">       1.127369E+01</v>
      </c>
      <c r="K38" t="str">
        <f xml:space="preserve"> REPT(" ",19-LEN(TEXT(EXI_BeamDyn_diff!K37,"0.000000E+00")))  &amp;   TEXT(EXI_BeamDyn_diff!K37,"0.000000E+00")</f>
        <v xml:space="preserve">       3.002652E+08</v>
      </c>
      <c r="L38" t="str">
        <f xml:space="preserve"> REPT(" ",19-LEN(TEXT(EXI_BeamDyn_diff!L37,"0.000000E+00")))  &amp;   TEXT(EXI_BeamDyn_diff!L37,"0.000000E+00")</f>
        <v xml:space="preserve">       0.000000E+00</v>
      </c>
      <c r="M38" t="str">
        <f xml:space="preserve"> REPT(" ",19-LEN(TEXT(EXI_BeamDyn_diff!M37,"0.000000E+00")))  &amp;   TEXT(EXI_BeamDyn_diff!M37,"0.000000E+00")</f>
        <v xml:space="preserve">       2.249871E+06</v>
      </c>
      <c r="N38" t="str">
        <f xml:space="preserve"> REPT(" ",19-LEN(TEXT(EXI_BeamDyn_diff!N37,"0.000000E+00")))  &amp;   TEXT(EXI_BeamDyn_diff!N37,"0.000000E+00")</f>
        <v xml:space="preserve">       0.000000E+00</v>
      </c>
      <c r="O38" t="str">
        <f xml:space="preserve"> REPT(" ",19-LEN(TEXT(EXI_BeamDyn_diff!O37,"0.000000E+00")))  &amp;   TEXT(EXI_BeamDyn_diff!O37,"0.000000E+00")</f>
        <v xml:space="preserve">       1.270451E+07</v>
      </c>
      <c r="P38" t="str">
        <f xml:space="preserve"> REPT(" ",19-LEN(TEXT(EXI_BeamDyn_diff!P37,"0.000000E+00")))  &amp;   TEXT(EXI_BeamDyn_diff!P37,"0.000000E+00")</f>
        <v xml:space="preserve">       0.000000E+00</v>
      </c>
      <c r="Q38" t="str">
        <f xml:space="preserve"> REPT(" ",19-LEN(TEXT(EXI_BeamDyn_diff!Q37,"0.000000E+00")))  &amp;   TEXT(EXI_BeamDyn_diff!Q37,"0.000000E+00")</f>
        <v xml:space="preserve">       1.753950E+10</v>
      </c>
      <c r="R38" t="str">
        <f xml:space="preserve"> REPT(" ",19-LEN(TEXT(EXI_BeamDyn_diff!R37,"0.000000E+00")))  &amp;   TEXT(EXI_BeamDyn_diff!R37,"0.000000E+00")</f>
        <v xml:space="preserve">       0.000000E+00</v>
      </c>
      <c r="S38" t="str">
        <f xml:space="preserve"> REPT(" ",19-LEN(TEXT(EXI_BeamDyn_diff!S37,"0.000000E+00")))  &amp;   TEXT(EXI_BeamDyn_diff!S37,"0.000000E+00")</f>
        <v xml:space="preserve">      -3.323902E+08</v>
      </c>
      <c r="T38" t="str">
        <f xml:space="preserve"> REPT(" ",19-LEN(TEXT(EXI_BeamDyn_diff!T37,"0.000000E+00")))  &amp;   TEXT(EXI_BeamDyn_diff!T37,"0.000000E+00")</f>
        <v xml:space="preserve">       0.000000E+00</v>
      </c>
      <c r="U38" t="str">
        <f xml:space="preserve"> REPT(" ",19-LEN(TEXT(EXI_BeamDyn_diff!U37,"0.000000E+00")))  &amp;   TEXT(EXI_BeamDyn_diff!U37,"0.000000E+00")</f>
        <v xml:space="preserve">       3.337154E+09</v>
      </c>
      <c r="V38" t="str">
        <f xml:space="preserve"> REPT(" ",19-LEN(TEXT(EXI_BeamDyn_diff!V37,"0.000000E+00")))  &amp;   TEXT(EXI_BeamDyn_diff!V37,"0.000000E+00")</f>
        <v xml:space="preserve">       8.138009E+07</v>
      </c>
      <c r="W38" t="str">
        <f xml:space="preserve"> REPT(" ",19-LEN(TEXT(EXI_BeamDyn_diff!W37,"0.000000E+00")))  &amp;   TEXT(EXI_BeamDyn_diff!W37,"0.000000E+00")</f>
        <v xml:space="preserve">       0.000000E+00</v>
      </c>
      <c r="X38" t="str">
        <f xml:space="preserve"> REPT(" ",19-LEN(TEXT(EXI_BeamDyn_diff!X37,"0.000000E+00")))  &amp;   TEXT(EXI_BeamDyn_diff!X37,"0.000000E+00")</f>
        <v xml:space="preserve">       7.833014E+06</v>
      </c>
      <c r="Y38" t="str">
        <f xml:space="preserve"> REPT(" ",19-LEN(TEXT(EXI_BeamDyn_diff!Y37,"0.000000E+00")))  &amp;   TEXT(EXI_BeamDyn_diff!Y37,"0.000000E+00")</f>
        <v xml:space="preserve">       0.000000E+00</v>
      </c>
      <c r="Z38" t="str">
        <f xml:space="preserve"> REPT(" ",19-LEN(TEXT(EXI_BeamDyn_diff!Z37,"0.000000E+00")))  &amp;   TEXT(EXI_BeamDyn_diff!Z37,"0.000000E+00")</f>
        <v xml:space="preserve">       2.656269E+09</v>
      </c>
      <c r="AA38" t="str">
        <f xml:space="preserve"> REPT(" ",19-LEN(TEXT(EXI_BeamDyn_diff!AA37,"0.000000E+00")))  &amp;   TEXT(EXI_BeamDyn_diff!AA37,"0.000000E+00")</f>
        <v xml:space="preserve">       0.000000E+00</v>
      </c>
      <c r="AB38" t="str">
        <f xml:space="preserve"> REPT(" ",19-LEN(TEXT(EXI_BeamDyn_diff!AB37,"0.000000E+00")))  &amp;   TEXT(EXI_BeamDyn_diff!AB37,"0.000000E+00")</f>
        <v xml:space="preserve">      -8.536227E+07</v>
      </c>
      <c r="AC38" t="str">
        <f xml:space="preserve"> REPT(" ",19-LEN(TEXT(EXI_BeamDyn_diff!AC37,"0.000000E+00")))  &amp;   TEXT(EXI_BeamDyn_diff!AC37,"0.000000E+00")</f>
        <v xml:space="preserve">       1.282239E+08</v>
      </c>
      <c r="AD38" t="str">
        <f xml:space="preserve"> REPT(" ",19-LEN(TEXT(EXI_BeamDyn_diff!AD37,"0.000000E+00")))  &amp;   TEXT(EXI_BeamDyn_diff!AD37,"0.000000E+00")</f>
        <v xml:space="preserve">       0.000000E+00</v>
      </c>
      <c r="AE38" t="str">
        <f xml:space="preserve"> REPT(" ",19-LEN(TEXT(EXI_BeamDyn_diff!AE37,"0.000000E+00")))  &amp;   TEXT(EXI_BeamDyn_diff!AE37,"0.000000E+00")</f>
        <v xml:space="preserve">       8.378352E+09</v>
      </c>
      <c r="AF38" t="str">
        <f xml:space="preserve"> REPT(" ",19-LEN(TEXT(EXI_BeamDyn_diff!AF37,"0.000000E+00")))  &amp;   TEXT(EXI_BeamDyn_diff!AF37,"0.000000E+00")</f>
        <v xml:space="preserve">       0.000000E+00</v>
      </c>
      <c r="AG38" s="1"/>
    </row>
    <row r="39" spans="1:33" x14ac:dyDescent="0.3">
      <c r="A39" t="str">
        <f>REPT(" ",5-LEN(TEXT(EXI_BeamDyn_diff!A38,"###"))) &amp; TEXT(EXI_BeamDyn_diff!A38,"###")</f>
        <v xml:space="preserve">   18</v>
      </c>
      <c r="B39" t="str">
        <f xml:space="preserve"> REPT(" ",8-LEN(TEXT(EXI_BeamDyn_diff!B38,"0.000")))  &amp;  TEXT(EXI_BeamDyn_diff!B38,"0.000")</f>
        <v xml:space="preserve">  70.200</v>
      </c>
      <c r="C39" t="str">
        <f xml:space="preserve"> REPT(" ",8-LEN(TEXT(EXI_BeamDyn_diff!C38,"0.000")))  &amp;  TEXT(EXI_BeamDyn_diff!C38,"0.000")</f>
        <v xml:space="preserve">   0.000</v>
      </c>
      <c r="D39" t="str">
        <f xml:space="preserve"> REPT(" ",8-LEN(TEXT(EXI_BeamDyn_diff!D38,"0.000")))  &amp;  TEXT(EXI_BeamDyn_diff!D38,"0.000")</f>
        <v xml:space="preserve">  -0.495</v>
      </c>
      <c r="E39" t="str">
        <f xml:space="preserve"> REPT(" ",19-LEN(TEXT(EXI_BeamDyn_diff!E38,"0.000000E+00")))  &amp;   TEXT(EXI_BeamDyn_diff!E38,"0.000000E+00")</f>
        <v xml:space="preserve">       3.073436E+02</v>
      </c>
      <c r="F39" t="str">
        <f xml:space="preserve"> REPT(" ",19-LEN(TEXT(EXI_BeamDyn_diff!F38,"0.000000E+00")))  &amp;   TEXT(EXI_BeamDyn_diff!F38,"0.000000E+00")</f>
        <v xml:space="preserve">       5.356772E-01</v>
      </c>
      <c r="G39" t="str">
        <f xml:space="preserve"> REPT(" ",19-LEN(TEXT(EXI_BeamDyn_diff!G38,"0.000000E+00")))  &amp;   TEXT(EXI_BeamDyn_diff!G38,"0.000000E+00")</f>
        <v xml:space="preserve">       3.107890E-02</v>
      </c>
      <c r="H39" t="str">
        <f xml:space="preserve"> REPT(" ",19-LEN(TEXT(EXI_BeamDyn_diff!H38,"0.000000E+00")))  &amp;   TEXT(EXI_BeamDyn_diff!H38,"0.000000E+00")</f>
        <v xml:space="preserve">       3.540698E+01</v>
      </c>
      <c r="I39" t="str">
        <f xml:space="preserve"> REPT(" ",19-LEN(TEXT(EXI_BeamDyn_diff!I38,"0.000000E+00")))  &amp;   TEXT(EXI_BeamDyn_diff!I38,"0.000000E+00")</f>
        <v xml:space="preserve">       3.889082E+02</v>
      </c>
      <c r="J39" t="str">
        <f xml:space="preserve"> REPT(" ",19-LEN(TEXT(EXI_BeamDyn_diff!J38,"0.000000E+00")))  &amp;   TEXT(EXI_BeamDyn_diff!J38,"0.000000E+00")</f>
        <v xml:space="preserve">       1.127369E+01</v>
      </c>
      <c r="K39" t="str">
        <f xml:space="preserve"> REPT(" ",19-LEN(TEXT(EXI_BeamDyn_diff!K38,"0.000000E+00")))  &amp;   TEXT(EXI_BeamDyn_diff!K38,"0.000000E+00")</f>
        <v xml:space="preserve">       3.002652E+08</v>
      </c>
      <c r="L39" t="str">
        <f xml:space="preserve"> REPT(" ",19-LEN(TEXT(EXI_BeamDyn_diff!L38,"0.000000E+00")))  &amp;   TEXT(EXI_BeamDyn_diff!L38,"0.000000E+00")</f>
        <v xml:space="preserve">       0.000000E+00</v>
      </c>
      <c r="M39" t="str">
        <f xml:space="preserve"> REPT(" ",19-LEN(TEXT(EXI_BeamDyn_diff!M38,"0.000000E+00")))  &amp;   TEXT(EXI_BeamDyn_diff!M38,"0.000000E+00")</f>
        <v xml:space="preserve">       2.249871E+06</v>
      </c>
      <c r="N39" t="str">
        <f xml:space="preserve"> REPT(" ",19-LEN(TEXT(EXI_BeamDyn_diff!N38,"0.000000E+00")))  &amp;   TEXT(EXI_BeamDyn_diff!N38,"0.000000E+00")</f>
        <v xml:space="preserve">       0.000000E+00</v>
      </c>
      <c r="O39" t="str">
        <f xml:space="preserve"> REPT(" ",19-LEN(TEXT(EXI_BeamDyn_diff!O38,"0.000000E+00")))  &amp;   TEXT(EXI_BeamDyn_diff!O38,"0.000000E+00")</f>
        <v xml:space="preserve">       1.270451E+07</v>
      </c>
      <c r="P39" t="str">
        <f xml:space="preserve"> REPT(" ",19-LEN(TEXT(EXI_BeamDyn_diff!P38,"0.000000E+00")))  &amp;   TEXT(EXI_BeamDyn_diff!P38,"0.000000E+00")</f>
        <v xml:space="preserve">       0.000000E+00</v>
      </c>
      <c r="Q39" t="str">
        <f xml:space="preserve"> REPT(" ",19-LEN(TEXT(EXI_BeamDyn_diff!Q38,"0.000000E+00")))  &amp;   TEXT(EXI_BeamDyn_diff!Q38,"0.000000E+00")</f>
        <v xml:space="preserve">       1.753950E+10</v>
      </c>
      <c r="R39" t="str">
        <f xml:space="preserve"> REPT(" ",19-LEN(TEXT(EXI_BeamDyn_diff!R38,"0.000000E+00")))  &amp;   TEXT(EXI_BeamDyn_diff!R38,"0.000000E+00")</f>
        <v xml:space="preserve">       0.000000E+00</v>
      </c>
      <c r="S39" t="str">
        <f xml:space="preserve"> REPT(" ",19-LEN(TEXT(EXI_BeamDyn_diff!S38,"0.000000E+00")))  &amp;   TEXT(EXI_BeamDyn_diff!S38,"0.000000E+00")</f>
        <v xml:space="preserve">      -3.323902E+08</v>
      </c>
      <c r="T39" t="str">
        <f xml:space="preserve"> REPT(" ",19-LEN(TEXT(EXI_BeamDyn_diff!T38,"0.000000E+00")))  &amp;   TEXT(EXI_BeamDyn_diff!T38,"0.000000E+00")</f>
        <v xml:space="preserve">       0.000000E+00</v>
      </c>
      <c r="U39" t="str">
        <f xml:space="preserve"> REPT(" ",19-LEN(TEXT(EXI_BeamDyn_diff!U38,"0.000000E+00")))  &amp;   TEXT(EXI_BeamDyn_diff!U38,"0.000000E+00")</f>
        <v xml:space="preserve">       3.337154E+09</v>
      </c>
      <c r="V39" t="str">
        <f xml:space="preserve"> REPT(" ",19-LEN(TEXT(EXI_BeamDyn_diff!V38,"0.000000E+00")))  &amp;   TEXT(EXI_BeamDyn_diff!V38,"0.000000E+00")</f>
        <v xml:space="preserve">       8.138009E+07</v>
      </c>
      <c r="W39" t="str">
        <f xml:space="preserve"> REPT(" ",19-LEN(TEXT(EXI_BeamDyn_diff!W38,"0.000000E+00")))  &amp;   TEXT(EXI_BeamDyn_diff!W38,"0.000000E+00")</f>
        <v xml:space="preserve">       0.000000E+00</v>
      </c>
      <c r="X39" t="str">
        <f xml:space="preserve"> REPT(" ",19-LEN(TEXT(EXI_BeamDyn_diff!X38,"0.000000E+00")))  &amp;   TEXT(EXI_BeamDyn_diff!X38,"0.000000E+00")</f>
        <v xml:space="preserve">       7.833014E+06</v>
      </c>
      <c r="Y39" t="str">
        <f xml:space="preserve"> REPT(" ",19-LEN(TEXT(EXI_BeamDyn_diff!Y38,"0.000000E+00")))  &amp;   TEXT(EXI_BeamDyn_diff!Y38,"0.000000E+00")</f>
        <v xml:space="preserve">       0.000000E+00</v>
      </c>
      <c r="Z39" t="str">
        <f xml:space="preserve"> REPT(" ",19-LEN(TEXT(EXI_BeamDyn_diff!Z38,"0.000000E+00")))  &amp;   TEXT(EXI_BeamDyn_diff!Z38,"0.000000E+00")</f>
        <v xml:space="preserve">       2.656269E+09</v>
      </c>
      <c r="AA39" t="str">
        <f xml:space="preserve"> REPT(" ",19-LEN(TEXT(EXI_BeamDyn_diff!AA38,"0.000000E+00")))  &amp;   TEXT(EXI_BeamDyn_diff!AA38,"0.000000E+00")</f>
        <v xml:space="preserve">       0.000000E+00</v>
      </c>
      <c r="AB39" t="str">
        <f xml:space="preserve"> REPT(" ",19-LEN(TEXT(EXI_BeamDyn_diff!AB38,"0.000000E+00")))  &amp;   TEXT(EXI_BeamDyn_diff!AB38,"0.000000E+00")</f>
        <v xml:space="preserve">      -8.536227E+07</v>
      </c>
      <c r="AC39" t="str">
        <f xml:space="preserve"> REPT(" ",19-LEN(TEXT(EXI_BeamDyn_diff!AC38,"0.000000E+00")))  &amp;   TEXT(EXI_BeamDyn_diff!AC38,"0.000000E+00")</f>
        <v xml:space="preserve">       1.282239E+08</v>
      </c>
      <c r="AD39" t="str">
        <f xml:space="preserve"> REPT(" ",19-LEN(TEXT(EXI_BeamDyn_diff!AD38,"0.000000E+00")))  &amp;   TEXT(EXI_BeamDyn_diff!AD38,"0.000000E+00")</f>
        <v xml:space="preserve">       0.000000E+00</v>
      </c>
      <c r="AE39" t="str">
        <f xml:space="preserve"> REPT(" ",19-LEN(TEXT(EXI_BeamDyn_diff!AE38,"0.000000E+00")))  &amp;   TEXT(EXI_BeamDyn_diff!AE38,"0.000000E+00")</f>
        <v xml:space="preserve">       8.378352E+09</v>
      </c>
      <c r="AF39" t="str">
        <f xml:space="preserve"> REPT(" ",19-LEN(TEXT(EXI_BeamDyn_diff!AF38,"0.000000E+00")))  &amp;   TEXT(EXI_BeamDyn_diff!AF38,"0.000000E+00")</f>
        <v xml:space="preserve">       0.000000E+00</v>
      </c>
    </row>
    <row r="40" spans="1:33" x14ac:dyDescent="0.3">
      <c r="A40" t="str">
        <f>REPT(" ",5-LEN(TEXT(EXI_BeamDyn_diff!A39,"###"))) &amp; TEXT(EXI_BeamDyn_diff!A39,"###")</f>
        <v xml:space="preserve">     </v>
      </c>
      <c r="B40" t="str">
        <f xml:space="preserve"> REPT(" ",8-LEN(TEXT(EXI_BeamDyn_diff!B39,"0.000")))  &amp;  TEXT(EXI_BeamDyn_diff!B39,"0.000")</f>
        <v xml:space="preserve">  76.050</v>
      </c>
      <c r="C40" t="str">
        <f xml:space="preserve"> REPT(" ",8-LEN(TEXT(EXI_BeamDyn_diff!C39,"0.000")))  &amp;  TEXT(EXI_BeamDyn_diff!C39,"0.000")</f>
        <v xml:space="preserve">   0.000</v>
      </c>
      <c r="D40" t="str">
        <f xml:space="preserve"> REPT(" ",8-LEN(TEXT(EXI_BeamDyn_diff!D39,"0.000")))  &amp;  TEXT(EXI_BeamDyn_diff!D39,"0.000")</f>
        <v xml:space="preserve">  -0.812</v>
      </c>
      <c r="E40" t="str">
        <f xml:space="preserve"> REPT(" ",19-LEN(TEXT(EXI_BeamDyn_diff!E39,"0.000000E+00")))  &amp;   TEXT(EXI_BeamDyn_diff!E39,"0.000000E+00")</f>
        <v xml:space="preserve">       2.602618E+02</v>
      </c>
      <c r="F40" t="str">
        <f xml:space="preserve"> REPT(" ",19-LEN(TEXT(EXI_BeamDyn_diff!F39,"0.000000E+00")))  &amp;   TEXT(EXI_BeamDyn_diff!F39,"0.000000E+00")</f>
        <v xml:space="preserve">       3.589536E-01</v>
      </c>
      <c r="G40" t="str">
        <f xml:space="preserve"> REPT(" ",19-LEN(TEXT(EXI_BeamDyn_diff!G39,"0.000000E+00")))  &amp;   TEXT(EXI_BeamDyn_diff!G39,"0.000000E+00")</f>
        <v xml:space="preserve">       2.845710E-02</v>
      </c>
      <c r="H40" t="str">
        <f xml:space="preserve"> REPT(" ",19-LEN(TEXT(EXI_BeamDyn_diff!H39,"0.000000E+00")))  &amp;   TEXT(EXI_BeamDyn_diff!H39,"0.000000E+00")</f>
        <v xml:space="preserve">       2.522525E+01</v>
      </c>
      <c r="I40" t="str">
        <f xml:space="preserve"> REPT(" ",19-LEN(TEXT(EXI_BeamDyn_diff!I39,"0.000000E+00")))  &amp;   TEXT(EXI_BeamDyn_diff!I39,"0.000000E+00")</f>
        <v xml:space="preserve">       2.154507E+02</v>
      </c>
      <c r="J40" t="str">
        <f xml:space="preserve"> REPT(" ",19-LEN(TEXT(EXI_BeamDyn_diff!J39,"0.000000E+00")))  &amp;   TEXT(EXI_BeamDyn_diff!J39,"0.000000E+00")</f>
        <v xml:space="preserve">       4.407370E+00</v>
      </c>
      <c r="K40" t="str">
        <f xml:space="preserve"> REPT(" ",19-LEN(TEXT(EXI_BeamDyn_diff!K39,"0.000000E+00")))  &amp;   TEXT(EXI_BeamDyn_diff!K39,"0.000000E+00")</f>
        <v xml:space="preserve">       3.346057E+08</v>
      </c>
      <c r="L40" t="str">
        <f xml:space="preserve"> REPT(" ",19-LEN(TEXT(EXI_BeamDyn_diff!L39,"0.000000E+00")))  &amp;   TEXT(EXI_BeamDyn_diff!L39,"0.000000E+00")</f>
        <v xml:space="preserve">       0.000000E+00</v>
      </c>
      <c r="M40" t="str">
        <f xml:space="preserve"> REPT(" ",19-LEN(TEXT(EXI_BeamDyn_diff!M39,"0.000000E+00")))  &amp;   TEXT(EXI_BeamDyn_diff!M39,"0.000000E+00")</f>
        <v xml:space="preserve">       1.475380E+06</v>
      </c>
      <c r="N40" t="str">
        <f xml:space="preserve"> REPT(" ",19-LEN(TEXT(EXI_BeamDyn_diff!N39,"0.000000E+00")))  &amp;   TEXT(EXI_BeamDyn_diff!N39,"0.000000E+00")</f>
        <v xml:space="preserve">       0.000000E+00</v>
      </c>
      <c r="O40" t="str">
        <f xml:space="preserve"> REPT(" ",19-LEN(TEXT(EXI_BeamDyn_diff!O39,"0.000000E+00")))  &amp;   TEXT(EXI_BeamDyn_diff!O39,"0.000000E+00")</f>
        <v xml:space="preserve">       1.532641E+07</v>
      </c>
      <c r="P40" t="str">
        <f xml:space="preserve"> REPT(" ",19-LEN(TEXT(EXI_BeamDyn_diff!P39,"0.000000E+00")))  &amp;   TEXT(EXI_BeamDyn_diff!P39,"0.000000E+00")</f>
        <v xml:space="preserve">       0.000000E+00</v>
      </c>
      <c r="Q40" t="str">
        <f xml:space="preserve"> REPT(" ",19-LEN(TEXT(EXI_BeamDyn_diff!Q39,"0.000000E+00")))  &amp;   TEXT(EXI_BeamDyn_diff!Q39,"0.000000E+00")</f>
        <v xml:space="preserve">       1.585302E+10</v>
      </c>
      <c r="R40" t="str">
        <f xml:space="preserve"> REPT(" ",19-LEN(TEXT(EXI_BeamDyn_diff!R39,"0.000000E+00")))  &amp;   TEXT(EXI_BeamDyn_diff!R39,"0.000000E+00")</f>
        <v xml:space="preserve">       0.000000E+00</v>
      </c>
      <c r="S40" t="str">
        <f xml:space="preserve"> REPT(" ",19-LEN(TEXT(EXI_BeamDyn_diff!S39,"0.000000E+00")))  &amp;   TEXT(EXI_BeamDyn_diff!S39,"0.000000E+00")</f>
        <v xml:space="preserve">      -3.605146E+08</v>
      </c>
      <c r="T40" t="str">
        <f xml:space="preserve"> REPT(" ",19-LEN(TEXT(EXI_BeamDyn_diff!T39,"0.000000E+00")))  &amp;   TEXT(EXI_BeamDyn_diff!T39,"0.000000E+00")</f>
        <v xml:space="preserve">       0.000000E+00</v>
      </c>
      <c r="U40" t="str">
        <f xml:space="preserve"> REPT(" ",19-LEN(TEXT(EXI_BeamDyn_diff!U39,"0.000000E+00")))  &amp;   TEXT(EXI_BeamDyn_diff!U39,"0.000000E+00")</f>
        <v xml:space="preserve">       1.771528E+09</v>
      </c>
      <c r="V40" t="str">
        <f xml:space="preserve"> REPT(" ",19-LEN(TEXT(EXI_BeamDyn_diff!V39,"0.000000E+00")))  &amp;   TEXT(EXI_BeamDyn_diff!V39,"0.000000E+00")</f>
        <v xml:space="preserve">       6.708222E+07</v>
      </c>
      <c r="W40" t="str">
        <f xml:space="preserve"> REPT(" ",19-LEN(TEXT(EXI_BeamDyn_diff!W39,"0.000000E+00")))  &amp;   TEXT(EXI_BeamDyn_diff!W39,"0.000000E+00")</f>
        <v xml:space="preserve">       0.000000E+00</v>
      </c>
      <c r="X40" t="str">
        <f xml:space="preserve"> REPT(" ",19-LEN(TEXT(EXI_BeamDyn_diff!X39,"0.000000E+00")))  &amp;   TEXT(EXI_BeamDyn_diff!X39,"0.000000E+00")</f>
        <v xml:space="preserve">       8.373507E+06</v>
      </c>
      <c r="Y40" t="str">
        <f xml:space="preserve"> REPT(" ",19-LEN(TEXT(EXI_BeamDyn_diff!Y39,"0.000000E+00")))  &amp;   TEXT(EXI_BeamDyn_diff!Y39,"0.000000E+00")</f>
        <v xml:space="preserve">       0.000000E+00</v>
      </c>
      <c r="Z40" t="str">
        <f xml:space="preserve"> REPT(" ",19-LEN(TEXT(EXI_BeamDyn_diff!Z39,"0.000000E+00")))  &amp;   TEXT(EXI_BeamDyn_diff!Z39,"0.000000E+00")</f>
        <v xml:space="preserve">       1.917925E+09</v>
      </c>
      <c r="AA40" t="str">
        <f xml:space="preserve"> REPT(" ",19-LEN(TEXT(EXI_BeamDyn_diff!AA39,"0.000000E+00")))  &amp;   TEXT(EXI_BeamDyn_diff!AA39,"0.000000E+00")</f>
        <v xml:space="preserve">       0.000000E+00</v>
      </c>
      <c r="AB40" t="str">
        <f xml:space="preserve"> REPT(" ",19-LEN(TEXT(EXI_BeamDyn_diff!AB39,"0.000000E+00")))  &amp;   TEXT(EXI_BeamDyn_diff!AB39,"0.000000E+00")</f>
        <v xml:space="preserve">      -5.732549E+06</v>
      </c>
      <c r="AC40" t="str">
        <f xml:space="preserve"> REPT(" ",19-LEN(TEXT(EXI_BeamDyn_diff!AC39,"0.000000E+00")))  &amp;   TEXT(EXI_BeamDyn_diff!AC39,"0.000000E+00")</f>
        <v xml:space="preserve">       9.537558E+07</v>
      </c>
      <c r="AD40" t="str">
        <f xml:space="preserve"> REPT(" ",19-LEN(TEXT(EXI_BeamDyn_diff!AD39,"0.000000E+00")))  &amp;   TEXT(EXI_BeamDyn_diff!AD39,"0.000000E+00")</f>
        <v xml:space="preserve">       0.000000E+00</v>
      </c>
      <c r="AE40" t="str">
        <f xml:space="preserve"> REPT(" ",19-LEN(TEXT(EXI_BeamDyn_diff!AE39,"0.000000E+00")))  &amp;   TEXT(EXI_BeamDyn_diff!AE39,"0.000000E+00")</f>
        <v xml:space="preserve">       4.636840E+09</v>
      </c>
      <c r="AF40" t="str">
        <f xml:space="preserve"> REPT(" ",19-LEN(TEXT(EXI_BeamDyn_diff!AF39,"0.000000E+00")))  &amp;   TEXT(EXI_BeamDyn_diff!AF39,"0.000000E+00")</f>
        <v xml:space="preserve">       0.000000E+00</v>
      </c>
      <c r="AG40" s="1"/>
    </row>
    <row r="41" spans="1:33" x14ac:dyDescent="0.3">
      <c r="A41" t="str">
        <f>REPT(" ",5-LEN(TEXT(EXI_BeamDyn_diff!A40,"###"))) &amp; TEXT(EXI_BeamDyn_diff!A40,"###")</f>
        <v xml:space="preserve">   19</v>
      </c>
      <c r="B41" t="str">
        <f xml:space="preserve"> REPT(" ",8-LEN(TEXT(EXI_BeamDyn_diff!B40,"0.000")))  &amp;  TEXT(EXI_BeamDyn_diff!B40,"0.000")</f>
        <v xml:space="preserve">  76.050</v>
      </c>
      <c r="C41" t="str">
        <f xml:space="preserve"> REPT(" ",8-LEN(TEXT(EXI_BeamDyn_diff!C40,"0.000")))  &amp;  TEXT(EXI_BeamDyn_diff!C40,"0.000")</f>
        <v xml:space="preserve">   0.000</v>
      </c>
      <c r="D41" t="str">
        <f xml:space="preserve"> REPT(" ",8-LEN(TEXT(EXI_BeamDyn_diff!D40,"0.000")))  &amp;  TEXT(EXI_BeamDyn_diff!D40,"0.000")</f>
        <v xml:space="preserve">  -0.812</v>
      </c>
      <c r="E41" t="str">
        <f xml:space="preserve"> REPT(" ",19-LEN(TEXT(EXI_BeamDyn_diff!E40,"0.000000E+00")))  &amp;   TEXT(EXI_BeamDyn_diff!E40,"0.000000E+00")</f>
        <v xml:space="preserve">       2.602618E+02</v>
      </c>
      <c r="F41" t="str">
        <f xml:space="preserve"> REPT(" ",19-LEN(TEXT(EXI_BeamDyn_diff!F40,"0.000000E+00")))  &amp;   TEXT(EXI_BeamDyn_diff!F40,"0.000000E+00")</f>
        <v xml:space="preserve">       3.589536E-01</v>
      </c>
      <c r="G41" t="str">
        <f xml:space="preserve"> REPT(" ",19-LEN(TEXT(EXI_BeamDyn_diff!G40,"0.000000E+00")))  &amp;   TEXT(EXI_BeamDyn_diff!G40,"0.000000E+00")</f>
        <v xml:space="preserve">       2.845710E-02</v>
      </c>
      <c r="H41" t="str">
        <f xml:space="preserve"> REPT(" ",19-LEN(TEXT(EXI_BeamDyn_diff!H40,"0.000000E+00")))  &amp;   TEXT(EXI_BeamDyn_diff!H40,"0.000000E+00")</f>
        <v xml:space="preserve">       2.522525E+01</v>
      </c>
      <c r="I41" t="str">
        <f xml:space="preserve"> REPT(" ",19-LEN(TEXT(EXI_BeamDyn_diff!I40,"0.000000E+00")))  &amp;   TEXT(EXI_BeamDyn_diff!I40,"0.000000E+00")</f>
        <v xml:space="preserve">       2.154507E+02</v>
      </c>
      <c r="J41" t="str">
        <f xml:space="preserve"> REPT(" ",19-LEN(TEXT(EXI_BeamDyn_diff!J40,"0.000000E+00")))  &amp;   TEXT(EXI_BeamDyn_diff!J40,"0.000000E+00")</f>
        <v xml:space="preserve">       4.407370E+00</v>
      </c>
      <c r="K41" t="str">
        <f xml:space="preserve"> REPT(" ",19-LEN(TEXT(EXI_BeamDyn_diff!K40,"0.000000E+00")))  &amp;   TEXT(EXI_BeamDyn_diff!K40,"0.000000E+00")</f>
        <v xml:space="preserve">       3.346057E+08</v>
      </c>
      <c r="L41" t="str">
        <f xml:space="preserve"> REPT(" ",19-LEN(TEXT(EXI_BeamDyn_diff!L40,"0.000000E+00")))  &amp;   TEXT(EXI_BeamDyn_diff!L40,"0.000000E+00")</f>
        <v xml:space="preserve">       0.000000E+00</v>
      </c>
      <c r="M41" t="str">
        <f xml:space="preserve"> REPT(" ",19-LEN(TEXT(EXI_BeamDyn_diff!M40,"0.000000E+00")))  &amp;   TEXT(EXI_BeamDyn_diff!M40,"0.000000E+00")</f>
        <v xml:space="preserve">       1.475380E+06</v>
      </c>
      <c r="N41" t="str">
        <f xml:space="preserve"> REPT(" ",19-LEN(TEXT(EXI_BeamDyn_diff!N40,"0.000000E+00")))  &amp;   TEXT(EXI_BeamDyn_diff!N40,"0.000000E+00")</f>
        <v xml:space="preserve">       0.000000E+00</v>
      </c>
      <c r="O41" t="str">
        <f xml:space="preserve"> REPT(" ",19-LEN(TEXT(EXI_BeamDyn_diff!O40,"0.000000E+00")))  &amp;   TEXT(EXI_BeamDyn_diff!O40,"0.000000E+00")</f>
        <v xml:space="preserve">       1.532641E+07</v>
      </c>
      <c r="P41" t="str">
        <f xml:space="preserve"> REPT(" ",19-LEN(TEXT(EXI_BeamDyn_diff!P40,"0.000000E+00")))  &amp;   TEXT(EXI_BeamDyn_diff!P40,"0.000000E+00")</f>
        <v xml:space="preserve">       0.000000E+00</v>
      </c>
      <c r="Q41" t="str">
        <f xml:space="preserve"> REPT(" ",19-LEN(TEXT(EXI_BeamDyn_diff!Q40,"0.000000E+00")))  &amp;   TEXT(EXI_BeamDyn_diff!Q40,"0.000000E+00")</f>
        <v xml:space="preserve">       1.585302E+10</v>
      </c>
      <c r="R41" t="str">
        <f xml:space="preserve"> REPT(" ",19-LEN(TEXT(EXI_BeamDyn_diff!R40,"0.000000E+00")))  &amp;   TEXT(EXI_BeamDyn_diff!R40,"0.000000E+00")</f>
        <v xml:space="preserve">       0.000000E+00</v>
      </c>
      <c r="S41" t="str">
        <f xml:space="preserve"> REPT(" ",19-LEN(TEXT(EXI_BeamDyn_diff!S40,"0.000000E+00")))  &amp;   TEXT(EXI_BeamDyn_diff!S40,"0.000000E+00")</f>
        <v xml:space="preserve">      -3.605146E+08</v>
      </c>
      <c r="T41" t="str">
        <f xml:space="preserve"> REPT(" ",19-LEN(TEXT(EXI_BeamDyn_diff!T40,"0.000000E+00")))  &amp;   TEXT(EXI_BeamDyn_diff!T40,"0.000000E+00")</f>
        <v xml:space="preserve">       0.000000E+00</v>
      </c>
      <c r="U41" t="str">
        <f xml:space="preserve"> REPT(" ",19-LEN(TEXT(EXI_BeamDyn_diff!U40,"0.000000E+00")))  &amp;   TEXT(EXI_BeamDyn_diff!U40,"0.000000E+00")</f>
        <v xml:space="preserve">       1.771528E+09</v>
      </c>
      <c r="V41" t="str">
        <f xml:space="preserve"> REPT(" ",19-LEN(TEXT(EXI_BeamDyn_diff!V40,"0.000000E+00")))  &amp;   TEXT(EXI_BeamDyn_diff!V40,"0.000000E+00")</f>
        <v xml:space="preserve">       6.708222E+07</v>
      </c>
      <c r="W41" t="str">
        <f xml:space="preserve"> REPT(" ",19-LEN(TEXT(EXI_BeamDyn_diff!W40,"0.000000E+00")))  &amp;   TEXT(EXI_BeamDyn_diff!W40,"0.000000E+00")</f>
        <v xml:space="preserve">       0.000000E+00</v>
      </c>
      <c r="X41" t="str">
        <f xml:space="preserve"> REPT(" ",19-LEN(TEXT(EXI_BeamDyn_diff!X40,"0.000000E+00")))  &amp;   TEXT(EXI_BeamDyn_diff!X40,"0.000000E+00")</f>
        <v xml:space="preserve">       8.373507E+06</v>
      </c>
      <c r="Y41" t="str">
        <f xml:space="preserve"> REPT(" ",19-LEN(TEXT(EXI_BeamDyn_diff!Y40,"0.000000E+00")))  &amp;   TEXT(EXI_BeamDyn_diff!Y40,"0.000000E+00")</f>
        <v xml:space="preserve">       0.000000E+00</v>
      </c>
      <c r="Z41" t="str">
        <f xml:space="preserve"> REPT(" ",19-LEN(TEXT(EXI_BeamDyn_diff!Z40,"0.000000E+00")))  &amp;   TEXT(EXI_BeamDyn_diff!Z40,"0.000000E+00")</f>
        <v xml:space="preserve">       1.917925E+09</v>
      </c>
      <c r="AA41" t="str">
        <f xml:space="preserve"> REPT(" ",19-LEN(TEXT(EXI_BeamDyn_diff!AA40,"0.000000E+00")))  &amp;   TEXT(EXI_BeamDyn_diff!AA40,"0.000000E+00")</f>
        <v xml:space="preserve">       0.000000E+00</v>
      </c>
      <c r="AB41" t="str">
        <f xml:space="preserve"> REPT(" ",19-LEN(TEXT(EXI_BeamDyn_diff!AB40,"0.000000E+00")))  &amp;   TEXT(EXI_BeamDyn_diff!AB40,"0.000000E+00")</f>
        <v xml:space="preserve">      -5.732549E+06</v>
      </c>
      <c r="AC41" t="str">
        <f xml:space="preserve"> REPT(" ",19-LEN(TEXT(EXI_BeamDyn_diff!AC40,"0.000000E+00")))  &amp;   TEXT(EXI_BeamDyn_diff!AC40,"0.000000E+00")</f>
        <v xml:space="preserve">       9.537558E+07</v>
      </c>
      <c r="AD41" t="str">
        <f xml:space="preserve"> REPT(" ",19-LEN(TEXT(EXI_BeamDyn_diff!AD40,"0.000000E+00")))  &amp;   TEXT(EXI_BeamDyn_diff!AD40,"0.000000E+00")</f>
        <v xml:space="preserve">       0.000000E+00</v>
      </c>
      <c r="AE41" t="str">
        <f xml:space="preserve"> REPT(" ",19-LEN(TEXT(EXI_BeamDyn_diff!AE40,"0.000000E+00")))  &amp;   TEXT(EXI_BeamDyn_diff!AE40,"0.000000E+00")</f>
        <v xml:space="preserve">       4.636840E+09</v>
      </c>
      <c r="AF41" t="str">
        <f xml:space="preserve"> REPT(" ",19-LEN(TEXT(EXI_BeamDyn_diff!AF40,"0.000000E+00")))  &amp;   TEXT(EXI_BeamDyn_diff!AF40,"0.000000E+00")</f>
        <v xml:space="preserve">       0.000000E+00</v>
      </c>
    </row>
    <row r="42" spans="1:33" x14ac:dyDescent="0.3">
      <c r="A42" t="str">
        <f>REPT(" ",5-LEN(TEXT(EXI_BeamDyn_diff!A41,"###"))) &amp; TEXT(EXI_BeamDyn_diff!A41,"###")</f>
        <v xml:space="preserve">     </v>
      </c>
      <c r="B42" t="str">
        <f xml:space="preserve"> REPT(" ",8-LEN(TEXT(EXI_BeamDyn_diff!B41,"0.000")))  &amp;  TEXT(EXI_BeamDyn_diff!B41,"0.000")</f>
        <v xml:space="preserve">  81.900</v>
      </c>
      <c r="C42" t="str">
        <f xml:space="preserve"> REPT(" ",8-LEN(TEXT(EXI_BeamDyn_diff!C41,"0.000")))  &amp;  TEXT(EXI_BeamDyn_diff!C41,"0.000")</f>
        <v xml:space="preserve">   0.000</v>
      </c>
      <c r="D42" t="str">
        <f xml:space="preserve"> REPT(" ",8-LEN(TEXT(EXI_BeamDyn_diff!D41,"0.000")))  &amp;  TEXT(EXI_BeamDyn_diff!D41,"0.000")</f>
        <v xml:space="preserve">  -1.153</v>
      </c>
      <c r="E42" t="str">
        <f xml:space="preserve"> REPT(" ",19-LEN(TEXT(EXI_BeamDyn_diff!E41,"0.000000E+00")))  &amp;   TEXT(EXI_BeamDyn_diff!E41,"0.000000E+00")</f>
        <v xml:space="preserve">       2.239379E+02</v>
      </c>
      <c r="F42" t="str">
        <f xml:space="preserve"> REPT(" ",19-LEN(TEXT(EXI_BeamDyn_diff!F41,"0.000000E+00")))  &amp;   TEXT(EXI_BeamDyn_diff!F41,"0.000000E+00")</f>
        <v xml:space="preserve">       2.589659E-01</v>
      </c>
      <c r="G42" t="str">
        <f xml:space="preserve"> REPT(" ",19-LEN(TEXT(EXI_BeamDyn_diff!G41,"0.000000E+00")))  &amp;   TEXT(EXI_BeamDyn_diff!G41,"0.000000E+00")</f>
        <v xml:space="preserve">       3.004507E-02</v>
      </c>
      <c r="H42" t="str">
        <f xml:space="preserve"> REPT(" ",19-LEN(TEXT(EXI_BeamDyn_diff!H41,"0.000000E+00")))  &amp;   TEXT(EXI_BeamDyn_diff!H41,"0.000000E+00")</f>
        <v xml:space="preserve">       1.770785E+01</v>
      </c>
      <c r="I42" t="str">
        <f xml:space="preserve"> REPT(" ",19-LEN(TEXT(EXI_BeamDyn_diff!I41,"0.000000E+00")))  &amp;   TEXT(EXI_BeamDyn_diff!I41,"0.000000E+00")</f>
        <v xml:space="preserve">       1.316864E+02</v>
      </c>
      <c r="J42" t="str">
        <f xml:space="preserve"> REPT(" ",19-LEN(TEXT(EXI_BeamDyn_diff!J41,"0.000000E+00")))  &amp;   TEXT(EXI_BeamDyn_diff!J41,"0.000000E+00")</f>
        <v xml:space="preserve">       1.669433E+00</v>
      </c>
      <c r="K42" t="str">
        <f xml:space="preserve"> REPT(" ",19-LEN(TEXT(EXI_BeamDyn_diff!K41,"0.000000E+00")))  &amp;   TEXT(EXI_BeamDyn_diff!K41,"0.000000E+00")</f>
        <v xml:space="preserve">       3.762698E+08</v>
      </c>
      <c r="L42" t="str">
        <f xml:space="preserve"> REPT(" ",19-LEN(TEXT(EXI_BeamDyn_diff!L41,"0.000000E+00")))  &amp;   TEXT(EXI_BeamDyn_diff!L41,"0.000000E+00")</f>
        <v xml:space="preserve">       0.000000E+00</v>
      </c>
      <c r="M42" t="str">
        <f xml:space="preserve"> REPT(" ",19-LEN(TEXT(EXI_BeamDyn_diff!M41,"0.000000E+00")))  &amp;   TEXT(EXI_BeamDyn_diff!M41,"0.000000E+00")</f>
        <v xml:space="preserve">      -7.963555E+05</v>
      </c>
      <c r="N42" t="str">
        <f xml:space="preserve"> REPT(" ",19-LEN(TEXT(EXI_BeamDyn_diff!N41,"0.000000E+00")))  &amp;   TEXT(EXI_BeamDyn_diff!N41,"0.000000E+00")</f>
        <v xml:space="preserve">       0.000000E+00</v>
      </c>
      <c r="O42" t="str">
        <f xml:space="preserve"> REPT(" ",19-LEN(TEXT(EXI_BeamDyn_diff!O41,"0.000000E+00")))  &amp;   TEXT(EXI_BeamDyn_diff!O41,"0.000000E+00")</f>
        <v xml:space="preserve">       1.811050E+07</v>
      </c>
      <c r="P42" t="str">
        <f xml:space="preserve"> REPT(" ",19-LEN(TEXT(EXI_BeamDyn_diff!P41,"0.000000E+00")))  &amp;   TEXT(EXI_BeamDyn_diff!P41,"0.000000E+00")</f>
        <v xml:space="preserve">       0.000000E+00</v>
      </c>
      <c r="Q42" t="str">
        <f xml:space="preserve"> REPT(" ",19-LEN(TEXT(EXI_BeamDyn_diff!Q41,"0.000000E+00")))  &amp;   TEXT(EXI_BeamDyn_diff!Q41,"0.000000E+00")</f>
        <v xml:space="preserve">       1.406091E+10</v>
      </c>
      <c r="R42" t="str">
        <f xml:space="preserve"> REPT(" ",19-LEN(TEXT(EXI_BeamDyn_diff!R41,"0.000000E+00")))  &amp;   TEXT(EXI_BeamDyn_diff!R41,"0.000000E+00")</f>
        <v xml:space="preserve">       0.000000E+00</v>
      </c>
      <c r="S42" t="str">
        <f xml:space="preserve"> REPT(" ",19-LEN(TEXT(EXI_BeamDyn_diff!S41,"0.000000E+00")))  &amp;   TEXT(EXI_BeamDyn_diff!S41,"0.000000E+00")</f>
        <v xml:space="preserve">      -4.029670E+08</v>
      </c>
      <c r="T42" t="str">
        <f xml:space="preserve"> REPT(" ",19-LEN(TEXT(EXI_BeamDyn_diff!T41,"0.000000E+00")))  &amp;   TEXT(EXI_BeamDyn_diff!T41,"0.000000E+00")</f>
        <v xml:space="preserve">       0.000000E+00</v>
      </c>
      <c r="U42" t="str">
        <f xml:space="preserve"> REPT(" ",19-LEN(TEXT(EXI_BeamDyn_diff!U41,"0.000000E+00")))  &amp;   TEXT(EXI_BeamDyn_diff!U41,"0.000000E+00")</f>
        <v xml:space="preserve">       1.016907E+09</v>
      </c>
      <c r="V42" t="str">
        <f xml:space="preserve"> REPT(" ",19-LEN(TEXT(EXI_BeamDyn_diff!V41,"0.000000E+00")))  &amp;   TEXT(EXI_BeamDyn_diff!V41,"0.000000E+00")</f>
        <v xml:space="preserve">       5.554236E+07</v>
      </c>
      <c r="W42" t="str">
        <f xml:space="preserve"> REPT(" ",19-LEN(TEXT(EXI_BeamDyn_diff!W41,"0.000000E+00")))  &amp;   TEXT(EXI_BeamDyn_diff!W41,"0.000000E+00")</f>
        <v xml:space="preserve">       0.000000E+00</v>
      </c>
      <c r="X42" t="str">
        <f xml:space="preserve"> REPT(" ",19-LEN(TEXT(EXI_BeamDyn_diff!X41,"0.000000E+00")))  &amp;   TEXT(EXI_BeamDyn_diff!X41,"0.000000E+00")</f>
        <v xml:space="preserve">       7.969863E+06</v>
      </c>
      <c r="Y42" t="str">
        <f xml:space="preserve"> REPT(" ",19-LEN(TEXT(EXI_BeamDyn_diff!Y41,"0.000000E+00")))  &amp;   TEXT(EXI_BeamDyn_diff!Y41,"0.000000E+00")</f>
        <v xml:space="preserve">       0.000000E+00</v>
      </c>
      <c r="Z42" t="str">
        <f xml:space="preserve"> REPT(" ",19-LEN(TEXT(EXI_BeamDyn_diff!Z41,"0.000000E+00")))  &amp;   TEXT(EXI_BeamDyn_diff!Z41,"0.000000E+00")</f>
        <v xml:space="preserve">       1.351800E+09</v>
      </c>
      <c r="AA42" t="str">
        <f xml:space="preserve"> REPT(" ",19-LEN(TEXT(EXI_BeamDyn_diff!AA41,"0.000000E+00")))  &amp;   TEXT(EXI_BeamDyn_diff!AA41,"0.000000E+00")</f>
        <v xml:space="preserve">       0.000000E+00</v>
      </c>
      <c r="AB42" t="str">
        <f xml:space="preserve"> REPT(" ",19-LEN(TEXT(EXI_BeamDyn_diff!AB41,"0.000000E+00")))  &amp;   TEXT(EXI_BeamDyn_diff!AB41,"0.000000E+00")</f>
        <v xml:space="preserve">       8.618610E+05</v>
      </c>
      <c r="AC42" t="str">
        <f xml:space="preserve"> REPT(" ",19-LEN(TEXT(EXI_BeamDyn_diff!AC41,"0.000000E+00")))  &amp;   TEXT(EXI_BeamDyn_diff!AC41,"0.000000E+00")</f>
        <v xml:space="preserve">       7.145437E+07</v>
      </c>
      <c r="AD42" t="str">
        <f xml:space="preserve"> REPT(" ",19-LEN(TEXT(EXI_BeamDyn_diff!AD41,"0.000000E+00")))  &amp;   TEXT(EXI_BeamDyn_diff!AD41,"0.000000E+00")</f>
        <v xml:space="preserve">       0.000000E+00</v>
      </c>
      <c r="AE42" t="str">
        <f xml:space="preserve"> REPT(" ",19-LEN(TEXT(EXI_BeamDyn_diff!AE41,"0.000000E+00")))  &amp;   TEXT(EXI_BeamDyn_diff!AE41,"0.000000E+00")</f>
        <v xml:space="preserve">       2.889074E+09</v>
      </c>
      <c r="AF42" t="str">
        <f xml:space="preserve"> REPT(" ",19-LEN(TEXT(EXI_BeamDyn_diff!AF41,"0.000000E+00")))  &amp;   TEXT(EXI_BeamDyn_diff!AF41,"0.000000E+00")</f>
        <v xml:space="preserve">       0.000000E+00</v>
      </c>
      <c r="AG42" s="1"/>
    </row>
    <row r="43" spans="1:33" x14ac:dyDescent="0.3">
      <c r="A43" t="str">
        <f>REPT(" ",5-LEN(TEXT(EXI_BeamDyn_diff!A42,"###"))) &amp; TEXT(EXI_BeamDyn_diff!A42,"###")</f>
        <v xml:space="preserve">   20</v>
      </c>
      <c r="B43" t="str">
        <f xml:space="preserve"> REPT(" ",8-LEN(TEXT(EXI_BeamDyn_diff!B42,"0.000")))  &amp;  TEXT(EXI_BeamDyn_diff!B42,"0.000")</f>
        <v xml:space="preserve">  81.900</v>
      </c>
      <c r="C43" t="str">
        <f xml:space="preserve"> REPT(" ",8-LEN(TEXT(EXI_BeamDyn_diff!C42,"0.000")))  &amp;  TEXT(EXI_BeamDyn_diff!C42,"0.000")</f>
        <v xml:space="preserve">   0.000</v>
      </c>
      <c r="D43" t="str">
        <f xml:space="preserve"> REPT(" ",8-LEN(TEXT(EXI_BeamDyn_diff!D42,"0.000")))  &amp;  TEXT(EXI_BeamDyn_diff!D42,"0.000")</f>
        <v xml:space="preserve">  -1.153</v>
      </c>
      <c r="E43" t="str">
        <f xml:space="preserve"> REPT(" ",19-LEN(TEXT(EXI_BeamDyn_diff!E42,"0.000000E+00")))  &amp;   TEXT(EXI_BeamDyn_diff!E42,"0.000000E+00")</f>
        <v xml:space="preserve">       2.239379E+02</v>
      </c>
      <c r="F43" t="str">
        <f xml:space="preserve"> REPT(" ",19-LEN(TEXT(EXI_BeamDyn_diff!F42,"0.000000E+00")))  &amp;   TEXT(EXI_BeamDyn_diff!F42,"0.000000E+00")</f>
        <v xml:space="preserve">       2.589659E-01</v>
      </c>
      <c r="G43" t="str">
        <f xml:space="preserve"> REPT(" ",19-LEN(TEXT(EXI_BeamDyn_diff!G42,"0.000000E+00")))  &amp;   TEXT(EXI_BeamDyn_diff!G42,"0.000000E+00")</f>
        <v xml:space="preserve">       3.004507E-02</v>
      </c>
      <c r="H43" t="str">
        <f xml:space="preserve"> REPT(" ",19-LEN(TEXT(EXI_BeamDyn_diff!H42,"0.000000E+00")))  &amp;   TEXT(EXI_BeamDyn_diff!H42,"0.000000E+00")</f>
        <v xml:space="preserve">       1.770785E+01</v>
      </c>
      <c r="I43" t="str">
        <f xml:space="preserve"> REPT(" ",19-LEN(TEXT(EXI_BeamDyn_diff!I42,"0.000000E+00")))  &amp;   TEXT(EXI_BeamDyn_diff!I42,"0.000000E+00")</f>
        <v xml:space="preserve">       1.316864E+02</v>
      </c>
      <c r="J43" t="str">
        <f xml:space="preserve"> REPT(" ",19-LEN(TEXT(EXI_BeamDyn_diff!J42,"0.000000E+00")))  &amp;   TEXT(EXI_BeamDyn_diff!J42,"0.000000E+00")</f>
        <v xml:space="preserve">       1.669433E+00</v>
      </c>
      <c r="K43" t="str">
        <f xml:space="preserve"> REPT(" ",19-LEN(TEXT(EXI_BeamDyn_diff!K42,"0.000000E+00")))  &amp;   TEXT(EXI_BeamDyn_diff!K42,"0.000000E+00")</f>
        <v xml:space="preserve">       3.762698E+08</v>
      </c>
      <c r="L43" t="str">
        <f xml:space="preserve"> REPT(" ",19-LEN(TEXT(EXI_BeamDyn_diff!L42,"0.000000E+00")))  &amp;   TEXT(EXI_BeamDyn_diff!L42,"0.000000E+00")</f>
        <v xml:space="preserve">       0.000000E+00</v>
      </c>
      <c r="M43" t="str">
        <f xml:space="preserve"> REPT(" ",19-LEN(TEXT(EXI_BeamDyn_diff!M42,"0.000000E+00")))  &amp;   TEXT(EXI_BeamDyn_diff!M42,"0.000000E+00")</f>
        <v xml:space="preserve">      -7.963555E+05</v>
      </c>
      <c r="N43" t="str">
        <f xml:space="preserve"> REPT(" ",19-LEN(TEXT(EXI_BeamDyn_diff!N42,"0.000000E+00")))  &amp;   TEXT(EXI_BeamDyn_diff!N42,"0.000000E+00")</f>
        <v xml:space="preserve">       0.000000E+00</v>
      </c>
      <c r="O43" t="str">
        <f xml:space="preserve"> REPT(" ",19-LEN(TEXT(EXI_BeamDyn_diff!O42,"0.000000E+00")))  &amp;   TEXT(EXI_BeamDyn_diff!O42,"0.000000E+00")</f>
        <v xml:space="preserve">       1.811050E+07</v>
      </c>
      <c r="P43" t="str">
        <f xml:space="preserve"> REPT(" ",19-LEN(TEXT(EXI_BeamDyn_diff!P42,"0.000000E+00")))  &amp;   TEXT(EXI_BeamDyn_diff!P42,"0.000000E+00")</f>
        <v xml:space="preserve">       0.000000E+00</v>
      </c>
      <c r="Q43" t="str">
        <f xml:space="preserve"> REPT(" ",19-LEN(TEXT(EXI_BeamDyn_diff!Q42,"0.000000E+00")))  &amp;   TEXT(EXI_BeamDyn_diff!Q42,"0.000000E+00")</f>
        <v xml:space="preserve">       1.406091E+10</v>
      </c>
      <c r="R43" t="str">
        <f xml:space="preserve"> REPT(" ",19-LEN(TEXT(EXI_BeamDyn_diff!R42,"0.000000E+00")))  &amp;   TEXT(EXI_BeamDyn_diff!R42,"0.000000E+00")</f>
        <v xml:space="preserve">       0.000000E+00</v>
      </c>
      <c r="S43" t="str">
        <f xml:space="preserve"> REPT(" ",19-LEN(TEXT(EXI_BeamDyn_diff!S42,"0.000000E+00")))  &amp;   TEXT(EXI_BeamDyn_diff!S42,"0.000000E+00")</f>
        <v xml:space="preserve">      -4.029670E+08</v>
      </c>
      <c r="T43" t="str">
        <f xml:space="preserve"> REPT(" ",19-LEN(TEXT(EXI_BeamDyn_diff!T42,"0.000000E+00")))  &amp;   TEXT(EXI_BeamDyn_diff!T42,"0.000000E+00")</f>
        <v xml:space="preserve">       0.000000E+00</v>
      </c>
      <c r="U43" t="str">
        <f xml:space="preserve"> REPT(" ",19-LEN(TEXT(EXI_BeamDyn_diff!U42,"0.000000E+00")))  &amp;   TEXT(EXI_BeamDyn_diff!U42,"0.000000E+00")</f>
        <v xml:space="preserve">       1.016907E+09</v>
      </c>
      <c r="V43" t="str">
        <f xml:space="preserve"> REPT(" ",19-LEN(TEXT(EXI_BeamDyn_diff!V42,"0.000000E+00")))  &amp;   TEXT(EXI_BeamDyn_diff!V42,"0.000000E+00")</f>
        <v xml:space="preserve">       5.554236E+07</v>
      </c>
      <c r="W43" t="str">
        <f xml:space="preserve"> REPT(" ",19-LEN(TEXT(EXI_BeamDyn_diff!W42,"0.000000E+00")))  &amp;   TEXT(EXI_BeamDyn_diff!W42,"0.000000E+00")</f>
        <v xml:space="preserve">       0.000000E+00</v>
      </c>
      <c r="X43" t="str">
        <f xml:space="preserve"> REPT(" ",19-LEN(TEXT(EXI_BeamDyn_diff!X42,"0.000000E+00")))  &amp;   TEXT(EXI_BeamDyn_diff!X42,"0.000000E+00")</f>
        <v xml:space="preserve">       7.969863E+06</v>
      </c>
      <c r="Y43" t="str">
        <f xml:space="preserve"> REPT(" ",19-LEN(TEXT(EXI_BeamDyn_diff!Y42,"0.000000E+00")))  &amp;   TEXT(EXI_BeamDyn_diff!Y42,"0.000000E+00")</f>
        <v xml:space="preserve">       0.000000E+00</v>
      </c>
      <c r="Z43" t="str">
        <f xml:space="preserve"> REPT(" ",19-LEN(TEXT(EXI_BeamDyn_diff!Z42,"0.000000E+00")))  &amp;   TEXT(EXI_BeamDyn_diff!Z42,"0.000000E+00")</f>
        <v xml:space="preserve">       1.351800E+09</v>
      </c>
      <c r="AA43" t="str">
        <f xml:space="preserve"> REPT(" ",19-LEN(TEXT(EXI_BeamDyn_diff!AA42,"0.000000E+00")))  &amp;   TEXT(EXI_BeamDyn_diff!AA42,"0.000000E+00")</f>
        <v xml:space="preserve">       0.000000E+00</v>
      </c>
      <c r="AB43" t="str">
        <f xml:space="preserve"> REPT(" ",19-LEN(TEXT(EXI_BeamDyn_diff!AB42,"0.000000E+00")))  &amp;   TEXT(EXI_BeamDyn_diff!AB42,"0.000000E+00")</f>
        <v xml:space="preserve">       8.618610E+05</v>
      </c>
      <c r="AC43" t="str">
        <f xml:space="preserve"> REPT(" ",19-LEN(TEXT(EXI_BeamDyn_diff!AC42,"0.000000E+00")))  &amp;   TEXT(EXI_BeamDyn_diff!AC42,"0.000000E+00")</f>
        <v xml:space="preserve">       7.145437E+07</v>
      </c>
      <c r="AD43" t="str">
        <f xml:space="preserve"> REPT(" ",19-LEN(TEXT(EXI_BeamDyn_diff!AD42,"0.000000E+00")))  &amp;   TEXT(EXI_BeamDyn_diff!AD42,"0.000000E+00")</f>
        <v xml:space="preserve">       0.000000E+00</v>
      </c>
      <c r="AE43" t="str">
        <f xml:space="preserve"> REPT(" ",19-LEN(TEXT(EXI_BeamDyn_diff!AE42,"0.000000E+00")))  &amp;   TEXT(EXI_BeamDyn_diff!AE42,"0.000000E+00")</f>
        <v xml:space="preserve">       2.889074E+09</v>
      </c>
      <c r="AF43" t="str">
        <f xml:space="preserve"> REPT(" ",19-LEN(TEXT(EXI_BeamDyn_diff!AF42,"0.000000E+00")))  &amp;   TEXT(EXI_BeamDyn_diff!AF42,"0.000000E+00")</f>
        <v xml:space="preserve">       0.000000E+00</v>
      </c>
    </row>
    <row r="44" spans="1:33" x14ac:dyDescent="0.3">
      <c r="A44" t="str">
        <f>REPT(" ",5-LEN(TEXT(EXI_BeamDyn_diff!A43,"###"))) &amp; TEXT(EXI_BeamDyn_diff!A43,"###")</f>
        <v xml:space="preserve">     </v>
      </c>
      <c r="B44" t="str">
        <f xml:space="preserve"> REPT(" ",8-LEN(TEXT(EXI_BeamDyn_diff!B43,"0.000")))  &amp;  TEXT(EXI_BeamDyn_diff!B43,"0.000")</f>
        <v xml:space="preserve">  87.750</v>
      </c>
      <c r="C44" t="str">
        <f xml:space="preserve"> REPT(" ",8-LEN(TEXT(EXI_BeamDyn_diff!C43,"0.000")))  &amp;  TEXT(EXI_BeamDyn_diff!C43,"0.000")</f>
        <v xml:space="preserve">   0.000</v>
      </c>
      <c r="D44" t="str">
        <f xml:space="preserve"> REPT(" ",8-LEN(TEXT(EXI_BeamDyn_diff!D43,"0.000")))  &amp;  TEXT(EXI_BeamDyn_diff!D43,"0.000")</f>
        <v xml:space="preserve">  -1.533</v>
      </c>
      <c r="E44" t="str">
        <f xml:space="preserve"> REPT(" ",19-LEN(TEXT(EXI_BeamDyn_diff!E43,"0.000000E+00")))  &amp;   TEXT(EXI_BeamDyn_diff!E43,"0.000000E+00")</f>
        <v xml:space="preserve">       1.795784E+02</v>
      </c>
      <c r="F44" t="str">
        <f xml:space="preserve"> REPT(" ",19-LEN(TEXT(EXI_BeamDyn_diff!F43,"0.000000E+00")))  &amp;   TEXT(EXI_BeamDyn_diff!F43,"0.000000E+00")</f>
        <v xml:space="preserve">       2.126307E-01</v>
      </c>
      <c r="G44" t="str">
        <f xml:space="preserve"> REPT(" ",19-LEN(TEXT(EXI_BeamDyn_diff!G43,"0.000000E+00")))  &amp;   TEXT(EXI_BeamDyn_diff!G43,"0.000000E+00")</f>
        <v xml:space="preserve">       3.200302E-02</v>
      </c>
      <c r="H44" t="str">
        <f xml:space="preserve"> REPT(" ",19-LEN(TEXT(EXI_BeamDyn_diff!H43,"0.000000E+00")))  &amp;   TEXT(EXI_BeamDyn_diff!H43,"0.000000E+00")</f>
        <v xml:space="preserve">       1.122717E+01</v>
      </c>
      <c r="I44" t="str">
        <f xml:space="preserve"> REPT(" ",19-LEN(TEXT(EXI_BeamDyn_diff!I43,"0.000000E+00")))  &amp;   TEXT(EXI_BeamDyn_diff!I43,"0.000000E+00")</f>
        <v xml:space="preserve">       8.468937E+01</v>
      </c>
      <c r="J44" t="str">
        <f xml:space="preserve"> REPT(" ",19-LEN(TEXT(EXI_BeamDyn_diff!J43,"0.000000E+00")))  &amp;   TEXT(EXI_BeamDyn_diff!J43,"0.000000E+00")</f>
        <v xml:space="preserve">       2.101194E-01</v>
      </c>
      <c r="K44" t="str">
        <f xml:space="preserve"> REPT(" ",19-LEN(TEXT(EXI_BeamDyn_diff!K43,"0.000000E+00")))  &amp;   TEXT(EXI_BeamDyn_diff!K43,"0.000000E+00")</f>
        <v xml:space="preserve">       3.958408E+08</v>
      </c>
      <c r="L44" t="str">
        <f xml:space="preserve"> REPT(" ",19-LEN(TEXT(EXI_BeamDyn_diff!L43,"0.000000E+00")))  &amp;   TEXT(EXI_BeamDyn_diff!L43,"0.000000E+00")</f>
        <v xml:space="preserve">       0.000000E+00</v>
      </c>
      <c r="M44" t="str">
        <f xml:space="preserve"> REPT(" ",19-LEN(TEXT(EXI_BeamDyn_diff!M43,"0.000000E+00")))  &amp;   TEXT(EXI_BeamDyn_diff!M43,"0.000000E+00")</f>
        <v xml:space="preserve">      -5.414837E+06</v>
      </c>
      <c r="N44" t="str">
        <f xml:space="preserve"> REPT(" ",19-LEN(TEXT(EXI_BeamDyn_diff!N43,"0.000000E+00")))  &amp;   TEXT(EXI_BeamDyn_diff!N43,"0.000000E+00")</f>
        <v xml:space="preserve">       0.000000E+00</v>
      </c>
      <c r="O44" t="str">
        <f xml:space="preserve"> REPT(" ",19-LEN(TEXT(EXI_BeamDyn_diff!O43,"0.000000E+00")))  &amp;   TEXT(EXI_BeamDyn_diff!O43,"0.000000E+00")</f>
        <v xml:space="preserve">       1.967568E+07</v>
      </c>
      <c r="P44" t="str">
        <f xml:space="preserve"> REPT(" ",19-LEN(TEXT(EXI_BeamDyn_diff!P43,"0.000000E+00")))  &amp;   TEXT(EXI_BeamDyn_diff!P43,"0.000000E+00")</f>
        <v xml:space="preserve">       0.000000E+00</v>
      </c>
      <c r="Q44" t="str">
        <f xml:space="preserve"> REPT(" ",19-LEN(TEXT(EXI_BeamDyn_diff!Q43,"0.000000E+00")))  &amp;   TEXT(EXI_BeamDyn_diff!Q43,"0.000000E+00")</f>
        <v xml:space="preserve">       1.100261E+10</v>
      </c>
      <c r="R44" t="str">
        <f xml:space="preserve"> REPT(" ",19-LEN(TEXT(EXI_BeamDyn_diff!R43,"0.000000E+00")))  &amp;   TEXT(EXI_BeamDyn_diff!R43,"0.000000E+00")</f>
        <v xml:space="preserve">       0.000000E+00</v>
      </c>
      <c r="S44" t="str">
        <f xml:space="preserve"> REPT(" ",19-LEN(TEXT(EXI_BeamDyn_diff!S43,"0.000000E+00")))  &amp;   TEXT(EXI_BeamDyn_diff!S43,"0.000000E+00")</f>
        <v xml:space="preserve">      -3.729580E+08</v>
      </c>
      <c r="T44" t="str">
        <f xml:space="preserve"> REPT(" ",19-LEN(TEXT(EXI_BeamDyn_diff!T43,"0.000000E+00")))  &amp;   TEXT(EXI_BeamDyn_diff!T43,"0.000000E+00")</f>
        <v xml:space="preserve">       0.000000E+00</v>
      </c>
      <c r="U44" t="str">
        <f xml:space="preserve"> REPT(" ",19-LEN(TEXT(EXI_BeamDyn_diff!U43,"0.000000E+00")))  &amp;   TEXT(EXI_BeamDyn_diff!U43,"0.000000E+00")</f>
        <v xml:space="preserve">       6.334164E+08</v>
      </c>
      <c r="V44" t="str">
        <f xml:space="preserve"> REPT(" ",19-LEN(TEXT(EXI_BeamDyn_diff!V43,"0.000000E+00")))  &amp;   TEXT(EXI_BeamDyn_diff!V43,"0.000000E+00")</f>
        <v xml:space="preserve">       4.506345E+07</v>
      </c>
      <c r="W44" t="str">
        <f xml:space="preserve"> REPT(" ",19-LEN(TEXT(EXI_BeamDyn_diff!W43,"0.000000E+00")))  &amp;   TEXT(EXI_BeamDyn_diff!W43,"0.000000E+00")</f>
        <v xml:space="preserve">       0.000000E+00</v>
      </c>
      <c r="X44" t="str">
        <f xml:space="preserve"> REPT(" ",19-LEN(TEXT(EXI_BeamDyn_diff!X43,"0.000000E+00")))  &amp;   TEXT(EXI_BeamDyn_diff!X43,"0.000000E+00")</f>
        <v xml:space="preserve">       6.636699E+06</v>
      </c>
      <c r="Y44" t="str">
        <f xml:space="preserve"> REPT(" ",19-LEN(TEXT(EXI_BeamDyn_diff!Y43,"0.000000E+00")))  &amp;   TEXT(EXI_BeamDyn_diff!Y43,"0.000000E+00")</f>
        <v xml:space="preserve">       0.000000E+00</v>
      </c>
      <c r="Z44" t="str">
        <f xml:space="preserve"> REPT(" ",19-LEN(TEXT(EXI_BeamDyn_diff!Z43,"0.000000E+00")))  &amp;   TEXT(EXI_BeamDyn_diff!Z43,"0.000000E+00")</f>
        <v xml:space="preserve">       8.378721E+08</v>
      </c>
      <c r="AA44" t="str">
        <f xml:space="preserve"> REPT(" ",19-LEN(TEXT(EXI_BeamDyn_diff!AA43,"0.000000E+00")))  &amp;   TEXT(EXI_BeamDyn_diff!AA43,"0.000000E+00")</f>
        <v xml:space="preserve">       0.000000E+00</v>
      </c>
      <c r="AB44" t="str">
        <f xml:space="preserve"> REPT(" ",19-LEN(TEXT(EXI_BeamDyn_diff!AB43,"0.000000E+00")))  &amp;   TEXT(EXI_BeamDyn_diff!AB43,"0.000000E+00")</f>
        <v xml:space="preserve">       6.805279E+06</v>
      </c>
      <c r="AC44" t="str">
        <f xml:space="preserve"> REPT(" ",19-LEN(TEXT(EXI_BeamDyn_diff!AC43,"0.000000E+00")))  &amp;   TEXT(EXI_BeamDyn_diff!AC43,"0.000000E+00")</f>
        <v xml:space="preserve">       5.251767E+07</v>
      </c>
      <c r="AD44" t="str">
        <f xml:space="preserve"> REPT(" ",19-LEN(TEXT(EXI_BeamDyn_diff!AD43,"0.000000E+00")))  &amp;   TEXT(EXI_BeamDyn_diff!AD43,"0.000000E+00")</f>
        <v xml:space="preserve">       0.000000E+00</v>
      </c>
      <c r="AE44" t="str">
        <f xml:space="preserve"> REPT(" ",19-LEN(TEXT(EXI_BeamDyn_diff!AE43,"0.000000E+00")))  &amp;   TEXT(EXI_BeamDyn_diff!AE43,"0.000000E+00")</f>
        <v xml:space="preserve">       1.877377E+09</v>
      </c>
      <c r="AF44" t="str">
        <f xml:space="preserve"> REPT(" ",19-LEN(TEXT(EXI_BeamDyn_diff!AF43,"0.000000E+00")))  &amp;   TEXT(EXI_BeamDyn_diff!AF43,"0.000000E+00")</f>
        <v xml:space="preserve">       0.000000E+00</v>
      </c>
      <c r="AG44" s="1"/>
    </row>
    <row r="45" spans="1:33" x14ac:dyDescent="0.3">
      <c r="A45" t="str">
        <f>REPT(" ",5-LEN(TEXT(EXI_BeamDyn_diff!A44,"###"))) &amp; TEXT(EXI_BeamDyn_diff!A44,"###")</f>
        <v xml:space="preserve">   21</v>
      </c>
      <c r="B45" t="str">
        <f xml:space="preserve"> REPT(" ",8-LEN(TEXT(EXI_BeamDyn_diff!B44,"0.000")))  &amp;  TEXT(EXI_BeamDyn_diff!B44,"0.000")</f>
        <v xml:space="preserve">  87.750</v>
      </c>
      <c r="C45" t="str">
        <f xml:space="preserve"> REPT(" ",8-LEN(TEXT(EXI_BeamDyn_diff!C44,"0.000")))  &amp;  TEXT(EXI_BeamDyn_diff!C44,"0.000")</f>
        <v xml:space="preserve">   0.000</v>
      </c>
      <c r="D45" t="str">
        <f xml:space="preserve"> REPT(" ",8-LEN(TEXT(EXI_BeamDyn_diff!D44,"0.000")))  &amp;  TEXT(EXI_BeamDyn_diff!D44,"0.000")</f>
        <v xml:space="preserve">  -1.533</v>
      </c>
      <c r="E45" t="str">
        <f xml:space="preserve"> REPT(" ",19-LEN(TEXT(EXI_BeamDyn_diff!E44,"0.000000E+00")))  &amp;   TEXT(EXI_BeamDyn_diff!E44,"0.000000E+00")</f>
        <v xml:space="preserve">       1.795784E+02</v>
      </c>
      <c r="F45" t="str">
        <f xml:space="preserve"> REPT(" ",19-LEN(TEXT(EXI_BeamDyn_diff!F44,"0.000000E+00")))  &amp;   TEXT(EXI_BeamDyn_diff!F44,"0.000000E+00")</f>
        <v xml:space="preserve">       2.126307E-01</v>
      </c>
      <c r="G45" t="str">
        <f xml:space="preserve"> REPT(" ",19-LEN(TEXT(EXI_BeamDyn_diff!G44,"0.000000E+00")))  &amp;   TEXT(EXI_BeamDyn_diff!G44,"0.000000E+00")</f>
        <v xml:space="preserve">       3.200302E-02</v>
      </c>
      <c r="H45" t="str">
        <f xml:space="preserve"> REPT(" ",19-LEN(TEXT(EXI_BeamDyn_diff!H44,"0.000000E+00")))  &amp;   TEXT(EXI_BeamDyn_diff!H44,"0.000000E+00")</f>
        <v xml:space="preserve">       1.122717E+01</v>
      </c>
      <c r="I45" t="str">
        <f xml:space="preserve"> REPT(" ",19-LEN(TEXT(EXI_BeamDyn_diff!I44,"0.000000E+00")))  &amp;   TEXT(EXI_BeamDyn_diff!I44,"0.000000E+00")</f>
        <v xml:space="preserve">       8.468937E+01</v>
      </c>
      <c r="J45" t="str">
        <f xml:space="preserve"> REPT(" ",19-LEN(TEXT(EXI_BeamDyn_diff!J44,"0.000000E+00")))  &amp;   TEXT(EXI_BeamDyn_diff!J44,"0.000000E+00")</f>
        <v xml:space="preserve">       2.101194E-01</v>
      </c>
      <c r="K45" t="str">
        <f xml:space="preserve"> REPT(" ",19-LEN(TEXT(EXI_BeamDyn_diff!K44,"0.000000E+00")))  &amp;   TEXT(EXI_BeamDyn_diff!K44,"0.000000E+00")</f>
        <v xml:space="preserve">       3.958408E+08</v>
      </c>
      <c r="L45" t="str">
        <f xml:space="preserve"> REPT(" ",19-LEN(TEXT(EXI_BeamDyn_diff!L44,"0.000000E+00")))  &amp;   TEXT(EXI_BeamDyn_diff!L44,"0.000000E+00")</f>
        <v xml:space="preserve">       0.000000E+00</v>
      </c>
      <c r="M45" t="str">
        <f xml:space="preserve"> REPT(" ",19-LEN(TEXT(EXI_BeamDyn_diff!M44,"0.000000E+00")))  &amp;   TEXT(EXI_BeamDyn_diff!M44,"0.000000E+00")</f>
        <v xml:space="preserve">      -5.414837E+06</v>
      </c>
      <c r="N45" t="str">
        <f xml:space="preserve"> REPT(" ",19-LEN(TEXT(EXI_BeamDyn_diff!N44,"0.000000E+00")))  &amp;   TEXT(EXI_BeamDyn_diff!N44,"0.000000E+00")</f>
        <v xml:space="preserve">       0.000000E+00</v>
      </c>
      <c r="O45" t="str">
        <f xml:space="preserve"> REPT(" ",19-LEN(TEXT(EXI_BeamDyn_diff!O44,"0.000000E+00")))  &amp;   TEXT(EXI_BeamDyn_diff!O44,"0.000000E+00")</f>
        <v xml:space="preserve">       1.967568E+07</v>
      </c>
      <c r="P45" t="str">
        <f xml:space="preserve"> REPT(" ",19-LEN(TEXT(EXI_BeamDyn_diff!P44,"0.000000E+00")))  &amp;   TEXT(EXI_BeamDyn_diff!P44,"0.000000E+00")</f>
        <v xml:space="preserve">       0.000000E+00</v>
      </c>
      <c r="Q45" t="str">
        <f xml:space="preserve"> REPT(" ",19-LEN(TEXT(EXI_BeamDyn_diff!Q44,"0.000000E+00")))  &amp;   TEXT(EXI_BeamDyn_diff!Q44,"0.000000E+00")</f>
        <v xml:space="preserve">       1.100261E+10</v>
      </c>
      <c r="R45" t="str">
        <f xml:space="preserve"> REPT(" ",19-LEN(TEXT(EXI_BeamDyn_diff!R44,"0.000000E+00")))  &amp;   TEXT(EXI_BeamDyn_diff!R44,"0.000000E+00")</f>
        <v xml:space="preserve">       0.000000E+00</v>
      </c>
      <c r="S45" t="str">
        <f xml:space="preserve"> REPT(" ",19-LEN(TEXT(EXI_BeamDyn_diff!S44,"0.000000E+00")))  &amp;   TEXT(EXI_BeamDyn_diff!S44,"0.000000E+00")</f>
        <v xml:space="preserve">      -3.729580E+08</v>
      </c>
      <c r="T45" t="str">
        <f xml:space="preserve"> REPT(" ",19-LEN(TEXT(EXI_BeamDyn_diff!T44,"0.000000E+00")))  &amp;   TEXT(EXI_BeamDyn_diff!T44,"0.000000E+00")</f>
        <v xml:space="preserve">       0.000000E+00</v>
      </c>
      <c r="U45" t="str">
        <f xml:space="preserve"> REPT(" ",19-LEN(TEXT(EXI_BeamDyn_diff!U44,"0.000000E+00")))  &amp;   TEXT(EXI_BeamDyn_diff!U44,"0.000000E+00")</f>
        <v xml:space="preserve">       6.334164E+08</v>
      </c>
      <c r="V45" t="str">
        <f xml:space="preserve"> REPT(" ",19-LEN(TEXT(EXI_BeamDyn_diff!V44,"0.000000E+00")))  &amp;   TEXT(EXI_BeamDyn_diff!V44,"0.000000E+00")</f>
        <v xml:space="preserve">       4.506345E+07</v>
      </c>
      <c r="W45" t="str">
        <f xml:space="preserve"> REPT(" ",19-LEN(TEXT(EXI_BeamDyn_diff!W44,"0.000000E+00")))  &amp;   TEXT(EXI_BeamDyn_diff!W44,"0.000000E+00")</f>
        <v xml:space="preserve">       0.000000E+00</v>
      </c>
      <c r="X45" t="str">
        <f xml:space="preserve"> REPT(" ",19-LEN(TEXT(EXI_BeamDyn_diff!X44,"0.000000E+00")))  &amp;   TEXT(EXI_BeamDyn_diff!X44,"0.000000E+00")</f>
        <v xml:space="preserve">       6.636699E+06</v>
      </c>
      <c r="Y45" t="str">
        <f xml:space="preserve"> REPT(" ",19-LEN(TEXT(EXI_BeamDyn_diff!Y44,"0.000000E+00")))  &amp;   TEXT(EXI_BeamDyn_diff!Y44,"0.000000E+00")</f>
        <v xml:space="preserve">       0.000000E+00</v>
      </c>
      <c r="Z45" t="str">
        <f xml:space="preserve"> REPT(" ",19-LEN(TEXT(EXI_BeamDyn_diff!Z44,"0.000000E+00")))  &amp;   TEXT(EXI_BeamDyn_diff!Z44,"0.000000E+00")</f>
        <v xml:space="preserve">       8.378721E+08</v>
      </c>
      <c r="AA45" t="str">
        <f xml:space="preserve"> REPT(" ",19-LEN(TEXT(EXI_BeamDyn_diff!AA44,"0.000000E+00")))  &amp;   TEXT(EXI_BeamDyn_diff!AA44,"0.000000E+00")</f>
        <v xml:space="preserve">       0.000000E+00</v>
      </c>
      <c r="AB45" t="str">
        <f xml:space="preserve"> REPT(" ",19-LEN(TEXT(EXI_BeamDyn_diff!AB44,"0.000000E+00")))  &amp;   TEXT(EXI_BeamDyn_diff!AB44,"0.000000E+00")</f>
        <v xml:space="preserve">       6.805279E+06</v>
      </c>
      <c r="AC45" t="str">
        <f xml:space="preserve"> REPT(" ",19-LEN(TEXT(EXI_BeamDyn_diff!AC44,"0.000000E+00")))  &amp;   TEXT(EXI_BeamDyn_diff!AC44,"0.000000E+00")</f>
        <v xml:space="preserve">       5.251767E+07</v>
      </c>
      <c r="AD45" t="str">
        <f xml:space="preserve"> REPT(" ",19-LEN(TEXT(EXI_BeamDyn_diff!AD44,"0.000000E+00")))  &amp;   TEXT(EXI_BeamDyn_diff!AD44,"0.000000E+00")</f>
        <v xml:space="preserve">       0.000000E+00</v>
      </c>
      <c r="AE45" t="str">
        <f xml:space="preserve"> REPT(" ",19-LEN(TEXT(EXI_BeamDyn_diff!AE44,"0.000000E+00")))  &amp;   TEXT(EXI_BeamDyn_diff!AE44,"0.000000E+00")</f>
        <v xml:space="preserve">       1.877377E+09</v>
      </c>
      <c r="AF45" t="str">
        <f xml:space="preserve"> REPT(" ",19-LEN(TEXT(EXI_BeamDyn_diff!AF44,"0.000000E+00")))  &amp;   TEXT(EXI_BeamDyn_diff!AF44,"0.000000E+00")</f>
        <v xml:space="preserve">       0.000000E+00</v>
      </c>
    </row>
    <row r="46" spans="1:33" x14ac:dyDescent="0.3">
      <c r="A46" t="str">
        <f>REPT(" ",5-LEN(TEXT(EXI_BeamDyn_diff!A45,"###"))) &amp; TEXT(EXI_BeamDyn_diff!A45,"###")</f>
        <v xml:space="preserve">     </v>
      </c>
      <c r="B46" t="str">
        <f xml:space="preserve"> REPT(" ",8-LEN(TEXT(EXI_BeamDyn_diff!B45,"0.000")))  &amp;  TEXT(EXI_BeamDyn_diff!B45,"0.000")</f>
        <v xml:space="preserve">  93.600</v>
      </c>
      <c r="C46" t="str">
        <f xml:space="preserve"> REPT(" ",8-LEN(TEXT(EXI_BeamDyn_diff!C45,"0.000")))  &amp;  TEXT(EXI_BeamDyn_diff!C45,"0.000")</f>
        <v xml:space="preserve">   0.000</v>
      </c>
      <c r="D46" t="str">
        <f xml:space="preserve"> REPT(" ",8-LEN(TEXT(EXI_BeamDyn_diff!D45,"0.000")))  &amp;  TEXT(EXI_BeamDyn_diff!D45,"0.000")</f>
        <v xml:space="preserve">  -1.956</v>
      </c>
      <c r="E46" t="str">
        <f xml:space="preserve"> REPT(" ",19-LEN(TEXT(EXI_BeamDyn_diff!E45,"0.000000E+00")))  &amp;   TEXT(EXI_BeamDyn_diff!E45,"0.000000E+00")</f>
        <v xml:space="preserve">       1.293026E+02</v>
      </c>
      <c r="F46" t="str">
        <f xml:space="preserve"> REPT(" ",19-LEN(TEXT(EXI_BeamDyn_diff!F45,"0.000000E+00")))  &amp;   TEXT(EXI_BeamDyn_diff!F45,"0.000000E+00")</f>
        <v xml:space="preserve">       1.807440E-01</v>
      </c>
      <c r="G46" t="str">
        <f xml:space="preserve"> REPT(" ",19-LEN(TEXT(EXI_BeamDyn_diff!G45,"0.000000E+00")))  &amp;   TEXT(EXI_BeamDyn_diff!G45,"0.000000E+00")</f>
        <v xml:space="preserve">       3.044180E-02</v>
      </c>
      <c r="H46" t="str">
        <f xml:space="preserve"> REPT(" ",19-LEN(TEXT(EXI_BeamDyn_diff!H45,"0.000000E+00")))  &amp;   TEXT(EXI_BeamDyn_diff!H45,"0.000000E+00")</f>
        <v xml:space="preserve">       6.664858E+00</v>
      </c>
      <c r="I46" t="str">
        <f xml:space="preserve"> REPT(" ",19-LEN(TEXT(EXI_BeamDyn_diff!I45,"0.000000E+00")))  &amp;   TEXT(EXI_BeamDyn_diff!I45,"0.000000E+00")</f>
        <v xml:space="preserve">       5.147175E+01</v>
      </c>
      <c r="J46" t="str">
        <f xml:space="preserve"> REPT(" ",19-LEN(TEXT(EXI_BeamDyn_diff!J45,"0.000000E+00")))  &amp;   TEXT(EXI_BeamDyn_diff!J45,"0.000000E+00")</f>
        <v xml:space="preserve">      -4.646070E-01</v>
      </c>
      <c r="K46" t="str">
        <f xml:space="preserve"> REPT(" ",19-LEN(TEXT(EXI_BeamDyn_diff!K45,"0.000000E+00")))  &amp;   TEXT(EXI_BeamDyn_diff!K45,"0.000000E+00")</f>
        <v xml:space="preserve">       3.749566E+08</v>
      </c>
      <c r="L46" t="str">
        <f xml:space="preserve"> REPT(" ",19-LEN(TEXT(EXI_BeamDyn_diff!L45,"0.000000E+00")))  &amp;   TEXT(EXI_BeamDyn_diff!L45,"0.000000E+00")</f>
        <v xml:space="preserve">       0.000000E+00</v>
      </c>
      <c r="M46" t="str">
        <f xml:space="preserve"> REPT(" ",19-LEN(TEXT(EXI_BeamDyn_diff!M45,"0.000000E+00")))  &amp;   TEXT(EXI_BeamDyn_diff!M45,"0.000000E+00")</f>
        <v xml:space="preserve">      -9.221832E+06</v>
      </c>
      <c r="N46" t="str">
        <f xml:space="preserve"> REPT(" ",19-LEN(TEXT(EXI_BeamDyn_diff!N45,"0.000000E+00")))  &amp;   TEXT(EXI_BeamDyn_diff!N45,"0.000000E+00")</f>
        <v xml:space="preserve">       0.000000E+00</v>
      </c>
      <c r="O46" t="str">
        <f xml:space="preserve"> REPT(" ",19-LEN(TEXT(EXI_BeamDyn_diff!O45,"0.000000E+00")))  &amp;   TEXT(EXI_BeamDyn_diff!O45,"0.000000E+00")</f>
        <v xml:space="preserve">       1.801982E+07</v>
      </c>
      <c r="P46" t="str">
        <f xml:space="preserve"> REPT(" ",19-LEN(TEXT(EXI_BeamDyn_diff!P45,"0.000000E+00")))  &amp;   TEXT(EXI_BeamDyn_diff!P45,"0.000000E+00")</f>
        <v xml:space="preserve">       0.000000E+00</v>
      </c>
      <c r="Q46" t="str">
        <f xml:space="preserve"> REPT(" ",19-LEN(TEXT(EXI_BeamDyn_diff!Q45,"0.000000E+00")))  &amp;   TEXT(EXI_BeamDyn_diff!Q45,"0.000000E+00")</f>
        <v xml:space="preserve">       7.309924E+09</v>
      </c>
      <c r="R46" t="str">
        <f xml:space="preserve"> REPT(" ",19-LEN(TEXT(EXI_BeamDyn_diff!R45,"0.000000E+00")))  &amp;   TEXT(EXI_BeamDyn_diff!R45,"0.000000E+00")</f>
        <v xml:space="preserve">       0.000000E+00</v>
      </c>
      <c r="S46" t="str">
        <f xml:space="preserve"> REPT(" ",19-LEN(TEXT(EXI_BeamDyn_diff!S45,"0.000000E+00")))  &amp;   TEXT(EXI_BeamDyn_diff!S45,"0.000000E+00")</f>
        <v xml:space="preserve">      -2.492536E+08</v>
      </c>
      <c r="T46" t="str">
        <f xml:space="preserve"> REPT(" ",19-LEN(TEXT(EXI_BeamDyn_diff!T45,"0.000000E+00")))  &amp;   TEXT(EXI_BeamDyn_diff!T45,"0.000000E+00")</f>
        <v xml:space="preserve">       0.000000E+00</v>
      </c>
      <c r="U46" t="str">
        <f xml:space="preserve"> REPT(" ",19-LEN(TEXT(EXI_BeamDyn_diff!U45,"0.000000E+00")))  &amp;   TEXT(EXI_BeamDyn_diff!U45,"0.000000E+00")</f>
        <v xml:space="preserve">       3.627446E+08</v>
      </c>
      <c r="V46" t="str">
        <f xml:space="preserve"> REPT(" ",19-LEN(TEXT(EXI_BeamDyn_diff!V45,"0.000000E+00")))  &amp;   TEXT(EXI_BeamDyn_diff!V45,"0.000000E+00")</f>
        <v xml:space="preserve">       3.674639E+07</v>
      </c>
      <c r="W46" t="str">
        <f xml:space="preserve"> REPT(" ",19-LEN(TEXT(EXI_BeamDyn_diff!W45,"0.000000E+00")))  &amp;   TEXT(EXI_BeamDyn_diff!W45,"0.000000E+00")</f>
        <v xml:space="preserve">       0.000000E+00</v>
      </c>
      <c r="X46" t="str">
        <f xml:space="preserve"> REPT(" ",19-LEN(TEXT(EXI_BeamDyn_diff!X45,"0.000000E+00")))  &amp;   TEXT(EXI_BeamDyn_diff!X45,"0.000000E+00")</f>
        <v xml:space="preserve">       5.521846E+06</v>
      </c>
      <c r="Y46" t="str">
        <f xml:space="preserve"> REPT(" ",19-LEN(TEXT(EXI_BeamDyn_diff!Y45,"0.000000E+00")))  &amp;   TEXT(EXI_BeamDyn_diff!Y45,"0.000000E+00")</f>
        <v xml:space="preserve">       0.000000E+00</v>
      </c>
      <c r="Z46" t="str">
        <f xml:space="preserve"> REPT(" ",19-LEN(TEXT(EXI_BeamDyn_diff!Z45,"0.000000E+00")))  &amp;   TEXT(EXI_BeamDyn_diff!Z45,"0.000000E+00")</f>
        <v xml:space="preserve">       4.664867E+08</v>
      </c>
      <c r="AA46" t="str">
        <f xml:space="preserve"> REPT(" ",19-LEN(TEXT(EXI_BeamDyn_diff!AA45,"0.000000E+00")))  &amp;   TEXT(EXI_BeamDyn_diff!AA45,"0.000000E+00")</f>
        <v xml:space="preserve">       0.000000E+00</v>
      </c>
      <c r="AB46" t="str">
        <f xml:space="preserve"> REPT(" ",19-LEN(TEXT(EXI_BeamDyn_diff!AB45,"0.000000E+00")))  &amp;   TEXT(EXI_BeamDyn_diff!AB45,"0.000000E+00")</f>
        <v xml:space="preserve">       1.480866E+07</v>
      </c>
      <c r="AC46" t="str">
        <f xml:space="preserve"> REPT(" ",19-LEN(TEXT(EXI_BeamDyn_diff!AC45,"0.000000E+00")))  &amp;   TEXT(EXI_BeamDyn_diff!AC45,"0.000000E+00")</f>
        <v xml:space="preserve">       3.810470E+07</v>
      </c>
      <c r="AD46" t="str">
        <f xml:space="preserve"> REPT(" ",19-LEN(TEXT(EXI_BeamDyn_diff!AD45,"0.000000E+00")))  &amp;   TEXT(EXI_BeamDyn_diff!AD45,"0.000000E+00")</f>
        <v xml:space="preserve">       0.000000E+00</v>
      </c>
      <c r="AE46" t="str">
        <f xml:space="preserve"> REPT(" ",19-LEN(TEXT(EXI_BeamDyn_diff!AE45,"0.000000E+00")))  &amp;   TEXT(EXI_BeamDyn_diff!AE45,"0.000000E+00")</f>
        <v xml:space="preserve">       1.099371E+09</v>
      </c>
      <c r="AF46" t="str">
        <f xml:space="preserve"> REPT(" ",19-LEN(TEXT(EXI_BeamDyn_diff!AF45,"0.000000E+00")))  &amp;   TEXT(EXI_BeamDyn_diff!AF45,"0.000000E+00")</f>
        <v xml:space="preserve">       0.000000E+00</v>
      </c>
      <c r="AG46" s="1"/>
    </row>
    <row r="47" spans="1:33" x14ac:dyDescent="0.3">
      <c r="A47" t="str">
        <f>REPT(" ",5-LEN(TEXT(EXI_BeamDyn_diff!A46,"###"))) &amp; TEXT(EXI_BeamDyn_diff!A46,"###")</f>
        <v xml:space="preserve">   22</v>
      </c>
      <c r="B47" t="str">
        <f xml:space="preserve"> REPT(" ",8-LEN(TEXT(EXI_BeamDyn_diff!B46,"0.000")))  &amp;  TEXT(EXI_BeamDyn_diff!B46,"0.000")</f>
        <v xml:space="preserve">  93.600</v>
      </c>
      <c r="C47" t="str">
        <f xml:space="preserve"> REPT(" ",8-LEN(TEXT(EXI_BeamDyn_diff!C46,"0.000")))  &amp;  TEXT(EXI_BeamDyn_diff!C46,"0.000")</f>
        <v xml:space="preserve">   0.000</v>
      </c>
      <c r="D47" t="str">
        <f xml:space="preserve"> REPT(" ",8-LEN(TEXT(EXI_BeamDyn_diff!D46,"0.000")))  &amp;  TEXT(EXI_BeamDyn_diff!D46,"0.000")</f>
        <v xml:space="preserve">  -1.956</v>
      </c>
      <c r="E47" t="str">
        <f xml:space="preserve"> REPT(" ",19-LEN(TEXT(EXI_BeamDyn_diff!E46,"0.000000E+00")))  &amp;   TEXT(EXI_BeamDyn_diff!E46,"0.000000E+00")</f>
        <v xml:space="preserve">       1.293026E+02</v>
      </c>
      <c r="F47" t="str">
        <f xml:space="preserve"> REPT(" ",19-LEN(TEXT(EXI_BeamDyn_diff!F46,"0.000000E+00")))  &amp;   TEXT(EXI_BeamDyn_diff!F46,"0.000000E+00")</f>
        <v xml:space="preserve">       1.807440E-01</v>
      </c>
      <c r="G47" t="str">
        <f xml:space="preserve"> REPT(" ",19-LEN(TEXT(EXI_BeamDyn_diff!G46,"0.000000E+00")))  &amp;   TEXT(EXI_BeamDyn_diff!G46,"0.000000E+00")</f>
        <v xml:space="preserve">       3.044180E-02</v>
      </c>
      <c r="H47" t="str">
        <f xml:space="preserve"> REPT(" ",19-LEN(TEXT(EXI_BeamDyn_diff!H46,"0.000000E+00")))  &amp;   TEXT(EXI_BeamDyn_diff!H46,"0.000000E+00")</f>
        <v xml:space="preserve">       6.664858E+00</v>
      </c>
      <c r="I47" t="str">
        <f xml:space="preserve"> REPT(" ",19-LEN(TEXT(EXI_BeamDyn_diff!I46,"0.000000E+00")))  &amp;   TEXT(EXI_BeamDyn_diff!I46,"0.000000E+00")</f>
        <v xml:space="preserve">       5.147175E+01</v>
      </c>
      <c r="J47" t="str">
        <f xml:space="preserve"> REPT(" ",19-LEN(TEXT(EXI_BeamDyn_diff!J46,"0.000000E+00")))  &amp;   TEXT(EXI_BeamDyn_diff!J46,"0.000000E+00")</f>
        <v xml:space="preserve">      -4.646070E-01</v>
      </c>
      <c r="K47" t="str">
        <f xml:space="preserve"> REPT(" ",19-LEN(TEXT(EXI_BeamDyn_diff!K46,"0.000000E+00")))  &amp;   TEXT(EXI_BeamDyn_diff!K46,"0.000000E+00")</f>
        <v xml:space="preserve">       3.749566E+08</v>
      </c>
      <c r="L47" t="str">
        <f xml:space="preserve"> REPT(" ",19-LEN(TEXT(EXI_BeamDyn_diff!L46,"0.000000E+00")))  &amp;   TEXT(EXI_BeamDyn_diff!L46,"0.000000E+00")</f>
        <v xml:space="preserve">       0.000000E+00</v>
      </c>
      <c r="M47" t="str">
        <f xml:space="preserve"> REPT(" ",19-LEN(TEXT(EXI_BeamDyn_diff!M46,"0.000000E+00")))  &amp;   TEXT(EXI_BeamDyn_diff!M46,"0.000000E+00")</f>
        <v xml:space="preserve">      -9.221832E+06</v>
      </c>
      <c r="N47" t="str">
        <f xml:space="preserve"> REPT(" ",19-LEN(TEXT(EXI_BeamDyn_diff!N46,"0.000000E+00")))  &amp;   TEXT(EXI_BeamDyn_diff!N46,"0.000000E+00")</f>
        <v xml:space="preserve">       0.000000E+00</v>
      </c>
      <c r="O47" t="str">
        <f xml:space="preserve"> REPT(" ",19-LEN(TEXT(EXI_BeamDyn_diff!O46,"0.000000E+00")))  &amp;   TEXT(EXI_BeamDyn_diff!O46,"0.000000E+00")</f>
        <v xml:space="preserve">       1.801982E+07</v>
      </c>
      <c r="P47" t="str">
        <f xml:space="preserve"> REPT(" ",19-LEN(TEXT(EXI_BeamDyn_diff!P46,"0.000000E+00")))  &amp;   TEXT(EXI_BeamDyn_diff!P46,"0.000000E+00")</f>
        <v xml:space="preserve">       0.000000E+00</v>
      </c>
      <c r="Q47" t="str">
        <f xml:space="preserve"> REPT(" ",19-LEN(TEXT(EXI_BeamDyn_diff!Q46,"0.000000E+00")))  &amp;   TEXT(EXI_BeamDyn_diff!Q46,"0.000000E+00")</f>
        <v xml:space="preserve">       7.309924E+09</v>
      </c>
      <c r="R47" t="str">
        <f xml:space="preserve"> REPT(" ",19-LEN(TEXT(EXI_BeamDyn_diff!R46,"0.000000E+00")))  &amp;   TEXT(EXI_BeamDyn_diff!R46,"0.000000E+00")</f>
        <v xml:space="preserve">       0.000000E+00</v>
      </c>
      <c r="S47" t="str">
        <f xml:space="preserve"> REPT(" ",19-LEN(TEXT(EXI_BeamDyn_diff!S46,"0.000000E+00")))  &amp;   TEXT(EXI_BeamDyn_diff!S46,"0.000000E+00")</f>
        <v xml:space="preserve">      -2.492536E+08</v>
      </c>
      <c r="T47" t="str">
        <f xml:space="preserve"> REPT(" ",19-LEN(TEXT(EXI_BeamDyn_diff!T46,"0.000000E+00")))  &amp;   TEXT(EXI_BeamDyn_diff!T46,"0.000000E+00")</f>
        <v xml:space="preserve">       0.000000E+00</v>
      </c>
      <c r="U47" t="str">
        <f xml:space="preserve"> REPT(" ",19-LEN(TEXT(EXI_BeamDyn_diff!U46,"0.000000E+00")))  &amp;   TEXT(EXI_BeamDyn_diff!U46,"0.000000E+00")</f>
        <v xml:space="preserve">       3.627446E+08</v>
      </c>
      <c r="V47" t="str">
        <f xml:space="preserve"> REPT(" ",19-LEN(TEXT(EXI_BeamDyn_diff!V46,"0.000000E+00")))  &amp;   TEXT(EXI_BeamDyn_diff!V46,"0.000000E+00")</f>
        <v xml:space="preserve">       3.674639E+07</v>
      </c>
      <c r="W47" t="str">
        <f xml:space="preserve"> REPT(" ",19-LEN(TEXT(EXI_BeamDyn_diff!W46,"0.000000E+00")))  &amp;   TEXT(EXI_BeamDyn_diff!W46,"0.000000E+00")</f>
        <v xml:space="preserve">       0.000000E+00</v>
      </c>
      <c r="X47" t="str">
        <f xml:space="preserve"> REPT(" ",19-LEN(TEXT(EXI_BeamDyn_diff!X46,"0.000000E+00")))  &amp;   TEXT(EXI_BeamDyn_diff!X46,"0.000000E+00")</f>
        <v xml:space="preserve">       5.521846E+06</v>
      </c>
      <c r="Y47" t="str">
        <f xml:space="preserve"> REPT(" ",19-LEN(TEXT(EXI_BeamDyn_diff!Y46,"0.000000E+00")))  &amp;   TEXT(EXI_BeamDyn_diff!Y46,"0.000000E+00")</f>
        <v xml:space="preserve">       0.000000E+00</v>
      </c>
      <c r="Z47" t="str">
        <f xml:space="preserve"> REPT(" ",19-LEN(TEXT(EXI_BeamDyn_diff!Z46,"0.000000E+00")))  &amp;   TEXT(EXI_BeamDyn_diff!Z46,"0.000000E+00")</f>
        <v xml:space="preserve">       4.664867E+08</v>
      </c>
      <c r="AA47" t="str">
        <f xml:space="preserve"> REPT(" ",19-LEN(TEXT(EXI_BeamDyn_diff!AA46,"0.000000E+00")))  &amp;   TEXT(EXI_BeamDyn_diff!AA46,"0.000000E+00")</f>
        <v xml:space="preserve">       0.000000E+00</v>
      </c>
      <c r="AB47" t="str">
        <f xml:space="preserve"> REPT(" ",19-LEN(TEXT(EXI_BeamDyn_diff!AB46,"0.000000E+00")))  &amp;   TEXT(EXI_BeamDyn_diff!AB46,"0.000000E+00")</f>
        <v xml:space="preserve">       1.480866E+07</v>
      </c>
      <c r="AC47" t="str">
        <f xml:space="preserve"> REPT(" ",19-LEN(TEXT(EXI_BeamDyn_diff!AC46,"0.000000E+00")))  &amp;   TEXT(EXI_BeamDyn_diff!AC46,"0.000000E+00")</f>
        <v xml:space="preserve">       3.810470E+07</v>
      </c>
      <c r="AD47" t="str">
        <f xml:space="preserve"> REPT(" ",19-LEN(TEXT(EXI_BeamDyn_diff!AD46,"0.000000E+00")))  &amp;   TEXT(EXI_BeamDyn_diff!AD46,"0.000000E+00")</f>
        <v xml:space="preserve">       0.000000E+00</v>
      </c>
      <c r="AE47" t="str">
        <f xml:space="preserve"> REPT(" ",19-LEN(TEXT(EXI_BeamDyn_diff!AE46,"0.000000E+00")))  &amp;   TEXT(EXI_BeamDyn_diff!AE46,"0.000000E+00")</f>
        <v xml:space="preserve">       1.099371E+09</v>
      </c>
      <c r="AF47" t="str">
        <f xml:space="preserve"> REPT(" ",19-LEN(TEXT(EXI_BeamDyn_diff!AF46,"0.000000E+00")))  &amp;   TEXT(EXI_BeamDyn_diff!AF46,"0.000000E+00")</f>
        <v xml:space="preserve">       0.000000E+00</v>
      </c>
    </row>
    <row r="48" spans="1:33" x14ac:dyDescent="0.3">
      <c r="A48" t="str">
        <f>REPT(" ",5-LEN(TEXT(EXI_BeamDyn_diff!A47,"###"))) &amp; TEXT(EXI_BeamDyn_diff!A47,"###")</f>
        <v xml:space="preserve">     </v>
      </c>
      <c r="B48" t="str">
        <f xml:space="preserve"> REPT(" ",8-LEN(TEXT(EXI_BeamDyn_diff!B47,"0.000")))  &amp;  TEXT(EXI_BeamDyn_diff!B47,"0.000")</f>
        <v xml:space="preserve">  99.450</v>
      </c>
      <c r="C48" t="str">
        <f xml:space="preserve"> REPT(" ",8-LEN(TEXT(EXI_BeamDyn_diff!C47,"0.000")))  &amp;  TEXT(EXI_BeamDyn_diff!C47,"0.000")</f>
        <v xml:space="preserve">   0.000</v>
      </c>
      <c r="D48" t="str">
        <f xml:space="preserve"> REPT(" ",8-LEN(TEXT(EXI_BeamDyn_diff!D47,"0.000")))  &amp;  TEXT(EXI_BeamDyn_diff!D47,"0.000")</f>
        <v xml:space="preserve">  -2.409</v>
      </c>
      <c r="E48" t="str">
        <f xml:space="preserve"> REPT(" ",19-LEN(TEXT(EXI_BeamDyn_diff!E47,"0.000000E+00")))  &amp;   TEXT(EXI_BeamDyn_diff!E47,"0.000000E+00")</f>
        <v xml:space="preserve">       8.445192E+01</v>
      </c>
      <c r="F48" t="str">
        <f xml:space="preserve"> REPT(" ",19-LEN(TEXT(EXI_BeamDyn_diff!F47,"0.000000E+00")))  &amp;   TEXT(EXI_BeamDyn_diff!F47,"0.000000E+00")</f>
        <v xml:space="preserve">       1.952581E-01</v>
      </c>
      <c r="G48" t="str">
        <f xml:space="preserve"> REPT(" ",19-LEN(TEXT(EXI_BeamDyn_diff!G47,"0.000000E+00")))  &amp;   TEXT(EXI_BeamDyn_diff!G47,"0.000000E+00")</f>
        <v xml:space="preserve">       2.602195E-02</v>
      </c>
      <c r="H48" t="str">
        <f xml:space="preserve"> REPT(" ",19-LEN(TEXT(EXI_BeamDyn_diff!H47,"0.000000E+00")))  &amp;   TEXT(EXI_BeamDyn_diff!H47,"0.000000E+00")</f>
        <v xml:space="preserve">       3.608956E+00</v>
      </c>
      <c r="I48" t="str">
        <f xml:space="preserve"> REPT(" ",19-LEN(TEXT(EXI_BeamDyn_diff!I47,"0.000000E+00")))  &amp;   TEXT(EXI_BeamDyn_diff!I47,"0.000000E+00")</f>
        <v xml:space="preserve">       3.151312E+01</v>
      </c>
      <c r="J48" t="str">
        <f xml:space="preserve"> REPT(" ",19-LEN(TEXT(EXI_BeamDyn_diff!J47,"0.000000E+00")))  &amp;   TEXT(EXI_BeamDyn_diff!J47,"0.000000E+00")</f>
        <v xml:space="preserve">      -4.347144E-01</v>
      </c>
      <c r="K48" t="str">
        <f xml:space="preserve"> REPT(" ",19-LEN(TEXT(EXI_BeamDyn_diff!K47,"0.000000E+00")))  &amp;   TEXT(EXI_BeamDyn_diff!K47,"0.000000E+00")</f>
        <v xml:space="preserve">       2.394319E+08</v>
      </c>
      <c r="L48" t="str">
        <f xml:space="preserve"> REPT(" ",19-LEN(TEXT(EXI_BeamDyn_diff!L47,"0.000000E+00")))  &amp;   TEXT(EXI_BeamDyn_diff!L47,"0.000000E+00")</f>
        <v xml:space="preserve">       0.000000E+00</v>
      </c>
      <c r="M48" t="str">
        <f xml:space="preserve"> REPT(" ",19-LEN(TEXT(EXI_BeamDyn_diff!M47,"0.000000E+00")))  &amp;   TEXT(EXI_BeamDyn_diff!M47,"0.000000E+00")</f>
        <v xml:space="preserve">      -7.052006E+06</v>
      </c>
      <c r="N48" t="str">
        <f xml:space="preserve"> REPT(" ",19-LEN(TEXT(EXI_BeamDyn_diff!N47,"0.000000E+00")))  &amp;   TEXT(EXI_BeamDyn_diff!N47,"0.000000E+00")</f>
        <v xml:space="preserve">       0.000000E+00</v>
      </c>
      <c r="O48" t="str">
        <f xml:space="preserve"> REPT(" ",19-LEN(TEXT(EXI_BeamDyn_diff!O47,"0.000000E+00")))  &amp;   TEXT(EXI_BeamDyn_diff!O47,"0.000000E+00")</f>
        <v xml:space="preserve">       1.085631E+07</v>
      </c>
      <c r="P48" t="str">
        <f xml:space="preserve"> REPT(" ",19-LEN(TEXT(EXI_BeamDyn_diff!P47,"0.000000E+00")))  &amp;   TEXT(EXI_BeamDyn_diff!P47,"0.000000E+00")</f>
        <v xml:space="preserve">       0.000000E+00</v>
      </c>
      <c r="Q48" t="str">
        <f xml:space="preserve"> REPT(" ",19-LEN(TEXT(EXI_BeamDyn_diff!Q47,"0.000000E+00")))  &amp;   TEXT(EXI_BeamDyn_diff!Q47,"0.000000E+00")</f>
        <v xml:space="preserve">       4.521053E+09</v>
      </c>
      <c r="R48" t="str">
        <f xml:space="preserve"> REPT(" ",19-LEN(TEXT(EXI_BeamDyn_diff!R47,"0.000000E+00")))  &amp;   TEXT(EXI_BeamDyn_diff!R47,"0.000000E+00")</f>
        <v xml:space="preserve">       0.000000E+00</v>
      </c>
      <c r="S48" t="str">
        <f xml:space="preserve"> REPT(" ",19-LEN(TEXT(EXI_BeamDyn_diff!S47,"0.000000E+00")))  &amp;   TEXT(EXI_BeamDyn_diff!S47,"0.000000E+00")</f>
        <v xml:space="preserve">      -1.385619E+08</v>
      </c>
      <c r="T48" t="str">
        <f xml:space="preserve"> REPT(" ",19-LEN(TEXT(EXI_BeamDyn_diff!T47,"0.000000E+00")))  &amp;   TEXT(EXI_BeamDyn_diff!T47,"0.000000E+00")</f>
        <v xml:space="preserve">       0.000000E+00</v>
      </c>
      <c r="U48" t="str">
        <f xml:space="preserve"> REPT(" ",19-LEN(TEXT(EXI_BeamDyn_diff!U47,"0.000000E+00")))  &amp;   TEXT(EXI_BeamDyn_diff!U47,"0.000000E+00")</f>
        <v xml:space="preserve">       2.715244E+08</v>
      </c>
      <c r="V48" t="str">
        <f xml:space="preserve"> REPT(" ",19-LEN(TEXT(EXI_BeamDyn_diff!V47,"0.000000E+00")))  &amp;   TEXT(EXI_BeamDyn_diff!V47,"0.000000E+00")</f>
        <v xml:space="preserve">       2.750151E+07</v>
      </c>
      <c r="W48" t="str">
        <f xml:space="preserve"> REPT(" ",19-LEN(TEXT(EXI_BeamDyn_diff!W47,"0.000000E+00")))  &amp;   TEXT(EXI_BeamDyn_diff!W47,"0.000000E+00")</f>
        <v xml:space="preserve">       0.000000E+00</v>
      </c>
      <c r="X48" t="str">
        <f xml:space="preserve"> REPT(" ",19-LEN(TEXT(EXI_BeamDyn_diff!X47,"0.000000E+00")))  &amp;   TEXT(EXI_BeamDyn_diff!X47,"0.000000E+00")</f>
        <v xml:space="preserve">       2.921653E+06</v>
      </c>
      <c r="Y48" t="str">
        <f xml:space="preserve"> REPT(" ",19-LEN(TEXT(EXI_BeamDyn_diff!Y47,"0.000000E+00")))  &amp;   TEXT(EXI_BeamDyn_diff!Y47,"0.000000E+00")</f>
        <v xml:space="preserve">       0.000000E+00</v>
      </c>
      <c r="Z48" t="str">
        <f xml:space="preserve"> REPT(" ",19-LEN(TEXT(EXI_BeamDyn_diff!Z47,"0.000000E+00")))  &amp;   TEXT(EXI_BeamDyn_diff!Z47,"0.000000E+00")</f>
        <v xml:space="preserve">       2.433157E+08</v>
      </c>
      <c r="AA48" t="str">
        <f xml:space="preserve"> REPT(" ",19-LEN(TEXT(EXI_BeamDyn_diff!AA47,"0.000000E+00")))  &amp;   TEXT(EXI_BeamDyn_diff!AA47,"0.000000E+00")</f>
        <v xml:space="preserve">       0.000000E+00</v>
      </c>
      <c r="AB48" t="str">
        <f xml:space="preserve"> REPT(" ",19-LEN(TEXT(EXI_BeamDyn_diff!AB47,"0.000000E+00")))  &amp;   TEXT(EXI_BeamDyn_diff!AB47,"0.000000E+00")</f>
        <v xml:space="preserve">       1.185205E+07</v>
      </c>
      <c r="AC48" t="str">
        <f xml:space="preserve"> REPT(" ",19-LEN(TEXT(EXI_BeamDyn_diff!AC47,"0.000000E+00")))  &amp;   TEXT(EXI_BeamDyn_diff!AC47,"0.000000E+00")</f>
        <v xml:space="preserve">       2.332889E+07</v>
      </c>
      <c r="AD48" t="str">
        <f xml:space="preserve"> REPT(" ",19-LEN(TEXT(EXI_BeamDyn_diff!AD47,"0.000000E+00")))  &amp;   TEXT(EXI_BeamDyn_diff!AD47,"0.000000E+00")</f>
        <v xml:space="preserve">       0.000000E+00</v>
      </c>
      <c r="AE48" t="str">
        <f xml:space="preserve"> REPT(" ",19-LEN(TEXT(EXI_BeamDyn_diff!AE47,"0.000000E+00")))  &amp;   TEXT(EXI_BeamDyn_diff!AE47,"0.000000E+00")</f>
        <v xml:space="preserve">       6.832720E+08</v>
      </c>
      <c r="AF48" t="str">
        <f xml:space="preserve"> REPT(" ",19-LEN(TEXT(EXI_BeamDyn_diff!AF47,"0.000000E+00")))  &amp;   TEXT(EXI_BeamDyn_diff!AF47,"0.000000E+00")</f>
        <v xml:space="preserve">       0.000000E+00</v>
      </c>
      <c r="AG48" s="1"/>
    </row>
    <row r="49" spans="1:33" x14ac:dyDescent="0.3">
      <c r="A49" t="str">
        <f>REPT(" ",5-LEN(TEXT(EXI_BeamDyn_diff!A48,"###"))) &amp; TEXT(EXI_BeamDyn_diff!A48,"###")</f>
        <v xml:space="preserve">   23</v>
      </c>
      <c r="B49" t="str">
        <f xml:space="preserve"> REPT(" ",8-LEN(TEXT(EXI_BeamDyn_diff!B48,"0.000")))  &amp;  TEXT(EXI_BeamDyn_diff!B48,"0.000")</f>
        <v xml:space="preserve">  99.450</v>
      </c>
      <c r="C49" t="str">
        <f xml:space="preserve"> REPT(" ",8-LEN(TEXT(EXI_BeamDyn_diff!C48,"0.000")))  &amp;  TEXT(EXI_BeamDyn_diff!C48,"0.000")</f>
        <v xml:space="preserve">   0.000</v>
      </c>
      <c r="D49" t="str">
        <f xml:space="preserve"> REPT(" ",8-LEN(TEXT(EXI_BeamDyn_diff!D48,"0.000")))  &amp;  TEXT(EXI_BeamDyn_diff!D48,"0.000")</f>
        <v xml:space="preserve">  -2.409</v>
      </c>
      <c r="E49" t="str">
        <f xml:space="preserve"> REPT(" ",19-LEN(TEXT(EXI_BeamDyn_diff!E48,"0.000000E+00")))  &amp;   TEXT(EXI_BeamDyn_diff!E48,"0.000000E+00")</f>
        <v xml:space="preserve">       8.445192E+01</v>
      </c>
      <c r="F49" t="str">
        <f xml:space="preserve"> REPT(" ",19-LEN(TEXT(EXI_BeamDyn_diff!F48,"0.000000E+00")))  &amp;   TEXT(EXI_BeamDyn_diff!F48,"0.000000E+00")</f>
        <v xml:space="preserve">       1.952581E-01</v>
      </c>
      <c r="G49" t="str">
        <f xml:space="preserve"> REPT(" ",19-LEN(TEXT(EXI_BeamDyn_diff!G48,"0.000000E+00")))  &amp;   TEXT(EXI_BeamDyn_diff!G48,"0.000000E+00")</f>
        <v xml:space="preserve">       2.602195E-02</v>
      </c>
      <c r="H49" t="str">
        <f xml:space="preserve"> REPT(" ",19-LEN(TEXT(EXI_BeamDyn_diff!H48,"0.000000E+00")))  &amp;   TEXT(EXI_BeamDyn_diff!H48,"0.000000E+00")</f>
        <v xml:space="preserve">       3.608956E+00</v>
      </c>
      <c r="I49" t="str">
        <f xml:space="preserve"> REPT(" ",19-LEN(TEXT(EXI_BeamDyn_diff!I48,"0.000000E+00")))  &amp;   TEXT(EXI_BeamDyn_diff!I48,"0.000000E+00")</f>
        <v xml:space="preserve">       3.151312E+01</v>
      </c>
      <c r="J49" t="str">
        <f xml:space="preserve"> REPT(" ",19-LEN(TEXT(EXI_BeamDyn_diff!J48,"0.000000E+00")))  &amp;   TEXT(EXI_BeamDyn_diff!J48,"0.000000E+00")</f>
        <v xml:space="preserve">      -4.347144E-01</v>
      </c>
      <c r="K49" t="str">
        <f xml:space="preserve"> REPT(" ",19-LEN(TEXT(EXI_BeamDyn_diff!K48,"0.000000E+00")))  &amp;   TEXT(EXI_BeamDyn_diff!K48,"0.000000E+00")</f>
        <v xml:space="preserve">       2.394319E+08</v>
      </c>
      <c r="L49" t="str">
        <f xml:space="preserve"> REPT(" ",19-LEN(TEXT(EXI_BeamDyn_diff!L48,"0.000000E+00")))  &amp;   TEXT(EXI_BeamDyn_diff!L48,"0.000000E+00")</f>
        <v xml:space="preserve">       0.000000E+00</v>
      </c>
      <c r="M49" t="str">
        <f xml:space="preserve"> REPT(" ",19-LEN(TEXT(EXI_BeamDyn_diff!M48,"0.000000E+00")))  &amp;   TEXT(EXI_BeamDyn_diff!M48,"0.000000E+00")</f>
        <v xml:space="preserve">      -7.052006E+06</v>
      </c>
      <c r="N49" t="str">
        <f xml:space="preserve"> REPT(" ",19-LEN(TEXT(EXI_BeamDyn_diff!N48,"0.000000E+00")))  &amp;   TEXT(EXI_BeamDyn_diff!N48,"0.000000E+00")</f>
        <v xml:space="preserve">       0.000000E+00</v>
      </c>
      <c r="O49" t="str">
        <f xml:space="preserve"> REPT(" ",19-LEN(TEXT(EXI_BeamDyn_diff!O48,"0.000000E+00")))  &amp;   TEXT(EXI_BeamDyn_diff!O48,"0.000000E+00")</f>
        <v xml:space="preserve">       1.085631E+07</v>
      </c>
      <c r="P49" t="str">
        <f xml:space="preserve"> REPT(" ",19-LEN(TEXT(EXI_BeamDyn_diff!P48,"0.000000E+00")))  &amp;   TEXT(EXI_BeamDyn_diff!P48,"0.000000E+00")</f>
        <v xml:space="preserve">       0.000000E+00</v>
      </c>
      <c r="Q49" t="str">
        <f xml:space="preserve"> REPT(" ",19-LEN(TEXT(EXI_BeamDyn_diff!Q48,"0.000000E+00")))  &amp;   TEXT(EXI_BeamDyn_diff!Q48,"0.000000E+00")</f>
        <v xml:space="preserve">       4.521053E+09</v>
      </c>
      <c r="R49" t="str">
        <f xml:space="preserve"> REPT(" ",19-LEN(TEXT(EXI_BeamDyn_diff!R48,"0.000000E+00")))  &amp;   TEXT(EXI_BeamDyn_diff!R48,"0.000000E+00")</f>
        <v xml:space="preserve">       0.000000E+00</v>
      </c>
      <c r="S49" t="str">
        <f xml:space="preserve"> REPT(" ",19-LEN(TEXT(EXI_BeamDyn_diff!S48,"0.000000E+00")))  &amp;   TEXT(EXI_BeamDyn_diff!S48,"0.000000E+00")</f>
        <v xml:space="preserve">      -1.385619E+08</v>
      </c>
      <c r="T49" t="str">
        <f xml:space="preserve"> REPT(" ",19-LEN(TEXT(EXI_BeamDyn_diff!T48,"0.000000E+00")))  &amp;   TEXT(EXI_BeamDyn_diff!T48,"0.000000E+00")</f>
        <v xml:space="preserve">       0.000000E+00</v>
      </c>
      <c r="U49" t="str">
        <f xml:space="preserve"> REPT(" ",19-LEN(TEXT(EXI_BeamDyn_diff!U48,"0.000000E+00")))  &amp;   TEXT(EXI_BeamDyn_diff!U48,"0.000000E+00")</f>
        <v xml:space="preserve">       2.715244E+08</v>
      </c>
      <c r="V49" t="str">
        <f xml:space="preserve"> REPT(" ",19-LEN(TEXT(EXI_BeamDyn_diff!V48,"0.000000E+00")))  &amp;   TEXT(EXI_BeamDyn_diff!V48,"0.000000E+00")</f>
        <v xml:space="preserve">       2.750151E+07</v>
      </c>
      <c r="W49" t="str">
        <f xml:space="preserve"> REPT(" ",19-LEN(TEXT(EXI_BeamDyn_diff!W48,"0.000000E+00")))  &amp;   TEXT(EXI_BeamDyn_diff!W48,"0.000000E+00")</f>
        <v xml:space="preserve">       0.000000E+00</v>
      </c>
      <c r="X49" t="str">
        <f xml:space="preserve"> REPT(" ",19-LEN(TEXT(EXI_BeamDyn_diff!X48,"0.000000E+00")))  &amp;   TEXT(EXI_BeamDyn_diff!X48,"0.000000E+00")</f>
        <v xml:space="preserve">       2.921653E+06</v>
      </c>
      <c r="Y49" t="str">
        <f xml:space="preserve"> REPT(" ",19-LEN(TEXT(EXI_BeamDyn_diff!Y48,"0.000000E+00")))  &amp;   TEXT(EXI_BeamDyn_diff!Y48,"0.000000E+00")</f>
        <v xml:space="preserve">       0.000000E+00</v>
      </c>
      <c r="Z49" t="str">
        <f xml:space="preserve"> REPT(" ",19-LEN(TEXT(EXI_BeamDyn_diff!Z48,"0.000000E+00")))  &amp;   TEXT(EXI_BeamDyn_diff!Z48,"0.000000E+00")</f>
        <v xml:space="preserve">       2.433157E+08</v>
      </c>
      <c r="AA49" t="str">
        <f xml:space="preserve"> REPT(" ",19-LEN(TEXT(EXI_BeamDyn_diff!AA48,"0.000000E+00")))  &amp;   TEXT(EXI_BeamDyn_diff!AA48,"0.000000E+00")</f>
        <v xml:space="preserve">       0.000000E+00</v>
      </c>
      <c r="AB49" t="str">
        <f xml:space="preserve"> REPT(" ",19-LEN(TEXT(EXI_BeamDyn_diff!AB48,"0.000000E+00")))  &amp;   TEXT(EXI_BeamDyn_diff!AB48,"0.000000E+00")</f>
        <v xml:space="preserve">       1.185205E+07</v>
      </c>
      <c r="AC49" t="str">
        <f xml:space="preserve"> REPT(" ",19-LEN(TEXT(EXI_BeamDyn_diff!AC48,"0.000000E+00")))  &amp;   TEXT(EXI_BeamDyn_diff!AC48,"0.000000E+00")</f>
        <v xml:space="preserve">       2.332889E+07</v>
      </c>
      <c r="AD49" t="str">
        <f xml:space="preserve"> REPT(" ",19-LEN(TEXT(EXI_BeamDyn_diff!AD48,"0.000000E+00")))  &amp;   TEXT(EXI_BeamDyn_diff!AD48,"0.000000E+00")</f>
        <v xml:space="preserve">       0.000000E+00</v>
      </c>
      <c r="AE49" t="str">
        <f xml:space="preserve"> REPT(" ",19-LEN(TEXT(EXI_BeamDyn_diff!AE48,"0.000000E+00")))  &amp;   TEXT(EXI_BeamDyn_diff!AE48,"0.000000E+00")</f>
        <v xml:space="preserve">       6.832720E+08</v>
      </c>
      <c r="AF49" t="str">
        <f xml:space="preserve"> REPT(" ",19-LEN(TEXT(EXI_BeamDyn_diff!AF48,"0.000000E+00")))  &amp;   TEXT(EXI_BeamDyn_diff!AF48,"0.000000E+00")</f>
        <v xml:space="preserve">       0.000000E+00</v>
      </c>
    </row>
    <row r="50" spans="1:33" x14ac:dyDescent="0.3">
      <c r="A50" t="str">
        <f>REPT(" ",5-LEN(TEXT(EXI_BeamDyn_diff!A49,"###"))) &amp; TEXT(EXI_BeamDyn_diff!A49,"###")</f>
        <v xml:space="preserve">     </v>
      </c>
      <c r="B50" t="str">
        <f xml:space="preserve"> REPT(" ",8-LEN(TEXT(EXI_BeamDyn_diff!B49,"0.000")))  &amp;  TEXT(EXI_BeamDyn_diff!B49,"0.000")</f>
        <v xml:space="preserve"> 105.300</v>
      </c>
      <c r="C50" t="str">
        <f xml:space="preserve"> REPT(" ",8-LEN(TEXT(EXI_BeamDyn_diff!C49,"0.000")))  &amp;  TEXT(EXI_BeamDyn_diff!C49,"0.000")</f>
        <v xml:space="preserve">   0.000</v>
      </c>
      <c r="D50" t="str">
        <f xml:space="preserve"> REPT(" ",8-LEN(TEXT(EXI_BeamDyn_diff!D49,"0.000")))  &amp;  TEXT(EXI_BeamDyn_diff!D49,"0.000")</f>
        <v xml:space="preserve">  -2.899</v>
      </c>
      <c r="E50" t="str">
        <f xml:space="preserve"> REPT(" ",19-LEN(TEXT(EXI_BeamDyn_diff!E49,"0.000000E+00")))  &amp;   TEXT(EXI_BeamDyn_diff!E49,"0.000000E+00")</f>
        <v xml:space="preserve">       5.470198E+01</v>
      </c>
      <c r="F50" t="str">
        <f xml:space="preserve"> REPT(" ",19-LEN(TEXT(EXI_BeamDyn_diff!F49,"0.000000E+00")))  &amp;   TEXT(EXI_BeamDyn_diff!F49,"0.000000E+00")</f>
        <v xml:space="preserve">       2.026529E-01</v>
      </c>
      <c r="G50" t="str">
        <f xml:space="preserve"> REPT(" ",19-LEN(TEXT(EXI_BeamDyn_diff!G49,"0.000000E+00")))  &amp;   TEXT(EXI_BeamDyn_diff!G49,"0.000000E+00")</f>
        <v xml:space="preserve">       2.262084E-02</v>
      </c>
      <c r="H50" t="str">
        <f xml:space="preserve"> REPT(" ",19-LEN(TEXT(EXI_BeamDyn_diff!H49,"0.000000E+00")))  &amp;   TEXT(EXI_BeamDyn_diff!H49,"0.000000E+00")</f>
        <v xml:space="preserve">       1.779705E+00</v>
      </c>
      <c r="I50" t="str">
        <f xml:space="preserve"> REPT(" ",19-LEN(TEXT(EXI_BeamDyn_diff!I49,"0.000000E+00")))  &amp;   TEXT(EXI_BeamDyn_diff!I49,"0.000000E+00")</f>
        <v xml:space="preserve">       1.932239E+01</v>
      </c>
      <c r="J50" t="str">
        <f xml:space="preserve"> REPT(" ",19-LEN(TEXT(EXI_BeamDyn_diff!J49,"0.000000E+00")))  &amp;   TEXT(EXI_BeamDyn_diff!J49,"0.000000E+00")</f>
        <v xml:space="preserve">      -2.729637E-01</v>
      </c>
      <c r="K50" t="str">
        <f xml:space="preserve"> REPT(" ",19-LEN(TEXT(EXI_BeamDyn_diff!K49,"0.000000E+00")))  &amp;   TEXT(EXI_BeamDyn_diff!K49,"0.000000E+00")</f>
        <v xml:space="preserve">       1.441756E+08</v>
      </c>
      <c r="L50" t="str">
        <f xml:space="preserve"> REPT(" ",19-LEN(TEXT(EXI_BeamDyn_diff!L49,"0.000000E+00")))  &amp;   TEXT(EXI_BeamDyn_diff!L49,"0.000000E+00")</f>
        <v xml:space="preserve">       0.000000E+00</v>
      </c>
      <c r="M50" t="str">
        <f xml:space="preserve"> REPT(" ",19-LEN(TEXT(EXI_BeamDyn_diff!M49,"0.000000E+00")))  &amp;   TEXT(EXI_BeamDyn_diff!M49,"0.000000E+00")</f>
        <v xml:space="preserve">      -4.040370E+06</v>
      </c>
      <c r="N50" t="str">
        <f xml:space="preserve"> REPT(" ",19-LEN(TEXT(EXI_BeamDyn_diff!N49,"0.000000E+00")))  &amp;   TEXT(EXI_BeamDyn_diff!N49,"0.000000E+00")</f>
        <v xml:space="preserve">       0.000000E+00</v>
      </c>
      <c r="O50" t="str">
        <f xml:space="preserve"> REPT(" ",19-LEN(TEXT(EXI_BeamDyn_diff!O49,"0.000000E+00")))  &amp;   TEXT(EXI_BeamDyn_diff!O49,"0.000000E+00")</f>
        <v xml:space="preserve">       6.079526E+06</v>
      </c>
      <c r="P50" t="str">
        <f xml:space="preserve"> REPT(" ",19-LEN(TEXT(EXI_BeamDyn_diff!P49,"0.000000E+00")))  &amp;   TEXT(EXI_BeamDyn_diff!P49,"0.000000E+00")</f>
        <v xml:space="preserve">       0.000000E+00</v>
      </c>
      <c r="Q50" t="str">
        <f xml:space="preserve"> REPT(" ",19-LEN(TEXT(EXI_BeamDyn_diff!Q49,"0.000000E+00")))  &amp;   TEXT(EXI_BeamDyn_diff!Q49,"0.000000E+00")</f>
        <v xml:space="preserve">       2.675415E+09</v>
      </c>
      <c r="R50" t="str">
        <f xml:space="preserve"> REPT(" ",19-LEN(TEXT(EXI_BeamDyn_diff!R49,"0.000000E+00")))  &amp;   TEXT(EXI_BeamDyn_diff!R49,"0.000000E+00")</f>
        <v xml:space="preserve">       0.000000E+00</v>
      </c>
      <c r="S50" t="str">
        <f xml:space="preserve"> REPT(" ",19-LEN(TEXT(EXI_BeamDyn_diff!S49,"0.000000E+00")))  &amp;   TEXT(EXI_BeamDyn_diff!S49,"0.000000E+00")</f>
        <v xml:space="preserve">      -7.301935E+07</v>
      </c>
      <c r="T50" t="str">
        <f xml:space="preserve"> REPT(" ",19-LEN(TEXT(EXI_BeamDyn_diff!T49,"0.000000E+00")))  &amp;   TEXT(EXI_BeamDyn_diff!T49,"0.000000E+00")</f>
        <v xml:space="preserve">       0.000000E+00</v>
      </c>
      <c r="U50" t="str">
        <f xml:space="preserve"> REPT(" ",19-LEN(TEXT(EXI_BeamDyn_diff!U49,"0.000000E+00")))  &amp;   TEXT(EXI_BeamDyn_diff!U49,"0.000000E+00")</f>
        <v xml:space="preserve">       1.875766E+08</v>
      </c>
      <c r="V50" t="str">
        <f xml:space="preserve"> REPT(" ",19-LEN(TEXT(EXI_BeamDyn_diff!V49,"0.000000E+00")))  &amp;   TEXT(EXI_BeamDyn_diff!V49,"0.000000E+00")</f>
        <v xml:space="preserve">       1.987290E+07</v>
      </c>
      <c r="W50" t="str">
        <f xml:space="preserve"> REPT(" ",19-LEN(TEXT(EXI_BeamDyn_diff!W49,"0.000000E+00")))  &amp;   TEXT(EXI_BeamDyn_diff!W49,"0.000000E+00")</f>
        <v xml:space="preserve">       0.000000E+00</v>
      </c>
      <c r="X50" t="str">
        <f xml:space="preserve"> REPT(" ",19-LEN(TEXT(EXI_BeamDyn_diff!X49,"0.000000E+00")))  &amp;   TEXT(EXI_BeamDyn_diff!X49,"0.000000E+00")</f>
        <v xml:space="preserve">       1.610856E+06</v>
      </c>
      <c r="Y50" t="str">
        <f xml:space="preserve"> REPT(" ",19-LEN(TEXT(EXI_BeamDyn_diff!Y49,"0.000000E+00")))  &amp;   TEXT(EXI_BeamDyn_diff!Y49,"0.000000E+00")</f>
        <v xml:space="preserve">       0.000000E+00</v>
      </c>
      <c r="Z50" t="str">
        <f xml:space="preserve"> REPT(" ",19-LEN(TEXT(EXI_BeamDyn_diff!Z49,"0.000000E+00")))  &amp;   TEXT(EXI_BeamDyn_diff!Z49,"0.000000E+00")</f>
        <v xml:space="preserve">       1.133518E+08</v>
      </c>
      <c r="AA50" t="str">
        <f xml:space="preserve"> REPT(" ",19-LEN(TEXT(EXI_BeamDyn_diff!AA49,"0.000000E+00")))  &amp;   TEXT(EXI_BeamDyn_diff!AA49,"0.000000E+00")</f>
        <v xml:space="preserve">       0.000000E+00</v>
      </c>
      <c r="AB50" t="str">
        <f xml:space="preserve"> REPT(" ",19-LEN(TEXT(EXI_BeamDyn_diff!AB49,"0.000000E+00")))  &amp;   TEXT(EXI_BeamDyn_diff!AB49,"0.000000E+00")</f>
        <v xml:space="preserve">       7.099237E+06</v>
      </c>
      <c r="AC50" t="str">
        <f xml:space="preserve"> REPT(" ",19-LEN(TEXT(EXI_BeamDyn_diff!AC49,"0.000000E+00")))  &amp;   TEXT(EXI_BeamDyn_diff!AC49,"0.000000E+00")</f>
        <v xml:space="preserve">       1.341698E+07</v>
      </c>
      <c r="AD50" t="str">
        <f xml:space="preserve"> REPT(" ",19-LEN(TEXT(EXI_BeamDyn_diff!AD49,"0.000000E+00")))  &amp;   TEXT(EXI_BeamDyn_diff!AD49,"0.000000E+00")</f>
        <v xml:space="preserve">       0.000000E+00</v>
      </c>
      <c r="AE50" t="str">
        <f xml:space="preserve"> REPT(" ",19-LEN(TEXT(EXI_BeamDyn_diff!AE49,"0.000000E+00")))  &amp;   TEXT(EXI_BeamDyn_diff!AE49,"0.000000E+00")</f>
        <v xml:space="preserve">       4.201627E+08</v>
      </c>
      <c r="AF50" t="str">
        <f xml:space="preserve"> REPT(" ",19-LEN(TEXT(EXI_BeamDyn_diff!AF49,"0.000000E+00")))  &amp;   TEXT(EXI_BeamDyn_diff!AF49,"0.000000E+00")</f>
        <v xml:space="preserve">       0.000000E+00</v>
      </c>
      <c r="AG50" s="1"/>
    </row>
    <row r="51" spans="1:33" x14ac:dyDescent="0.3">
      <c r="A51" t="str">
        <f>REPT(" ",5-LEN(TEXT(EXI_BeamDyn_diff!A50,"###"))) &amp; TEXT(EXI_BeamDyn_diff!A50,"###")</f>
        <v xml:space="preserve">   24</v>
      </c>
      <c r="B51" t="str">
        <f xml:space="preserve"> REPT(" ",8-LEN(TEXT(EXI_BeamDyn_diff!B50,"0.000")))  &amp;  TEXT(EXI_BeamDyn_diff!B50,"0.000")</f>
        <v xml:space="preserve"> 105.300</v>
      </c>
      <c r="C51" t="str">
        <f xml:space="preserve"> REPT(" ",8-LEN(TEXT(EXI_BeamDyn_diff!C50,"0.000")))  &amp;  TEXT(EXI_BeamDyn_diff!C50,"0.000")</f>
        <v xml:space="preserve">   0.000</v>
      </c>
      <c r="D51" t="str">
        <f xml:space="preserve"> REPT(" ",8-LEN(TEXT(EXI_BeamDyn_diff!D50,"0.000")))  &amp;  TEXT(EXI_BeamDyn_diff!D50,"0.000")</f>
        <v xml:space="preserve">  -2.899</v>
      </c>
      <c r="E51" t="str">
        <f xml:space="preserve"> REPT(" ",19-LEN(TEXT(EXI_BeamDyn_diff!E50,"0.000000E+00")))  &amp;   TEXT(EXI_BeamDyn_diff!E50,"0.000000E+00")</f>
        <v xml:space="preserve">       5.470198E+01</v>
      </c>
      <c r="F51" t="str">
        <f xml:space="preserve"> REPT(" ",19-LEN(TEXT(EXI_BeamDyn_diff!F50,"0.000000E+00")))  &amp;   TEXT(EXI_BeamDyn_diff!F50,"0.000000E+00")</f>
        <v xml:space="preserve">       2.026529E-01</v>
      </c>
      <c r="G51" t="str">
        <f xml:space="preserve"> REPT(" ",19-LEN(TEXT(EXI_BeamDyn_diff!G50,"0.000000E+00")))  &amp;   TEXT(EXI_BeamDyn_diff!G50,"0.000000E+00")</f>
        <v xml:space="preserve">       2.262084E-02</v>
      </c>
      <c r="H51" t="str">
        <f xml:space="preserve"> REPT(" ",19-LEN(TEXT(EXI_BeamDyn_diff!H50,"0.000000E+00")))  &amp;   TEXT(EXI_BeamDyn_diff!H50,"0.000000E+00")</f>
        <v xml:space="preserve">       1.779705E+00</v>
      </c>
      <c r="I51" t="str">
        <f xml:space="preserve"> REPT(" ",19-LEN(TEXT(EXI_BeamDyn_diff!I50,"0.000000E+00")))  &amp;   TEXT(EXI_BeamDyn_diff!I50,"0.000000E+00")</f>
        <v xml:space="preserve">       1.932239E+01</v>
      </c>
      <c r="J51" t="str">
        <f xml:space="preserve"> REPT(" ",19-LEN(TEXT(EXI_BeamDyn_diff!J50,"0.000000E+00")))  &amp;   TEXT(EXI_BeamDyn_diff!J50,"0.000000E+00")</f>
        <v xml:space="preserve">      -2.729637E-01</v>
      </c>
      <c r="K51" t="str">
        <f xml:space="preserve"> REPT(" ",19-LEN(TEXT(EXI_BeamDyn_diff!K50,"0.000000E+00")))  &amp;   TEXT(EXI_BeamDyn_diff!K50,"0.000000E+00")</f>
        <v xml:space="preserve">       1.441756E+08</v>
      </c>
      <c r="L51" t="str">
        <f xml:space="preserve"> REPT(" ",19-LEN(TEXT(EXI_BeamDyn_diff!L50,"0.000000E+00")))  &amp;   TEXT(EXI_BeamDyn_diff!L50,"0.000000E+00")</f>
        <v xml:space="preserve">       0.000000E+00</v>
      </c>
      <c r="M51" t="str">
        <f xml:space="preserve"> REPT(" ",19-LEN(TEXT(EXI_BeamDyn_diff!M50,"0.000000E+00")))  &amp;   TEXT(EXI_BeamDyn_diff!M50,"0.000000E+00")</f>
        <v xml:space="preserve">      -4.040370E+06</v>
      </c>
      <c r="N51" t="str">
        <f xml:space="preserve"> REPT(" ",19-LEN(TEXT(EXI_BeamDyn_diff!N50,"0.000000E+00")))  &amp;   TEXT(EXI_BeamDyn_diff!N50,"0.000000E+00")</f>
        <v xml:space="preserve">       0.000000E+00</v>
      </c>
      <c r="O51" t="str">
        <f xml:space="preserve"> REPT(" ",19-LEN(TEXT(EXI_BeamDyn_diff!O50,"0.000000E+00")))  &amp;   TEXT(EXI_BeamDyn_diff!O50,"0.000000E+00")</f>
        <v xml:space="preserve">       6.079526E+06</v>
      </c>
      <c r="P51" t="str">
        <f xml:space="preserve"> REPT(" ",19-LEN(TEXT(EXI_BeamDyn_diff!P50,"0.000000E+00")))  &amp;   TEXT(EXI_BeamDyn_diff!P50,"0.000000E+00")</f>
        <v xml:space="preserve">       0.000000E+00</v>
      </c>
      <c r="Q51" t="str">
        <f xml:space="preserve"> REPT(" ",19-LEN(TEXT(EXI_BeamDyn_diff!Q50,"0.000000E+00")))  &amp;   TEXT(EXI_BeamDyn_diff!Q50,"0.000000E+00")</f>
        <v xml:space="preserve">       2.675415E+09</v>
      </c>
      <c r="R51" t="str">
        <f xml:space="preserve"> REPT(" ",19-LEN(TEXT(EXI_BeamDyn_diff!R50,"0.000000E+00")))  &amp;   TEXT(EXI_BeamDyn_diff!R50,"0.000000E+00")</f>
        <v xml:space="preserve">       0.000000E+00</v>
      </c>
      <c r="S51" t="str">
        <f xml:space="preserve"> REPT(" ",19-LEN(TEXT(EXI_BeamDyn_diff!S50,"0.000000E+00")))  &amp;   TEXT(EXI_BeamDyn_diff!S50,"0.000000E+00")</f>
        <v xml:space="preserve">      -7.301935E+07</v>
      </c>
      <c r="T51" t="str">
        <f xml:space="preserve"> REPT(" ",19-LEN(TEXT(EXI_BeamDyn_diff!T50,"0.000000E+00")))  &amp;   TEXT(EXI_BeamDyn_diff!T50,"0.000000E+00")</f>
        <v xml:space="preserve">       0.000000E+00</v>
      </c>
      <c r="U51" t="str">
        <f xml:space="preserve"> REPT(" ",19-LEN(TEXT(EXI_BeamDyn_diff!U50,"0.000000E+00")))  &amp;   TEXT(EXI_BeamDyn_diff!U50,"0.000000E+00")</f>
        <v xml:space="preserve">       1.875766E+08</v>
      </c>
      <c r="V51" t="str">
        <f xml:space="preserve"> REPT(" ",19-LEN(TEXT(EXI_BeamDyn_diff!V50,"0.000000E+00")))  &amp;   TEXT(EXI_BeamDyn_diff!V50,"0.000000E+00")</f>
        <v xml:space="preserve">       1.987290E+07</v>
      </c>
      <c r="W51" t="str">
        <f xml:space="preserve"> REPT(" ",19-LEN(TEXT(EXI_BeamDyn_diff!W50,"0.000000E+00")))  &amp;   TEXT(EXI_BeamDyn_diff!W50,"0.000000E+00")</f>
        <v xml:space="preserve">       0.000000E+00</v>
      </c>
      <c r="X51" t="str">
        <f xml:space="preserve"> REPT(" ",19-LEN(TEXT(EXI_BeamDyn_diff!X50,"0.000000E+00")))  &amp;   TEXT(EXI_BeamDyn_diff!X50,"0.000000E+00")</f>
        <v xml:space="preserve">       1.610856E+06</v>
      </c>
      <c r="Y51" t="str">
        <f xml:space="preserve"> REPT(" ",19-LEN(TEXT(EXI_BeamDyn_diff!Y50,"0.000000E+00")))  &amp;   TEXT(EXI_BeamDyn_diff!Y50,"0.000000E+00")</f>
        <v xml:space="preserve">       0.000000E+00</v>
      </c>
      <c r="Z51" t="str">
        <f xml:space="preserve"> REPT(" ",19-LEN(TEXT(EXI_BeamDyn_diff!Z50,"0.000000E+00")))  &amp;   TEXT(EXI_BeamDyn_diff!Z50,"0.000000E+00")</f>
        <v xml:space="preserve">       1.133518E+08</v>
      </c>
      <c r="AA51" t="str">
        <f xml:space="preserve"> REPT(" ",19-LEN(TEXT(EXI_BeamDyn_diff!AA50,"0.000000E+00")))  &amp;   TEXT(EXI_BeamDyn_diff!AA50,"0.000000E+00")</f>
        <v xml:space="preserve">       0.000000E+00</v>
      </c>
      <c r="AB51" t="str">
        <f xml:space="preserve"> REPT(" ",19-LEN(TEXT(EXI_BeamDyn_diff!AB50,"0.000000E+00")))  &amp;   TEXT(EXI_BeamDyn_diff!AB50,"0.000000E+00")</f>
        <v xml:space="preserve">       7.099237E+06</v>
      </c>
      <c r="AC51" t="str">
        <f xml:space="preserve"> REPT(" ",19-LEN(TEXT(EXI_BeamDyn_diff!AC50,"0.000000E+00")))  &amp;   TEXT(EXI_BeamDyn_diff!AC50,"0.000000E+00")</f>
        <v xml:space="preserve">       1.341698E+07</v>
      </c>
      <c r="AD51" t="str">
        <f xml:space="preserve"> REPT(" ",19-LEN(TEXT(EXI_BeamDyn_diff!AD50,"0.000000E+00")))  &amp;   TEXT(EXI_BeamDyn_diff!AD50,"0.000000E+00")</f>
        <v xml:space="preserve">       0.000000E+00</v>
      </c>
      <c r="AE51" t="str">
        <f xml:space="preserve"> REPT(" ",19-LEN(TEXT(EXI_BeamDyn_diff!AE50,"0.000000E+00")))  &amp;   TEXT(EXI_BeamDyn_diff!AE50,"0.000000E+00")</f>
        <v xml:space="preserve">       4.201627E+08</v>
      </c>
      <c r="AF51" t="str">
        <f xml:space="preserve"> REPT(" ",19-LEN(TEXT(EXI_BeamDyn_diff!AF50,"0.000000E+00")))  &amp;   TEXT(EXI_BeamDyn_diff!AF50,"0.000000E+00")</f>
        <v xml:space="preserve">       0.000000E+00</v>
      </c>
    </row>
    <row r="52" spans="1:33" x14ac:dyDescent="0.3">
      <c r="A52" t="str">
        <f>REPT(" ",5-LEN(TEXT(EXI_BeamDyn_diff!A51,"###"))) &amp; TEXT(EXI_BeamDyn_diff!A51,"###")</f>
        <v xml:space="preserve">     </v>
      </c>
      <c r="B52" t="str">
        <f xml:space="preserve"> REPT(" ",8-LEN(TEXT(EXI_BeamDyn_diff!B51,"0.000")))  &amp;  TEXT(EXI_BeamDyn_diff!B51,"0.000")</f>
        <v xml:space="preserve"> 111.150</v>
      </c>
      <c r="C52" t="str">
        <f xml:space="preserve"> REPT(" ",8-LEN(TEXT(EXI_BeamDyn_diff!C51,"0.000")))  &amp;  TEXT(EXI_BeamDyn_diff!C51,"0.000")</f>
        <v xml:space="preserve">   0.000</v>
      </c>
      <c r="D52" t="str">
        <f xml:space="preserve"> REPT(" ",8-LEN(TEXT(EXI_BeamDyn_diff!D51,"0.000")))  &amp;  TEXT(EXI_BeamDyn_diff!D51,"0.000")</f>
        <v xml:space="preserve">  -3.432</v>
      </c>
      <c r="E52" t="str">
        <f xml:space="preserve"> REPT(" ",19-LEN(TEXT(EXI_BeamDyn_diff!E51,"0.000000E+00")))  &amp;   TEXT(EXI_BeamDyn_diff!E51,"0.000000E+00")</f>
        <v xml:space="preserve">       3.444576E+01</v>
      </c>
      <c r="F52" t="str">
        <f xml:space="preserve"> REPT(" ",19-LEN(TEXT(EXI_BeamDyn_diff!F51,"0.000000E+00")))  &amp;   TEXT(EXI_BeamDyn_diff!F51,"0.000000E+00")</f>
        <v xml:space="preserve">       2.363800E-01</v>
      </c>
      <c r="G52" t="str">
        <f xml:space="preserve"> REPT(" ",19-LEN(TEXT(EXI_BeamDyn_diff!G51,"0.000000E+00")))  &amp;   TEXT(EXI_BeamDyn_diff!G51,"0.000000E+00")</f>
        <v xml:space="preserve">       1.917765E-02</v>
      </c>
      <c r="H52" t="str">
        <f xml:space="preserve"> REPT(" ",19-LEN(TEXT(EXI_BeamDyn_diff!H51,"0.000000E+00")))  &amp;   TEXT(EXI_BeamDyn_diff!H51,"0.000000E+00")</f>
        <v xml:space="preserve">       7.529659E-01</v>
      </c>
      <c r="I52" t="str">
        <f xml:space="preserve"> REPT(" ",19-LEN(TEXT(EXI_BeamDyn_diff!I51,"0.000000E+00")))  &amp;   TEXT(EXI_BeamDyn_diff!I51,"0.000000E+00")</f>
        <v xml:space="preserve">       1.226539E+01</v>
      </c>
      <c r="J52" t="str">
        <f xml:space="preserve"> REPT(" ",19-LEN(TEXT(EXI_BeamDyn_diff!J51,"0.000000E+00")))  &amp;   TEXT(EXI_BeamDyn_diff!J51,"0.000000E+00")</f>
        <v xml:space="preserve">      -1.125276E-01</v>
      </c>
      <c r="K52" t="str">
        <f xml:space="preserve"> REPT(" ",19-LEN(TEXT(EXI_BeamDyn_diff!K51,"0.000000E+00")))  &amp;   TEXT(EXI_BeamDyn_diff!K51,"0.000000E+00")</f>
        <v xml:space="preserve">       8.687131E+07</v>
      </c>
      <c r="L52" t="str">
        <f xml:space="preserve"> REPT(" ",19-LEN(TEXT(EXI_BeamDyn_diff!L51,"0.000000E+00")))  &amp;   TEXT(EXI_BeamDyn_diff!L51,"0.000000E+00")</f>
        <v xml:space="preserve">       0.000000E+00</v>
      </c>
      <c r="M52" t="str">
        <f xml:space="preserve"> REPT(" ",19-LEN(TEXT(EXI_BeamDyn_diff!M51,"0.000000E+00")))  &amp;   TEXT(EXI_BeamDyn_diff!M51,"0.000000E+00")</f>
        <v xml:space="preserve">      -2.136313E+06</v>
      </c>
      <c r="N52" t="str">
        <f xml:space="preserve"> REPT(" ",19-LEN(TEXT(EXI_BeamDyn_diff!N51,"0.000000E+00")))  &amp;   TEXT(EXI_BeamDyn_diff!N51,"0.000000E+00")</f>
        <v xml:space="preserve">       0.000000E+00</v>
      </c>
      <c r="O52" t="str">
        <f xml:space="preserve"> REPT(" ",19-LEN(TEXT(EXI_BeamDyn_diff!O51,"0.000000E+00")))  &amp;   TEXT(EXI_BeamDyn_diff!O51,"0.000000E+00")</f>
        <v xml:space="preserve">       3.433969E+06</v>
      </c>
      <c r="P52" t="str">
        <f xml:space="preserve"> REPT(" ",19-LEN(TEXT(EXI_BeamDyn_diff!P51,"0.000000E+00")))  &amp;   TEXT(EXI_BeamDyn_diff!P51,"0.000000E+00")</f>
        <v xml:space="preserve">       0.000000E+00</v>
      </c>
      <c r="Q52" t="str">
        <f xml:space="preserve"> REPT(" ",19-LEN(TEXT(EXI_BeamDyn_diff!Q51,"0.000000E+00")))  &amp;   TEXT(EXI_BeamDyn_diff!Q51,"0.000000E+00")</f>
        <v xml:space="preserve">       1.202884E+09</v>
      </c>
      <c r="R52" t="str">
        <f xml:space="preserve"> REPT(" ",19-LEN(TEXT(EXI_BeamDyn_diff!R51,"0.000000E+00")))  &amp;   TEXT(EXI_BeamDyn_diff!R51,"0.000000E+00")</f>
        <v xml:space="preserve">       0.000000E+00</v>
      </c>
      <c r="S52" t="str">
        <f xml:space="preserve"> REPT(" ",19-LEN(TEXT(EXI_BeamDyn_diff!S51,"0.000000E+00")))  &amp;   TEXT(EXI_BeamDyn_diff!S51,"0.000000E+00")</f>
        <v xml:space="preserve">      -2.755806E+07</v>
      </c>
      <c r="T52" t="str">
        <f xml:space="preserve"> REPT(" ",19-LEN(TEXT(EXI_BeamDyn_diff!T51,"0.000000E+00")))  &amp;   TEXT(EXI_BeamDyn_diff!T51,"0.000000E+00")</f>
        <v xml:space="preserve">       0.000000E+00</v>
      </c>
      <c r="U52" t="str">
        <f xml:space="preserve"> REPT(" ",19-LEN(TEXT(EXI_BeamDyn_diff!U51,"0.000000E+00")))  &amp;   TEXT(EXI_BeamDyn_diff!U51,"0.000000E+00")</f>
        <v xml:space="preserve">       1.382612E+08</v>
      </c>
      <c r="V52" t="str">
        <f xml:space="preserve"> REPT(" ",19-LEN(TEXT(EXI_BeamDyn_diff!V51,"0.000000E+00")))  &amp;   TEXT(EXI_BeamDyn_diff!V51,"0.000000E+00")</f>
        <v xml:space="preserve">       9.236040E+06</v>
      </c>
      <c r="W52" t="str">
        <f xml:space="preserve"> REPT(" ",19-LEN(TEXT(EXI_BeamDyn_diff!W51,"0.000000E+00")))  &amp;   TEXT(EXI_BeamDyn_diff!W51,"0.000000E+00")</f>
        <v xml:space="preserve">       0.000000E+00</v>
      </c>
      <c r="X52" t="str">
        <f xml:space="preserve"> REPT(" ",19-LEN(TEXT(EXI_BeamDyn_diff!X51,"0.000000E+00")))  &amp;   TEXT(EXI_BeamDyn_diff!X51,"0.000000E+00")</f>
        <v xml:space="preserve">       1.159535E+06</v>
      </c>
      <c r="Y52" t="str">
        <f xml:space="preserve"> REPT(" ",19-LEN(TEXT(EXI_BeamDyn_diff!Y51,"0.000000E+00")))  &amp;   TEXT(EXI_BeamDyn_diff!Y51,"0.000000E+00")</f>
        <v xml:space="preserve">       0.000000E+00</v>
      </c>
      <c r="Z52" t="str">
        <f xml:space="preserve"> REPT(" ",19-LEN(TEXT(EXI_BeamDyn_diff!Z51,"0.000000E+00")))  &amp;   TEXT(EXI_BeamDyn_diff!Z51,"0.000000E+00")</f>
        <v xml:space="preserve">       3.635955E+07</v>
      </c>
      <c r="AA52" t="str">
        <f xml:space="preserve"> REPT(" ",19-LEN(TEXT(EXI_BeamDyn_diff!AA51,"0.000000E+00")))  &amp;   TEXT(EXI_BeamDyn_diff!AA51,"0.000000E+00")</f>
        <v xml:space="preserve">       0.000000E+00</v>
      </c>
      <c r="AB52" t="str">
        <f xml:space="preserve"> REPT(" ",19-LEN(TEXT(EXI_BeamDyn_diff!AB51,"0.000000E+00")))  &amp;   TEXT(EXI_BeamDyn_diff!AB51,"0.000000E+00")</f>
        <v xml:space="preserve">       2.577988E+06</v>
      </c>
      <c r="AC52" t="str">
        <f xml:space="preserve"> REPT(" ",19-LEN(TEXT(EXI_BeamDyn_diff!AC51,"0.000000E+00")))  &amp;   TEXT(EXI_BeamDyn_diff!AC51,"0.000000E+00")</f>
        <v xml:space="preserve">       6.804152E+06</v>
      </c>
      <c r="AD52" t="str">
        <f xml:space="preserve"> REPT(" ",19-LEN(TEXT(EXI_BeamDyn_diff!AD51,"0.000000E+00")))  &amp;   TEXT(EXI_BeamDyn_diff!AD51,"0.000000E+00")</f>
        <v xml:space="preserve">       0.000000E+00</v>
      </c>
      <c r="AE52" t="str">
        <f xml:space="preserve"> REPT(" ",19-LEN(TEXT(EXI_BeamDyn_diff!AE51,"0.000000E+00")))  &amp;   TEXT(EXI_BeamDyn_diff!AE51,"0.000000E+00")</f>
        <v xml:space="preserve">       2.315102E+08</v>
      </c>
      <c r="AF52" t="str">
        <f xml:space="preserve"> REPT(" ",19-LEN(TEXT(EXI_BeamDyn_diff!AF51,"0.000000E+00")))  &amp;   TEXT(EXI_BeamDyn_diff!AF51,"0.000000E+00")</f>
        <v xml:space="preserve">       0.000000E+00</v>
      </c>
      <c r="AG52" s="1"/>
    </row>
    <row r="53" spans="1:33" x14ac:dyDescent="0.3">
      <c r="A53" t="str">
        <f>REPT(" ",5-LEN(TEXT(EXI_BeamDyn_diff!A52,"###"))) &amp; TEXT(EXI_BeamDyn_diff!A52,"###")</f>
        <v xml:space="preserve">   25</v>
      </c>
      <c r="B53" t="str">
        <f xml:space="preserve"> REPT(" ",8-LEN(TEXT(EXI_BeamDyn_diff!B52,"0.000")))  &amp;  TEXT(EXI_BeamDyn_diff!B52,"0.000")</f>
        <v xml:space="preserve"> 111.150</v>
      </c>
      <c r="C53" t="str">
        <f xml:space="preserve"> REPT(" ",8-LEN(TEXT(EXI_BeamDyn_diff!C52,"0.000")))  &amp;  TEXT(EXI_BeamDyn_diff!C52,"0.000")</f>
        <v xml:space="preserve">   0.000</v>
      </c>
      <c r="D53" t="str">
        <f xml:space="preserve"> REPT(" ",8-LEN(TEXT(EXI_BeamDyn_diff!D52,"0.000")))  &amp;  TEXT(EXI_BeamDyn_diff!D52,"0.000")</f>
        <v xml:space="preserve">  -3.432</v>
      </c>
      <c r="E53" t="str">
        <f xml:space="preserve"> REPT(" ",19-LEN(TEXT(EXI_BeamDyn_diff!E52,"0.000000E+00")))  &amp;   TEXT(EXI_BeamDyn_diff!E52,"0.000000E+00")</f>
        <v xml:space="preserve">       3.444576E+01</v>
      </c>
      <c r="F53" t="str">
        <f xml:space="preserve"> REPT(" ",19-LEN(TEXT(EXI_BeamDyn_diff!F52,"0.000000E+00")))  &amp;   TEXT(EXI_BeamDyn_diff!F52,"0.000000E+00")</f>
        <v xml:space="preserve">       2.363800E-01</v>
      </c>
      <c r="G53" t="str">
        <f xml:space="preserve"> REPT(" ",19-LEN(TEXT(EXI_BeamDyn_diff!G52,"0.000000E+00")))  &amp;   TEXT(EXI_BeamDyn_diff!G52,"0.000000E+00")</f>
        <v xml:space="preserve">       1.917765E-02</v>
      </c>
      <c r="H53" t="str">
        <f xml:space="preserve"> REPT(" ",19-LEN(TEXT(EXI_BeamDyn_diff!H52,"0.000000E+00")))  &amp;   TEXT(EXI_BeamDyn_diff!H52,"0.000000E+00")</f>
        <v xml:space="preserve">       7.529659E-01</v>
      </c>
      <c r="I53" t="str">
        <f xml:space="preserve"> REPT(" ",19-LEN(TEXT(EXI_BeamDyn_diff!I52,"0.000000E+00")))  &amp;   TEXT(EXI_BeamDyn_diff!I52,"0.000000E+00")</f>
        <v xml:space="preserve">       1.226539E+01</v>
      </c>
      <c r="J53" t="str">
        <f xml:space="preserve"> REPT(" ",19-LEN(TEXT(EXI_BeamDyn_diff!J52,"0.000000E+00")))  &amp;   TEXT(EXI_BeamDyn_diff!J52,"0.000000E+00")</f>
        <v xml:space="preserve">      -1.125276E-01</v>
      </c>
      <c r="K53" t="str">
        <f xml:space="preserve"> REPT(" ",19-LEN(TEXT(EXI_BeamDyn_diff!K52,"0.000000E+00")))  &amp;   TEXT(EXI_BeamDyn_diff!K52,"0.000000E+00")</f>
        <v xml:space="preserve">       8.687131E+07</v>
      </c>
      <c r="L53" t="str">
        <f xml:space="preserve"> REPT(" ",19-LEN(TEXT(EXI_BeamDyn_diff!L52,"0.000000E+00")))  &amp;   TEXT(EXI_BeamDyn_diff!L52,"0.000000E+00")</f>
        <v xml:space="preserve">       0.000000E+00</v>
      </c>
      <c r="M53" t="str">
        <f xml:space="preserve"> REPT(" ",19-LEN(TEXT(EXI_BeamDyn_diff!M52,"0.000000E+00")))  &amp;   TEXT(EXI_BeamDyn_diff!M52,"0.000000E+00")</f>
        <v xml:space="preserve">      -2.136313E+06</v>
      </c>
      <c r="N53" t="str">
        <f xml:space="preserve"> REPT(" ",19-LEN(TEXT(EXI_BeamDyn_diff!N52,"0.000000E+00")))  &amp;   TEXT(EXI_BeamDyn_diff!N52,"0.000000E+00")</f>
        <v xml:space="preserve">       0.000000E+00</v>
      </c>
      <c r="O53" t="str">
        <f xml:space="preserve"> REPT(" ",19-LEN(TEXT(EXI_BeamDyn_diff!O52,"0.000000E+00")))  &amp;   TEXT(EXI_BeamDyn_diff!O52,"0.000000E+00")</f>
        <v xml:space="preserve">       3.433969E+06</v>
      </c>
      <c r="P53" t="str">
        <f xml:space="preserve"> REPT(" ",19-LEN(TEXT(EXI_BeamDyn_diff!P52,"0.000000E+00")))  &amp;   TEXT(EXI_BeamDyn_diff!P52,"0.000000E+00")</f>
        <v xml:space="preserve">       0.000000E+00</v>
      </c>
      <c r="Q53" t="str">
        <f xml:space="preserve"> REPT(" ",19-LEN(TEXT(EXI_BeamDyn_diff!Q52,"0.000000E+00")))  &amp;   TEXT(EXI_BeamDyn_diff!Q52,"0.000000E+00")</f>
        <v xml:space="preserve">       1.202884E+09</v>
      </c>
      <c r="R53" t="str">
        <f xml:space="preserve"> REPT(" ",19-LEN(TEXT(EXI_BeamDyn_diff!R52,"0.000000E+00")))  &amp;   TEXT(EXI_BeamDyn_diff!R52,"0.000000E+00")</f>
        <v xml:space="preserve">       0.000000E+00</v>
      </c>
      <c r="S53" t="str">
        <f xml:space="preserve"> REPT(" ",19-LEN(TEXT(EXI_BeamDyn_diff!S52,"0.000000E+00")))  &amp;   TEXT(EXI_BeamDyn_diff!S52,"0.000000E+00")</f>
        <v xml:space="preserve">      -2.755806E+07</v>
      </c>
      <c r="T53" t="str">
        <f xml:space="preserve"> REPT(" ",19-LEN(TEXT(EXI_BeamDyn_diff!T52,"0.000000E+00")))  &amp;   TEXT(EXI_BeamDyn_diff!T52,"0.000000E+00")</f>
        <v xml:space="preserve">       0.000000E+00</v>
      </c>
      <c r="U53" t="str">
        <f xml:space="preserve"> REPT(" ",19-LEN(TEXT(EXI_BeamDyn_diff!U52,"0.000000E+00")))  &amp;   TEXT(EXI_BeamDyn_diff!U52,"0.000000E+00")</f>
        <v xml:space="preserve">       1.382612E+08</v>
      </c>
      <c r="V53" t="str">
        <f xml:space="preserve"> REPT(" ",19-LEN(TEXT(EXI_BeamDyn_diff!V52,"0.000000E+00")))  &amp;   TEXT(EXI_BeamDyn_diff!V52,"0.000000E+00")</f>
        <v xml:space="preserve">       9.236040E+06</v>
      </c>
      <c r="W53" t="str">
        <f xml:space="preserve"> REPT(" ",19-LEN(TEXT(EXI_BeamDyn_diff!W52,"0.000000E+00")))  &amp;   TEXT(EXI_BeamDyn_diff!W52,"0.000000E+00")</f>
        <v xml:space="preserve">       0.000000E+00</v>
      </c>
      <c r="X53" t="str">
        <f xml:space="preserve"> REPT(" ",19-LEN(TEXT(EXI_BeamDyn_diff!X52,"0.000000E+00")))  &amp;   TEXT(EXI_BeamDyn_diff!X52,"0.000000E+00")</f>
        <v xml:space="preserve">       1.159535E+06</v>
      </c>
      <c r="Y53" t="str">
        <f xml:space="preserve"> REPT(" ",19-LEN(TEXT(EXI_BeamDyn_diff!Y52,"0.000000E+00")))  &amp;   TEXT(EXI_BeamDyn_diff!Y52,"0.000000E+00")</f>
        <v xml:space="preserve">       0.000000E+00</v>
      </c>
      <c r="Z53" t="str">
        <f xml:space="preserve"> REPT(" ",19-LEN(TEXT(EXI_BeamDyn_diff!Z52,"0.000000E+00")))  &amp;   TEXT(EXI_BeamDyn_diff!Z52,"0.000000E+00")</f>
        <v xml:space="preserve">       3.635955E+07</v>
      </c>
      <c r="AA53" t="str">
        <f xml:space="preserve"> REPT(" ",19-LEN(TEXT(EXI_BeamDyn_diff!AA52,"0.000000E+00")))  &amp;   TEXT(EXI_BeamDyn_diff!AA52,"0.000000E+00")</f>
        <v xml:space="preserve">       0.000000E+00</v>
      </c>
      <c r="AB53" t="str">
        <f xml:space="preserve"> REPT(" ",19-LEN(TEXT(EXI_BeamDyn_diff!AB52,"0.000000E+00")))  &amp;   TEXT(EXI_BeamDyn_diff!AB52,"0.000000E+00")</f>
        <v xml:space="preserve">       2.577988E+06</v>
      </c>
      <c r="AC53" t="str">
        <f xml:space="preserve"> REPT(" ",19-LEN(TEXT(EXI_BeamDyn_diff!AC52,"0.000000E+00")))  &amp;   TEXT(EXI_BeamDyn_diff!AC52,"0.000000E+00")</f>
        <v xml:space="preserve">       6.804152E+06</v>
      </c>
      <c r="AD53" t="str">
        <f xml:space="preserve"> REPT(" ",19-LEN(TEXT(EXI_BeamDyn_diff!AD52,"0.000000E+00")))  &amp;   TEXT(EXI_BeamDyn_diff!AD52,"0.000000E+00")</f>
        <v xml:space="preserve">       0.000000E+00</v>
      </c>
      <c r="AE53" t="str">
        <f xml:space="preserve"> REPT(" ",19-LEN(TEXT(EXI_BeamDyn_diff!AE52,"0.000000E+00")))  &amp;   TEXT(EXI_BeamDyn_diff!AE52,"0.000000E+00")</f>
        <v xml:space="preserve">       2.315102E+08</v>
      </c>
      <c r="AF53" t="str">
        <f xml:space="preserve"> REPT(" ",19-LEN(TEXT(EXI_BeamDyn_diff!AF52,"0.000000E+00")))  &amp;   TEXT(EXI_BeamDyn_diff!AF52,"0.000000E+00")</f>
        <v xml:space="preserve">       0.000000E+00</v>
      </c>
    </row>
    <row r="54" spans="1:33" x14ac:dyDescent="0.3">
      <c r="A54" t="str">
        <f>REPT(" ",5-LEN(TEXT(EXI_BeamDyn_diff!A53,"###"))) &amp; TEXT(EXI_BeamDyn_diff!A53,"###")</f>
        <v xml:space="preserve">     </v>
      </c>
      <c r="B54" t="str">
        <f xml:space="preserve"> REPT(" ",8-LEN(TEXT(EXI_BeamDyn_diff!B53,"0.000")))  &amp;  TEXT(EXI_BeamDyn_diff!B53,"0.000")</f>
        <v xml:space="preserve"> 117.000</v>
      </c>
      <c r="C54" t="str">
        <f xml:space="preserve"> REPT(" ",8-LEN(TEXT(EXI_BeamDyn_diff!C53,"0.000")))  &amp;  TEXT(EXI_BeamDyn_diff!C53,"0.000")</f>
        <v xml:space="preserve">   0.000</v>
      </c>
      <c r="D54" t="str">
        <f xml:space="preserve"> REPT(" ",8-LEN(TEXT(EXI_BeamDyn_diff!D53,"0.000")))  &amp;  TEXT(EXI_BeamDyn_diff!D53,"0.000")</f>
        <v xml:space="preserve">  -4.000</v>
      </c>
      <c r="E54" t="str">
        <f xml:space="preserve"> REPT(" ",19-LEN(TEXT(EXI_BeamDyn_diff!E53,"0.000000E+00")))  &amp;   TEXT(EXI_BeamDyn_diff!E53,"0.000000E+00")</f>
        <v xml:space="preserve">       5.394971E+00</v>
      </c>
      <c r="F54" t="str">
        <f xml:space="preserve"> REPT(" ",19-LEN(TEXT(EXI_BeamDyn_diff!F53,"0.000000E+00")))  &amp;   TEXT(EXI_BeamDyn_diff!F53,"0.000000E+00")</f>
        <v xml:space="preserve">       2.959238E-02</v>
      </c>
      <c r="G54" t="str">
        <f xml:space="preserve"> REPT(" ",19-LEN(TEXT(EXI_BeamDyn_diff!G53,"0.000000E+00")))  &amp;   TEXT(EXI_BeamDyn_diff!G53,"0.000000E+00")</f>
        <v xml:space="preserve">       6.210809E-03</v>
      </c>
      <c r="H54" t="str">
        <f xml:space="preserve"> REPT(" ",19-LEN(TEXT(EXI_BeamDyn_diff!H53,"0.000000E+00")))  &amp;   TEXT(EXI_BeamDyn_diff!H53,"0.000000E+00")</f>
        <v xml:space="preserve">       7.122789E-03</v>
      </c>
      <c r="I54" t="str">
        <f xml:space="preserve"> REPT(" ",19-LEN(TEXT(EXI_BeamDyn_diff!I53,"0.000000E+00")))  &amp;   TEXT(EXI_BeamDyn_diff!I53,"0.000000E+00")</f>
        <v xml:space="preserve">       9.379230E-02</v>
      </c>
      <c r="J54" t="str">
        <f xml:space="preserve"> REPT(" ",19-LEN(TEXT(EXI_BeamDyn_diff!J53,"0.000000E+00")))  &amp;   TEXT(EXI_BeamDyn_diff!J53,"0.000000E+00")</f>
        <v xml:space="preserve">       3.983154E-04</v>
      </c>
      <c r="K54" t="str">
        <f xml:space="preserve"> REPT(" ",19-LEN(TEXT(EXI_BeamDyn_diff!K53,"0.000000E+00")))  &amp;   TEXT(EXI_BeamDyn_diff!K53,"0.000000E+00")</f>
        <v xml:space="preserve">       1.588231E+07</v>
      </c>
      <c r="L54" t="str">
        <f xml:space="preserve"> REPT(" ",19-LEN(TEXT(EXI_BeamDyn_diff!L53,"0.000000E+00")))  &amp;   TEXT(EXI_BeamDyn_diff!L53,"0.000000E+00")</f>
        <v xml:space="preserve">       0.000000E+00</v>
      </c>
      <c r="M54" t="str">
        <f xml:space="preserve"> REPT(" ",19-LEN(TEXT(EXI_BeamDyn_diff!M53,"0.000000E+00")))  &amp;   TEXT(EXI_BeamDyn_diff!M53,"0.000000E+00")</f>
        <v xml:space="preserve">      -9.185355E+04</v>
      </c>
      <c r="N54" t="str">
        <f xml:space="preserve"> REPT(" ",19-LEN(TEXT(EXI_BeamDyn_diff!N53,"0.000000E+00")))  &amp;   TEXT(EXI_BeamDyn_diff!N53,"0.000000E+00")</f>
        <v xml:space="preserve">       0.000000E+00</v>
      </c>
      <c r="O54" t="str">
        <f xml:space="preserve"> REPT(" ",19-LEN(TEXT(EXI_BeamDyn_diff!O53,"0.000000E+00")))  &amp;   TEXT(EXI_BeamDyn_diff!O53,"0.000000E+00")</f>
        <v xml:space="preserve">       1.196542E+05</v>
      </c>
      <c r="P54" t="str">
        <f xml:space="preserve"> REPT(" ",19-LEN(TEXT(EXI_BeamDyn_diff!P53,"0.000000E+00")))  &amp;   TEXT(EXI_BeamDyn_diff!P53,"0.000000E+00")</f>
        <v xml:space="preserve">       0.000000E+00</v>
      </c>
      <c r="Q54" t="str">
        <f xml:space="preserve"> REPT(" ",19-LEN(TEXT(EXI_BeamDyn_diff!Q53,"0.000000E+00")))  &amp;   TEXT(EXI_BeamDyn_diff!Q53,"0.000000E+00")</f>
        <v xml:space="preserve">       1.182834E+08</v>
      </c>
      <c r="R54" t="str">
        <f xml:space="preserve"> REPT(" ",19-LEN(TEXT(EXI_BeamDyn_diff!R53,"0.000000E+00")))  &amp;   TEXT(EXI_BeamDyn_diff!R53,"0.000000E+00")</f>
        <v xml:space="preserve">       0.000000E+00</v>
      </c>
      <c r="S54" t="str">
        <f xml:space="preserve"> REPT(" ",19-LEN(TEXT(EXI_BeamDyn_diff!S53,"0.000000E+00")))  &amp;   TEXT(EXI_BeamDyn_diff!S53,"0.000000E+00")</f>
        <v xml:space="preserve">      -7.704111E+05</v>
      </c>
      <c r="T54" t="str">
        <f xml:space="preserve"> REPT(" ",19-LEN(TEXT(EXI_BeamDyn_diff!T53,"0.000000E+00")))  &amp;   TEXT(EXI_BeamDyn_diff!T53,"0.000000E+00")</f>
        <v xml:space="preserve">       0.000000E+00</v>
      </c>
      <c r="U54" t="str">
        <f xml:space="preserve"> REPT(" ",19-LEN(TEXT(EXI_BeamDyn_diff!U53,"0.000000E+00")))  &amp;   TEXT(EXI_BeamDyn_diff!U53,"0.000000E+00")</f>
        <v xml:space="preserve">       1.185832E+06</v>
      </c>
      <c r="V54" t="str">
        <f xml:space="preserve"> REPT(" ",19-LEN(TEXT(EXI_BeamDyn_diff!V53,"0.000000E+00")))  &amp;   TEXT(EXI_BeamDyn_diff!V53,"0.000000E+00")</f>
        <v xml:space="preserve">       9.284255E+05</v>
      </c>
      <c r="W54" t="str">
        <f xml:space="preserve"> REPT(" ",19-LEN(TEXT(EXI_BeamDyn_diff!W53,"0.000000E+00")))  &amp;   TEXT(EXI_BeamDyn_diff!W53,"0.000000E+00")</f>
        <v xml:space="preserve">       0.000000E+00</v>
      </c>
      <c r="X54" t="str">
        <f xml:space="preserve"> REPT(" ",19-LEN(TEXT(EXI_BeamDyn_diff!X53,"0.000000E+00")))  &amp;   TEXT(EXI_BeamDyn_diff!X53,"0.000000E+00")</f>
        <v xml:space="preserve">       1.037834E+05</v>
      </c>
      <c r="Y54" t="str">
        <f xml:space="preserve"> REPT(" ",19-LEN(TEXT(EXI_BeamDyn_diff!Y53,"0.000000E+00")))  &amp;   TEXT(EXI_BeamDyn_diff!Y53,"0.000000E+00")</f>
        <v xml:space="preserve">       0.000000E+00</v>
      </c>
      <c r="Z54" t="str">
        <f xml:space="preserve"> REPT(" ",19-LEN(TEXT(EXI_BeamDyn_diff!Z53,"0.000000E+00")))  &amp;   TEXT(EXI_BeamDyn_diff!Z53,"0.000000E+00")</f>
        <v xml:space="preserve">       1.856552E+05</v>
      </c>
      <c r="AA54" t="str">
        <f xml:space="preserve"> REPT(" ",19-LEN(TEXT(EXI_BeamDyn_diff!AA53,"0.000000E+00")))  &amp;   TEXT(EXI_BeamDyn_diff!AA53,"0.000000E+00")</f>
        <v xml:space="preserve">       0.000000E+00</v>
      </c>
      <c r="AB54" t="str">
        <f xml:space="preserve"> REPT(" ",19-LEN(TEXT(EXI_BeamDyn_diff!AB53,"0.000000E+00")))  &amp;   TEXT(EXI_BeamDyn_diff!AB53,"0.000000E+00")</f>
        <v xml:space="preserve">      -4.745687E+02</v>
      </c>
      <c r="AC54" t="str">
        <f xml:space="preserve"> REPT(" ",19-LEN(TEXT(EXI_BeamDyn_diff!AC53,"0.000000E+00")))  &amp;   TEXT(EXI_BeamDyn_diff!AC53,"0.000000E+00")</f>
        <v xml:space="preserve">       7.145234E+04</v>
      </c>
      <c r="AD54" t="str">
        <f xml:space="preserve"> REPT(" ",19-LEN(TEXT(EXI_BeamDyn_diff!AD53,"0.000000E+00")))  &amp;   TEXT(EXI_BeamDyn_diff!AD53,"0.000000E+00")</f>
        <v xml:space="preserve">       0.000000E+00</v>
      </c>
      <c r="AE54" t="str">
        <f xml:space="preserve"> REPT(" ",19-LEN(TEXT(EXI_BeamDyn_diff!AE53,"0.000000E+00")))  &amp;   TEXT(EXI_BeamDyn_diff!AE53,"0.000000E+00")</f>
        <v xml:space="preserve">       1.385424E+06</v>
      </c>
      <c r="AF54" t="str">
        <f xml:space="preserve"> REPT(" ",19-LEN(TEXT(EXI_BeamDyn_diff!AF53,"0.000000E+00")))  &amp;   TEXT(EXI_BeamDyn_diff!AF53,"0.000000E+00")</f>
        <v xml:space="preserve">       0.000000E+00</v>
      </c>
      <c r="AG54" s="1"/>
    </row>
    <row r="55" spans="1:33" x14ac:dyDescent="0.3">
      <c r="A55" t="str">
        <f>A2</f>
        <v>***</v>
      </c>
      <c r="B55" t="str">
        <f t="shared" ref="B55" si="0">B2</f>
        <v>BLADE</v>
      </c>
      <c r="C55">
        <f>C2 +1</f>
        <v>2</v>
      </c>
    </row>
    <row r="56" spans="1:33" x14ac:dyDescent="0.3">
      <c r="A56" t="str">
        <f>A3</f>
        <v>1.00000,</v>
      </c>
      <c r="B56">
        <f t="shared" ref="B56:D56" si="1">B3</f>
        <v>2</v>
      </c>
      <c r="C56" t="str">
        <f t="shared" si="1"/>
        <v>!mass</v>
      </c>
      <c r="D56" t="str">
        <f t="shared" si="1"/>
        <v>imbalance,</v>
      </c>
      <c r="E56" t="str">
        <f>E3</f>
        <v>ifullstiff</v>
      </c>
      <c r="AG56" s="1"/>
    </row>
    <row r="57" spans="1:33" x14ac:dyDescent="0.3">
      <c r="A57" t="str">
        <f>A4</f>
        <v>**num</v>
      </c>
      <c r="B57" t="str">
        <f t="shared" ref="B57:AF57" si="2">B4</f>
        <v xml:space="preserve"> Y[span]</v>
      </c>
      <c r="C57" t="str">
        <f t="shared" si="2"/>
        <v xml:space="preserve">  X[swe]</v>
      </c>
      <c r="D57" t="str">
        <f t="shared" si="2"/>
        <v xml:space="preserve">  Z[Ben]</v>
      </c>
      <c r="E57" t="str">
        <f t="shared" si="2"/>
        <v xml:space="preserve">                 rA</v>
      </c>
      <c r="F57" t="str">
        <f t="shared" si="2"/>
        <v xml:space="preserve">            xcm_edg</v>
      </c>
      <c r="G57" t="str">
        <f t="shared" si="2"/>
        <v xml:space="preserve">            zcm_flp</v>
      </c>
      <c r="H57" t="str">
        <f t="shared" si="2"/>
        <v xml:space="preserve">           rIxx_flp</v>
      </c>
      <c r="I57" t="str">
        <f t="shared" si="2"/>
        <v xml:space="preserve">           rIzz_edg</v>
      </c>
      <c r="J57" t="str">
        <f t="shared" si="2"/>
        <v xml:space="preserve">            rIxz_cp</v>
      </c>
      <c r="K57" t="str">
        <f t="shared" si="2"/>
        <v xml:space="preserve">        K11=GAx_edg</v>
      </c>
      <c r="L57" t="str">
        <f t="shared" si="2"/>
        <v xml:space="preserve">                K12</v>
      </c>
      <c r="M57" t="str">
        <f t="shared" si="2"/>
        <v xml:space="preserve">        K13=GAxz_cp</v>
      </c>
      <c r="N57" t="str">
        <f t="shared" si="2"/>
        <v xml:space="preserve">                K14</v>
      </c>
      <c r="O57" t="str">
        <f t="shared" si="2"/>
        <v xml:space="preserve">   K15=GAxX_edg/trs</v>
      </c>
      <c r="P57" t="str">
        <f t="shared" si="2"/>
        <v xml:space="preserve">                K16</v>
      </c>
      <c r="Q57" t="str">
        <f t="shared" si="2"/>
        <v xml:space="preserve">         K22=EA_ten</v>
      </c>
      <c r="R57" t="str">
        <f t="shared" si="2"/>
        <v xml:space="preserve">                K23</v>
      </c>
      <c r="S57" t="str">
        <f t="shared" si="2"/>
        <v xml:space="preserve"> K24=(-)EAx_ten/flp</v>
      </c>
      <c r="T57" t="str">
        <f t="shared" si="2"/>
        <v xml:space="preserve">                K25</v>
      </c>
      <c r="U57" t="str">
        <f t="shared" si="2"/>
        <v xml:space="preserve">    K26=EAz_ten/edg</v>
      </c>
      <c r="V57" t="str">
        <f t="shared" si="2"/>
        <v xml:space="preserve">        K33=GAz_flp</v>
      </c>
      <c r="W57" t="str">
        <f t="shared" si="2"/>
        <v xml:space="preserve">                K34</v>
      </c>
      <c r="X57" t="str">
        <f t="shared" si="2"/>
        <v>K35=(-)GAzZ_flp/trs</v>
      </c>
      <c r="Y57" t="str">
        <f t="shared" si="2"/>
        <v xml:space="preserve">                K36</v>
      </c>
      <c r="Z57" t="str">
        <f t="shared" si="2"/>
        <v xml:space="preserve">       K44=EIxx_flp</v>
      </c>
      <c r="AA57" t="str">
        <f t="shared" si="2"/>
        <v xml:space="preserve">                K45</v>
      </c>
      <c r="AB57" t="str">
        <f t="shared" si="2"/>
        <v xml:space="preserve">     K46=(-)EIxz_cp</v>
      </c>
      <c r="AC57" t="str">
        <f t="shared" si="2"/>
        <v xml:space="preserve">         K55=GJ_trs</v>
      </c>
      <c r="AD57" t="str">
        <f t="shared" si="2"/>
        <v xml:space="preserve">                K56</v>
      </c>
      <c r="AE57" t="str">
        <f t="shared" si="2"/>
        <v xml:space="preserve">       K66=EIzz_edg</v>
      </c>
      <c r="AF57" t="str">
        <f t="shared" si="2"/>
        <v xml:space="preserve">                  D</v>
      </c>
    </row>
    <row r="58" spans="1:33" x14ac:dyDescent="0.3">
      <c r="A58" t="str">
        <f t="shared" ref="A58:AF58" si="3">A5</f>
        <v xml:space="preserve">    1</v>
      </c>
      <c r="B58" t="str">
        <f t="shared" si="3"/>
        <v xml:space="preserve">   0.000</v>
      </c>
      <c r="C58" t="str">
        <f t="shared" si="3"/>
        <v xml:space="preserve">   0.000</v>
      </c>
      <c r="D58" t="str">
        <f t="shared" si="3"/>
        <v xml:space="preserve">   0.000</v>
      </c>
      <c r="E58" t="str">
        <f t="shared" si="3"/>
        <v xml:space="preserve">       3.127402E+03</v>
      </c>
      <c r="F58" t="str">
        <f t="shared" si="3"/>
        <v xml:space="preserve">      -2.274985E-02</v>
      </c>
      <c r="G58" t="str">
        <f t="shared" si="3"/>
        <v xml:space="preserve">      -6.426653E-03</v>
      </c>
      <c r="H58" t="str">
        <f t="shared" si="3"/>
        <v xml:space="preserve">       1.016585E+04</v>
      </c>
      <c r="I58" t="str">
        <f t="shared" si="3"/>
        <v xml:space="preserve">       1.016841E+04</v>
      </c>
      <c r="J58" t="str">
        <f t="shared" si="3"/>
        <v xml:space="preserve">      -4.758160E-01</v>
      </c>
      <c r="K58" t="str">
        <f t="shared" si="3"/>
        <v xml:space="preserve">       6.728530E+09</v>
      </c>
      <c r="L58" t="str">
        <f t="shared" si="3"/>
        <v xml:space="preserve">       0.000000E+00</v>
      </c>
      <c r="M58" t="str">
        <f t="shared" si="3"/>
        <v xml:space="preserve">      -6.524523E+05</v>
      </c>
      <c r="N58" t="str">
        <f t="shared" si="3"/>
        <v xml:space="preserve">       0.000000E+00</v>
      </c>
      <c r="O58" t="str">
        <f t="shared" si="3"/>
        <v xml:space="preserve">      -2.356753E+06</v>
      </c>
      <c r="P58" t="str">
        <f t="shared" si="3"/>
        <v xml:space="preserve">       0.000000E+00</v>
      </c>
      <c r="Q58" t="str">
        <f t="shared" si="3"/>
        <v xml:space="preserve">       4.605108E+10</v>
      </c>
      <c r="R58" t="str">
        <f t="shared" si="3"/>
        <v xml:space="preserve">       0.000000E+00</v>
      </c>
      <c r="S58" t="str">
        <f t="shared" si="3"/>
        <v xml:space="preserve">       3.118294E+08</v>
      </c>
      <c r="T58" t="str">
        <f t="shared" si="3"/>
        <v xml:space="preserve">       0.000000E+00</v>
      </c>
      <c r="U58" t="str">
        <f t="shared" si="3"/>
        <v xml:space="preserve">      -1.047216E+09</v>
      </c>
      <c r="V58" t="str">
        <f t="shared" si="3"/>
        <v xml:space="preserve">       6.740935E+09</v>
      </c>
      <c r="W58" t="str">
        <f t="shared" si="3"/>
        <v xml:space="preserve">       0.000000E+00</v>
      </c>
      <c r="X58" t="str">
        <f t="shared" si="3"/>
        <v xml:space="preserve">       1.534624E+08</v>
      </c>
      <c r="Y58" t="str">
        <f t="shared" si="3"/>
        <v xml:space="preserve">       0.000000E+00</v>
      </c>
      <c r="Z58" t="str">
        <f t="shared" si="3"/>
        <v xml:space="preserve">       1.497336E+11</v>
      </c>
      <c r="AA58" t="str">
        <f t="shared" si="3"/>
        <v xml:space="preserve">       0.000000E+00</v>
      </c>
      <c r="AB58" t="str">
        <f t="shared" si="3"/>
        <v xml:space="preserve">       6.597179E+06</v>
      </c>
      <c r="AC58" t="str">
        <f t="shared" si="3"/>
        <v xml:space="preserve">       8.748918E+10</v>
      </c>
      <c r="AD58" t="str">
        <f t="shared" si="3"/>
        <v xml:space="preserve">       0.000000E+00</v>
      </c>
      <c r="AE58" t="str">
        <f t="shared" si="3"/>
        <v xml:space="preserve">       1.496246E+11</v>
      </c>
      <c r="AF58" t="str">
        <f t="shared" si="3"/>
        <v xml:space="preserve">       0.000000E+00</v>
      </c>
      <c r="AG58" s="1"/>
    </row>
    <row r="59" spans="1:33" x14ac:dyDescent="0.3">
      <c r="A59" t="str">
        <f t="shared" ref="A59:AF59" si="4">A6</f>
        <v xml:space="preserve">     </v>
      </c>
      <c r="B59" t="str">
        <f t="shared" si="4"/>
        <v xml:space="preserve">   1.170</v>
      </c>
      <c r="C59" t="str">
        <f t="shared" si="4"/>
        <v xml:space="preserve">   0.000</v>
      </c>
      <c r="D59" t="str">
        <f t="shared" si="4"/>
        <v xml:space="preserve">   0.009</v>
      </c>
      <c r="E59" t="str">
        <f t="shared" si="4"/>
        <v xml:space="preserve">       2.964731E+03</v>
      </c>
      <c r="F59" t="str">
        <f t="shared" si="4"/>
        <v xml:space="preserve">       1.291021E-02</v>
      </c>
      <c r="G59" t="str">
        <f t="shared" si="4"/>
        <v xml:space="preserve">       3.543060E-03</v>
      </c>
      <c r="H59" t="str">
        <f t="shared" si="4"/>
        <v xml:space="preserve">       9.677493E+03</v>
      </c>
      <c r="I59" t="str">
        <f t="shared" si="4"/>
        <v xml:space="preserve">       9.670824E+03</v>
      </c>
      <c r="J59" t="str">
        <f t="shared" si="4"/>
        <v xml:space="preserve">      -9.502423E-01</v>
      </c>
      <c r="K59" t="str">
        <f t="shared" si="4"/>
        <v xml:space="preserve">       6.388392E+09</v>
      </c>
      <c r="L59" t="str">
        <f t="shared" si="4"/>
        <v xml:space="preserve">       0.000000E+00</v>
      </c>
      <c r="M59" t="str">
        <f t="shared" si="4"/>
        <v xml:space="preserve">       6.845816E+05</v>
      </c>
      <c r="N59" t="str">
        <f t="shared" si="4"/>
        <v xml:space="preserve">       0.000000E+00</v>
      </c>
      <c r="O59" t="str">
        <f t="shared" si="4"/>
        <v xml:space="preserve">       4.121024E+07</v>
      </c>
      <c r="P59" t="str">
        <f t="shared" si="4"/>
        <v xml:space="preserve">       0.000000E+00</v>
      </c>
      <c r="Q59" t="str">
        <f t="shared" si="4"/>
        <v xml:space="preserve">       4.375133E+10</v>
      </c>
      <c r="R59" t="str">
        <f t="shared" si="4"/>
        <v xml:space="preserve">       0.000000E+00</v>
      </c>
      <c r="S59" t="str">
        <f t="shared" si="4"/>
        <v xml:space="preserve">      -1.533793E+08</v>
      </c>
      <c r="T59" t="str">
        <f t="shared" si="4"/>
        <v xml:space="preserve">       0.000000E+00</v>
      </c>
      <c r="U59" t="str">
        <f t="shared" si="4"/>
        <v xml:space="preserve">       5.620792E+08</v>
      </c>
      <c r="V59" t="str">
        <f t="shared" si="4"/>
        <v xml:space="preserve">       6.384676E+09</v>
      </c>
      <c r="W59" t="str">
        <f t="shared" si="4"/>
        <v xml:space="preserve">       0.000000E+00</v>
      </c>
      <c r="X59" t="str">
        <f t="shared" si="4"/>
        <v xml:space="preserve">      -8.589311E+07</v>
      </c>
      <c r="Y59" t="str">
        <f t="shared" si="4"/>
        <v xml:space="preserve">       0.000000E+00</v>
      </c>
      <c r="Z59" t="str">
        <f t="shared" si="4"/>
        <v xml:space="preserve">       1.431998E+11</v>
      </c>
      <c r="AA59" t="str">
        <f t="shared" si="4"/>
        <v xml:space="preserve">       0.000000E+00</v>
      </c>
      <c r="AB59" t="str">
        <f t="shared" si="4"/>
        <v xml:space="preserve">       1.046571E+07</v>
      </c>
      <c r="AC59" t="str">
        <f t="shared" si="4"/>
        <v xml:space="preserve">       8.328556E+10</v>
      </c>
      <c r="AD59" t="str">
        <f t="shared" si="4"/>
        <v xml:space="preserve">       0.000000E+00</v>
      </c>
      <c r="AE59" t="str">
        <f t="shared" si="4"/>
        <v xml:space="preserve">       1.422668E+11</v>
      </c>
      <c r="AF59" t="str">
        <f t="shared" si="4"/>
        <v xml:space="preserve">       0.000000E+00</v>
      </c>
    </row>
    <row r="60" spans="1:33" x14ac:dyDescent="0.3">
      <c r="A60" t="str">
        <f t="shared" ref="A60:AF60" si="5">A7</f>
        <v xml:space="preserve">    2</v>
      </c>
      <c r="B60" t="str">
        <f t="shared" si="5"/>
        <v xml:space="preserve">   1.170</v>
      </c>
      <c r="C60" t="str">
        <f t="shared" si="5"/>
        <v xml:space="preserve">   0.000</v>
      </c>
      <c r="D60" t="str">
        <f t="shared" si="5"/>
        <v xml:space="preserve">   0.009</v>
      </c>
      <c r="E60" t="str">
        <f t="shared" si="5"/>
        <v xml:space="preserve">       2.964731E+03</v>
      </c>
      <c r="F60" t="str">
        <f t="shared" si="5"/>
        <v xml:space="preserve">       1.291021E-02</v>
      </c>
      <c r="G60" t="str">
        <f t="shared" si="5"/>
        <v xml:space="preserve">       3.543060E-03</v>
      </c>
      <c r="H60" t="str">
        <f t="shared" si="5"/>
        <v xml:space="preserve">       9.677493E+03</v>
      </c>
      <c r="I60" t="str">
        <f t="shared" si="5"/>
        <v xml:space="preserve">       9.670824E+03</v>
      </c>
      <c r="J60" t="str">
        <f t="shared" si="5"/>
        <v xml:space="preserve">      -9.502423E-01</v>
      </c>
      <c r="K60" t="str">
        <f t="shared" si="5"/>
        <v xml:space="preserve">       6.388392E+09</v>
      </c>
      <c r="L60" t="str">
        <f t="shared" si="5"/>
        <v xml:space="preserve">       0.000000E+00</v>
      </c>
      <c r="M60" t="str">
        <f t="shared" si="5"/>
        <v xml:space="preserve">       6.845816E+05</v>
      </c>
      <c r="N60" t="str">
        <f t="shared" si="5"/>
        <v xml:space="preserve">       0.000000E+00</v>
      </c>
      <c r="O60" t="str">
        <f t="shared" si="5"/>
        <v xml:space="preserve">       4.121024E+07</v>
      </c>
      <c r="P60" t="str">
        <f t="shared" si="5"/>
        <v xml:space="preserve">       0.000000E+00</v>
      </c>
      <c r="Q60" t="str">
        <f t="shared" si="5"/>
        <v xml:space="preserve">       4.375133E+10</v>
      </c>
      <c r="R60" t="str">
        <f t="shared" si="5"/>
        <v xml:space="preserve">       0.000000E+00</v>
      </c>
      <c r="S60" t="str">
        <f t="shared" si="5"/>
        <v xml:space="preserve">      -1.533793E+08</v>
      </c>
      <c r="T60" t="str">
        <f t="shared" si="5"/>
        <v xml:space="preserve">       0.000000E+00</v>
      </c>
      <c r="U60" t="str">
        <f t="shared" si="5"/>
        <v xml:space="preserve">       5.620792E+08</v>
      </c>
      <c r="V60" t="str">
        <f t="shared" si="5"/>
        <v xml:space="preserve">       6.384676E+09</v>
      </c>
      <c r="W60" t="str">
        <f t="shared" si="5"/>
        <v xml:space="preserve">       0.000000E+00</v>
      </c>
      <c r="X60" t="str">
        <f t="shared" si="5"/>
        <v xml:space="preserve">      -8.589311E+07</v>
      </c>
      <c r="Y60" t="str">
        <f t="shared" si="5"/>
        <v xml:space="preserve">       0.000000E+00</v>
      </c>
      <c r="Z60" t="str">
        <f t="shared" si="5"/>
        <v xml:space="preserve">       1.431998E+11</v>
      </c>
      <c r="AA60" t="str">
        <f t="shared" si="5"/>
        <v xml:space="preserve">       0.000000E+00</v>
      </c>
      <c r="AB60" t="str">
        <f t="shared" si="5"/>
        <v xml:space="preserve">       1.046571E+07</v>
      </c>
      <c r="AC60" t="str">
        <f t="shared" si="5"/>
        <v xml:space="preserve">       8.328556E+10</v>
      </c>
      <c r="AD60" t="str">
        <f t="shared" si="5"/>
        <v xml:space="preserve">       0.000000E+00</v>
      </c>
      <c r="AE60" t="str">
        <f t="shared" si="5"/>
        <v xml:space="preserve">       1.422668E+11</v>
      </c>
      <c r="AF60" t="str">
        <f t="shared" si="5"/>
        <v xml:space="preserve">       0.000000E+00</v>
      </c>
      <c r="AG60" s="1"/>
    </row>
    <row r="61" spans="1:33" x14ac:dyDescent="0.3">
      <c r="A61" t="str">
        <f t="shared" ref="A61:AF61" si="6">A8</f>
        <v xml:space="preserve">     </v>
      </c>
      <c r="B61" t="str">
        <f t="shared" si="6"/>
        <v xml:space="preserve">   2.340</v>
      </c>
      <c r="C61" t="str">
        <f t="shared" si="6"/>
        <v xml:space="preserve">   0.000</v>
      </c>
      <c r="D61" t="str">
        <f t="shared" si="6"/>
        <v xml:space="preserve">   0.018</v>
      </c>
      <c r="E61" t="str">
        <f t="shared" si="6"/>
        <v xml:space="preserve">       2.805124E+03</v>
      </c>
      <c r="F61" t="str">
        <f t="shared" si="6"/>
        <v xml:space="preserve">       4.810084E-02</v>
      </c>
      <c r="G61" t="str">
        <f t="shared" si="6"/>
        <v xml:space="preserve">       1.430942E-02</v>
      </c>
      <c r="H61" t="str">
        <f t="shared" si="6"/>
        <v xml:space="preserve">       9.192689E+03</v>
      </c>
      <c r="I61" t="str">
        <f t="shared" si="6"/>
        <v xml:space="preserve">       9.180982E+03</v>
      </c>
      <c r="J61" t="str">
        <f t="shared" si="6"/>
        <v xml:space="preserve">       3.639152E+00</v>
      </c>
      <c r="K61" t="str">
        <f t="shared" si="6"/>
        <v xml:space="preserve">       6.056595E+09</v>
      </c>
      <c r="L61" t="str">
        <f t="shared" si="6"/>
        <v xml:space="preserve">       0.000000E+00</v>
      </c>
      <c r="M61" t="str">
        <f t="shared" si="6"/>
        <v xml:space="preserve">       1.114397E+06</v>
      </c>
      <c r="N61" t="str">
        <f t="shared" si="6"/>
        <v xml:space="preserve">       0.000000E+00</v>
      </c>
      <c r="O61" t="str">
        <f t="shared" si="6"/>
        <v xml:space="preserve">       8.661124E+07</v>
      </c>
      <c r="P61" t="str">
        <f t="shared" si="6"/>
        <v xml:space="preserve">       0.000000E+00</v>
      </c>
      <c r="Q61" t="str">
        <f t="shared" si="6"/>
        <v xml:space="preserve">       4.156962E+10</v>
      </c>
      <c r="R61" t="str">
        <f t="shared" si="6"/>
        <v xml:space="preserve">       0.000000E+00</v>
      </c>
      <c r="S61" t="str">
        <f t="shared" si="6"/>
        <v xml:space="preserve">      -5.948793E+08</v>
      </c>
      <c r="T61" t="str">
        <f t="shared" si="6"/>
        <v xml:space="preserve">       0.000000E+00</v>
      </c>
      <c r="U61" t="str">
        <f t="shared" si="6"/>
        <v xml:space="preserve">       1.984731E+09</v>
      </c>
      <c r="V61" t="str">
        <f t="shared" si="6"/>
        <v xml:space="preserve">       6.032237E+09</v>
      </c>
      <c r="W61" t="str">
        <f t="shared" si="6"/>
        <v xml:space="preserve">       0.000000E+00</v>
      </c>
      <c r="X61" t="str">
        <f t="shared" si="6"/>
        <v xml:space="preserve">      -2.896387E+08</v>
      </c>
      <c r="Y61" t="str">
        <f t="shared" si="6"/>
        <v xml:space="preserve">       0.000000E+00</v>
      </c>
      <c r="Z61" t="str">
        <f t="shared" si="6"/>
        <v xml:space="preserve">       1.371927E+11</v>
      </c>
      <c r="AA61" t="str">
        <f t="shared" si="6"/>
        <v xml:space="preserve">       0.000000E+00</v>
      </c>
      <c r="AB61" t="str">
        <f t="shared" si="6"/>
        <v xml:space="preserve">      -5.438991E+07</v>
      </c>
      <c r="AC61" t="str">
        <f t="shared" si="6"/>
        <v xml:space="preserve">       7.910602E+10</v>
      </c>
      <c r="AD61" t="str">
        <f t="shared" si="6"/>
        <v xml:space="preserve">       0.000000E+00</v>
      </c>
      <c r="AE61" t="str">
        <f t="shared" si="6"/>
        <v xml:space="preserve">       1.350282E+11</v>
      </c>
      <c r="AF61" t="str">
        <f t="shared" si="6"/>
        <v xml:space="preserve">       0.000000E+00</v>
      </c>
    </row>
    <row r="62" spans="1:33" x14ac:dyDescent="0.3">
      <c r="A62" t="str">
        <f t="shared" ref="A62:AF62" si="7">A9</f>
        <v xml:space="preserve">    3</v>
      </c>
      <c r="B62" t="str">
        <f t="shared" si="7"/>
        <v xml:space="preserve">   2.340</v>
      </c>
      <c r="C62" t="str">
        <f t="shared" si="7"/>
        <v xml:space="preserve">   0.000</v>
      </c>
      <c r="D62" t="str">
        <f t="shared" si="7"/>
        <v xml:space="preserve">   0.018</v>
      </c>
      <c r="E62" t="str">
        <f t="shared" si="7"/>
        <v xml:space="preserve">       2.805124E+03</v>
      </c>
      <c r="F62" t="str">
        <f t="shared" si="7"/>
        <v xml:space="preserve">       4.810084E-02</v>
      </c>
      <c r="G62" t="str">
        <f t="shared" si="7"/>
        <v xml:space="preserve">       1.430942E-02</v>
      </c>
      <c r="H62" t="str">
        <f t="shared" si="7"/>
        <v xml:space="preserve">       9.192689E+03</v>
      </c>
      <c r="I62" t="str">
        <f t="shared" si="7"/>
        <v xml:space="preserve">       9.180982E+03</v>
      </c>
      <c r="J62" t="str">
        <f t="shared" si="7"/>
        <v xml:space="preserve">       3.639152E+00</v>
      </c>
      <c r="K62" t="str">
        <f t="shared" si="7"/>
        <v xml:space="preserve">       6.056595E+09</v>
      </c>
      <c r="L62" t="str">
        <f t="shared" si="7"/>
        <v xml:space="preserve">       0.000000E+00</v>
      </c>
      <c r="M62" t="str">
        <f t="shared" si="7"/>
        <v xml:space="preserve">       1.114397E+06</v>
      </c>
      <c r="N62" t="str">
        <f t="shared" si="7"/>
        <v xml:space="preserve">       0.000000E+00</v>
      </c>
      <c r="O62" t="str">
        <f t="shared" si="7"/>
        <v xml:space="preserve">       8.661124E+07</v>
      </c>
      <c r="P62" t="str">
        <f t="shared" si="7"/>
        <v xml:space="preserve">       0.000000E+00</v>
      </c>
      <c r="Q62" t="str">
        <f t="shared" si="7"/>
        <v xml:space="preserve">       4.156962E+10</v>
      </c>
      <c r="R62" t="str">
        <f t="shared" si="7"/>
        <v xml:space="preserve">       0.000000E+00</v>
      </c>
      <c r="S62" t="str">
        <f t="shared" si="7"/>
        <v xml:space="preserve">      -5.948793E+08</v>
      </c>
      <c r="T62" t="str">
        <f t="shared" si="7"/>
        <v xml:space="preserve">       0.000000E+00</v>
      </c>
      <c r="U62" t="str">
        <f t="shared" si="7"/>
        <v xml:space="preserve">       1.984731E+09</v>
      </c>
      <c r="V62" t="str">
        <f t="shared" si="7"/>
        <v xml:space="preserve">       6.032237E+09</v>
      </c>
      <c r="W62" t="str">
        <f t="shared" si="7"/>
        <v xml:space="preserve">       0.000000E+00</v>
      </c>
      <c r="X62" t="str">
        <f t="shared" si="7"/>
        <v xml:space="preserve">      -2.896387E+08</v>
      </c>
      <c r="Y62" t="str">
        <f t="shared" si="7"/>
        <v xml:space="preserve">       0.000000E+00</v>
      </c>
      <c r="Z62" t="str">
        <f t="shared" si="7"/>
        <v xml:space="preserve">       1.371927E+11</v>
      </c>
      <c r="AA62" t="str">
        <f t="shared" si="7"/>
        <v xml:space="preserve">       0.000000E+00</v>
      </c>
      <c r="AB62" t="str">
        <f t="shared" si="7"/>
        <v xml:space="preserve">      -5.438991E+07</v>
      </c>
      <c r="AC62" t="str">
        <f t="shared" si="7"/>
        <v xml:space="preserve">       7.910602E+10</v>
      </c>
      <c r="AD62" t="str">
        <f t="shared" si="7"/>
        <v xml:space="preserve">       0.000000E+00</v>
      </c>
      <c r="AE62" t="str">
        <f t="shared" si="7"/>
        <v xml:space="preserve">       1.350282E+11</v>
      </c>
      <c r="AF62" t="str">
        <f t="shared" si="7"/>
        <v xml:space="preserve">       0.000000E+00</v>
      </c>
    </row>
    <row r="63" spans="1:33" x14ac:dyDescent="0.3">
      <c r="A63" t="str">
        <f t="shared" ref="A63:AF63" si="8">A10</f>
        <v xml:space="preserve">     </v>
      </c>
      <c r="B63" t="str">
        <f t="shared" si="8"/>
        <v xml:space="preserve">   3.510</v>
      </c>
      <c r="C63" t="str">
        <f t="shared" si="8"/>
        <v xml:space="preserve">   0.000</v>
      </c>
      <c r="D63" t="str">
        <f t="shared" si="8"/>
        <v xml:space="preserve">   0.030</v>
      </c>
      <c r="E63" t="str">
        <f t="shared" si="8"/>
        <v xml:space="preserve">       2.591132E+03</v>
      </c>
      <c r="F63" t="str">
        <f t="shared" si="8"/>
        <v xml:space="preserve">       6.844692E-02</v>
      </c>
      <c r="G63" t="str">
        <f t="shared" si="8"/>
        <v xml:space="preserve">       2.253257E-02</v>
      </c>
      <c r="H63" t="str">
        <f t="shared" si="8"/>
        <v xml:space="preserve">       7.961455E+03</v>
      </c>
      <c r="I63" t="str">
        <f t="shared" si="8"/>
        <v xml:space="preserve">       8.318728E+03</v>
      </c>
      <c r="J63" t="str">
        <f t="shared" si="8"/>
        <v xml:space="preserve">       1.425830E+02</v>
      </c>
      <c r="K63" t="str">
        <f t="shared" si="8"/>
        <v xml:space="preserve">       5.731297E+09</v>
      </c>
      <c r="L63" t="str">
        <f t="shared" si="8"/>
        <v xml:space="preserve">       0.000000E+00</v>
      </c>
      <c r="M63" t="str">
        <f t="shared" si="8"/>
        <v xml:space="preserve">       9.447159E+07</v>
      </c>
      <c r="N63" t="str">
        <f t="shared" si="8"/>
        <v xml:space="preserve">       0.000000E+00</v>
      </c>
      <c r="O63" t="str">
        <f t="shared" si="8"/>
        <v xml:space="preserve">       1.196181E+08</v>
      </c>
      <c r="P63" t="str">
        <f t="shared" si="8"/>
        <v xml:space="preserve">       0.000000E+00</v>
      </c>
      <c r="Q63" t="str">
        <f t="shared" si="8"/>
        <v xml:space="preserve">       3.866992E+10</v>
      </c>
      <c r="R63" t="str">
        <f t="shared" si="8"/>
        <v xml:space="preserve">       0.000000E+00</v>
      </c>
      <c r="S63" t="str">
        <f t="shared" si="8"/>
        <v xml:space="preserve">      -8.664213E+08</v>
      </c>
      <c r="T63" t="str">
        <f t="shared" si="8"/>
        <v xml:space="preserve">       0.000000E+00</v>
      </c>
      <c r="U63" t="str">
        <f t="shared" si="8"/>
        <v xml:space="preserve">       2.602726E+09</v>
      </c>
      <c r="V63" t="str">
        <f t="shared" si="8"/>
        <v xml:space="preserve">       5.426837E+09</v>
      </c>
      <c r="W63" t="str">
        <f t="shared" si="8"/>
        <v xml:space="preserve">       0.000000E+00</v>
      </c>
      <c r="X63" t="str">
        <f t="shared" si="8"/>
        <v xml:space="preserve">      -3.574639E+08</v>
      </c>
      <c r="Y63" t="str">
        <f t="shared" si="8"/>
        <v xml:space="preserve">       0.000000E+00</v>
      </c>
      <c r="Z63" t="str">
        <f t="shared" si="8"/>
        <v xml:space="preserve">       1.204780E+11</v>
      </c>
      <c r="AA63" t="str">
        <f t="shared" si="8"/>
        <v xml:space="preserve">       0.000000E+00</v>
      </c>
      <c r="AB63" t="str">
        <f t="shared" si="8"/>
        <v xml:space="preserve">      -2.126803E+09</v>
      </c>
      <c r="AC63" t="str">
        <f t="shared" si="8"/>
        <v xml:space="preserve">       6.997313E+10</v>
      </c>
      <c r="AD63" t="str">
        <f t="shared" si="8"/>
        <v xml:space="preserve">       0.000000E+00</v>
      </c>
      <c r="AE63" t="str">
        <f t="shared" si="8"/>
        <v xml:space="preserve">       1.223200E+11</v>
      </c>
      <c r="AF63" t="str">
        <f t="shared" si="8"/>
        <v xml:space="preserve">       0.000000E+00</v>
      </c>
    </row>
    <row r="64" spans="1:33" x14ac:dyDescent="0.3">
      <c r="A64" t="str">
        <f t="shared" ref="A64:AF64" si="9">A11</f>
        <v xml:space="preserve">    4</v>
      </c>
      <c r="B64" t="str">
        <f t="shared" si="9"/>
        <v xml:space="preserve">   3.510</v>
      </c>
      <c r="C64" t="str">
        <f t="shared" si="9"/>
        <v xml:space="preserve">   0.000</v>
      </c>
      <c r="D64" t="str">
        <f t="shared" si="9"/>
        <v xml:space="preserve">   0.030</v>
      </c>
      <c r="E64" t="str">
        <f t="shared" si="9"/>
        <v xml:space="preserve">       2.591132E+03</v>
      </c>
      <c r="F64" t="str">
        <f t="shared" si="9"/>
        <v xml:space="preserve">       6.844692E-02</v>
      </c>
      <c r="G64" t="str">
        <f t="shared" si="9"/>
        <v xml:space="preserve">       2.253257E-02</v>
      </c>
      <c r="H64" t="str">
        <f t="shared" si="9"/>
        <v xml:space="preserve">       7.961455E+03</v>
      </c>
      <c r="I64" t="str">
        <f t="shared" si="9"/>
        <v xml:space="preserve">       8.318728E+03</v>
      </c>
      <c r="J64" t="str">
        <f t="shared" si="9"/>
        <v xml:space="preserve">       1.425830E+02</v>
      </c>
      <c r="K64" t="str">
        <f t="shared" si="9"/>
        <v xml:space="preserve">       5.731297E+09</v>
      </c>
      <c r="L64" t="str">
        <f t="shared" si="9"/>
        <v xml:space="preserve">       0.000000E+00</v>
      </c>
      <c r="M64" t="str">
        <f t="shared" si="9"/>
        <v xml:space="preserve">       9.447159E+07</v>
      </c>
      <c r="N64" t="str">
        <f t="shared" si="9"/>
        <v xml:space="preserve">       0.000000E+00</v>
      </c>
      <c r="O64" t="str">
        <f t="shared" si="9"/>
        <v xml:space="preserve">       1.196181E+08</v>
      </c>
      <c r="P64" t="str">
        <f t="shared" si="9"/>
        <v xml:space="preserve">       0.000000E+00</v>
      </c>
      <c r="Q64" t="str">
        <f t="shared" si="9"/>
        <v xml:space="preserve">       3.866992E+10</v>
      </c>
      <c r="R64" t="str">
        <f t="shared" si="9"/>
        <v xml:space="preserve">       0.000000E+00</v>
      </c>
      <c r="S64" t="str">
        <f t="shared" si="9"/>
        <v xml:space="preserve">      -8.664213E+08</v>
      </c>
      <c r="T64" t="str">
        <f t="shared" si="9"/>
        <v xml:space="preserve">       0.000000E+00</v>
      </c>
      <c r="U64" t="str">
        <f t="shared" si="9"/>
        <v xml:space="preserve">       2.602726E+09</v>
      </c>
      <c r="V64" t="str">
        <f t="shared" si="9"/>
        <v xml:space="preserve">       5.426837E+09</v>
      </c>
      <c r="W64" t="str">
        <f t="shared" si="9"/>
        <v xml:space="preserve">       0.000000E+00</v>
      </c>
      <c r="X64" t="str">
        <f t="shared" si="9"/>
        <v xml:space="preserve">      -3.574639E+08</v>
      </c>
      <c r="Y64" t="str">
        <f t="shared" si="9"/>
        <v xml:space="preserve">       0.000000E+00</v>
      </c>
      <c r="Z64" t="str">
        <f t="shared" si="9"/>
        <v xml:space="preserve">       1.204780E+11</v>
      </c>
      <c r="AA64" t="str">
        <f t="shared" si="9"/>
        <v xml:space="preserve">       0.000000E+00</v>
      </c>
      <c r="AB64" t="str">
        <f t="shared" si="9"/>
        <v xml:space="preserve">      -2.126803E+09</v>
      </c>
      <c r="AC64" t="str">
        <f t="shared" si="9"/>
        <v xml:space="preserve">       6.997313E+10</v>
      </c>
      <c r="AD64" t="str">
        <f t="shared" si="9"/>
        <v xml:space="preserve">       0.000000E+00</v>
      </c>
      <c r="AE64" t="str">
        <f t="shared" si="9"/>
        <v xml:space="preserve">       1.223200E+11</v>
      </c>
      <c r="AF64" t="str">
        <f t="shared" si="9"/>
        <v xml:space="preserve">       0.000000E+00</v>
      </c>
    </row>
    <row r="65" spans="1:33" x14ac:dyDescent="0.3">
      <c r="A65" t="str">
        <f t="shared" ref="A65:AF65" si="10">A12</f>
        <v xml:space="preserve">     </v>
      </c>
      <c r="B65" t="str">
        <f t="shared" si="10"/>
        <v xml:space="preserve">   4.680</v>
      </c>
      <c r="C65" t="str">
        <f t="shared" si="10"/>
        <v xml:space="preserve">   0.000</v>
      </c>
      <c r="D65" t="str">
        <f t="shared" si="10"/>
        <v xml:space="preserve">   0.041</v>
      </c>
      <c r="E65" t="str">
        <f t="shared" si="10"/>
        <v xml:space="preserve">       2.389110E+03</v>
      </c>
      <c r="F65" t="str">
        <f t="shared" si="10"/>
        <v xml:space="preserve">       8.964348E-02</v>
      </c>
      <c r="G65" t="str">
        <f t="shared" si="10"/>
        <v xml:space="preserve">       3.024929E-02</v>
      </c>
      <c r="H65" t="str">
        <f t="shared" si="10"/>
        <v xml:space="preserve">       6.863365E+03</v>
      </c>
      <c r="I65" t="str">
        <f t="shared" si="10"/>
        <v xml:space="preserve">       7.521293E+03</v>
      </c>
      <c r="J65" t="str">
        <f t="shared" si="10"/>
        <v xml:space="preserve">       2.559384E+02</v>
      </c>
      <c r="K65" t="str">
        <f t="shared" si="10"/>
        <v xml:space="preserve">       5.418192E+09</v>
      </c>
      <c r="L65" t="str">
        <f t="shared" si="10"/>
        <v xml:space="preserve">       0.000000E+00</v>
      </c>
      <c r="M65" t="str">
        <f t="shared" si="10"/>
        <v xml:space="preserve">       1.767514E+08</v>
      </c>
      <c r="N65" t="str">
        <f t="shared" si="10"/>
        <v xml:space="preserve">       0.000000E+00</v>
      </c>
      <c r="O65" t="str">
        <f t="shared" si="10"/>
        <v xml:space="preserve">       1.364469E+08</v>
      </c>
      <c r="P65" t="str">
        <f t="shared" si="10"/>
        <v xml:space="preserve">       0.000000E+00</v>
      </c>
      <c r="Q65" t="str">
        <f t="shared" si="10"/>
        <v xml:space="preserve">       3.603892E+10</v>
      </c>
      <c r="R65" t="str">
        <f t="shared" si="10"/>
        <v xml:space="preserve">       0.000000E+00</v>
      </c>
      <c r="S65" t="str">
        <f t="shared" si="10"/>
        <v xml:space="preserve">      -1.074819E+09</v>
      </c>
      <c r="T65" t="str">
        <f t="shared" si="10"/>
        <v xml:space="preserve">       0.000000E+00</v>
      </c>
      <c r="U65" t="str">
        <f t="shared" si="10"/>
        <v xml:space="preserve">       3.137688E+09</v>
      </c>
      <c r="V65" t="str">
        <f t="shared" si="10"/>
        <v xml:space="preserve">       4.851178E+09</v>
      </c>
      <c r="W65" t="str">
        <f t="shared" si="10"/>
        <v xml:space="preserve">       0.000000E+00</v>
      </c>
      <c r="X65" t="str">
        <f t="shared" si="10"/>
        <v xml:space="preserve">      -3.877039E+08</v>
      </c>
      <c r="Y65" t="str">
        <f t="shared" si="10"/>
        <v xml:space="preserve">       0.000000E+00</v>
      </c>
      <c r="Z65" t="str">
        <f t="shared" si="10"/>
        <v xml:space="preserve">       1.060131E+11</v>
      </c>
      <c r="AA65" t="str">
        <f t="shared" si="10"/>
        <v xml:space="preserve">       0.000000E+00</v>
      </c>
      <c r="AB65" t="str">
        <f t="shared" si="10"/>
        <v xml:space="preserve">      -3.844364E+09</v>
      </c>
      <c r="AC65" t="str">
        <f t="shared" si="10"/>
        <v xml:space="preserve">       6.153293E+10</v>
      </c>
      <c r="AD65" t="str">
        <f t="shared" si="10"/>
        <v xml:space="preserve">       0.000000E+00</v>
      </c>
      <c r="AE65" t="str">
        <f t="shared" si="10"/>
        <v xml:space="preserve">       1.105750E+11</v>
      </c>
      <c r="AF65" t="str">
        <f t="shared" si="10"/>
        <v xml:space="preserve">       0.000000E+00</v>
      </c>
      <c r="AG65" s="1"/>
    </row>
    <row r="66" spans="1:33" x14ac:dyDescent="0.3">
      <c r="A66" t="str">
        <f t="shared" ref="A66:AF66" si="11">A13</f>
        <v xml:space="preserve">    5</v>
      </c>
      <c r="B66" t="str">
        <f t="shared" si="11"/>
        <v xml:space="preserve">   4.680</v>
      </c>
      <c r="C66" t="str">
        <f t="shared" si="11"/>
        <v xml:space="preserve">   0.000</v>
      </c>
      <c r="D66" t="str">
        <f t="shared" si="11"/>
        <v xml:space="preserve">   0.041</v>
      </c>
      <c r="E66" t="str">
        <f t="shared" si="11"/>
        <v xml:space="preserve">       2.389110E+03</v>
      </c>
      <c r="F66" t="str">
        <f t="shared" si="11"/>
        <v xml:space="preserve">       8.964348E-02</v>
      </c>
      <c r="G66" t="str">
        <f t="shared" si="11"/>
        <v xml:space="preserve">       3.024929E-02</v>
      </c>
      <c r="H66" t="str">
        <f t="shared" si="11"/>
        <v xml:space="preserve">       6.863365E+03</v>
      </c>
      <c r="I66" t="str">
        <f t="shared" si="11"/>
        <v xml:space="preserve">       7.521293E+03</v>
      </c>
      <c r="J66" t="str">
        <f t="shared" si="11"/>
        <v xml:space="preserve">       2.559384E+02</v>
      </c>
      <c r="K66" t="str">
        <f t="shared" si="11"/>
        <v xml:space="preserve">       5.418192E+09</v>
      </c>
      <c r="L66" t="str">
        <f t="shared" si="11"/>
        <v xml:space="preserve">       0.000000E+00</v>
      </c>
      <c r="M66" t="str">
        <f t="shared" si="11"/>
        <v xml:space="preserve">       1.767514E+08</v>
      </c>
      <c r="N66" t="str">
        <f t="shared" si="11"/>
        <v xml:space="preserve">       0.000000E+00</v>
      </c>
      <c r="O66" t="str">
        <f t="shared" si="11"/>
        <v xml:space="preserve">       1.364469E+08</v>
      </c>
      <c r="P66" t="str">
        <f t="shared" si="11"/>
        <v xml:space="preserve">       0.000000E+00</v>
      </c>
      <c r="Q66" t="str">
        <f t="shared" si="11"/>
        <v xml:space="preserve">       3.603892E+10</v>
      </c>
      <c r="R66" t="str">
        <f t="shared" si="11"/>
        <v xml:space="preserve">       0.000000E+00</v>
      </c>
      <c r="S66" t="str">
        <f t="shared" si="11"/>
        <v xml:space="preserve">      -1.074819E+09</v>
      </c>
      <c r="T66" t="str">
        <f t="shared" si="11"/>
        <v xml:space="preserve">       0.000000E+00</v>
      </c>
      <c r="U66" t="str">
        <f t="shared" si="11"/>
        <v xml:space="preserve">       3.137688E+09</v>
      </c>
      <c r="V66" t="str">
        <f t="shared" si="11"/>
        <v xml:space="preserve">       4.851178E+09</v>
      </c>
      <c r="W66" t="str">
        <f t="shared" si="11"/>
        <v xml:space="preserve">       0.000000E+00</v>
      </c>
      <c r="X66" t="str">
        <f t="shared" si="11"/>
        <v xml:space="preserve">      -3.877039E+08</v>
      </c>
      <c r="Y66" t="str">
        <f t="shared" si="11"/>
        <v xml:space="preserve">       0.000000E+00</v>
      </c>
      <c r="Z66" t="str">
        <f t="shared" si="11"/>
        <v xml:space="preserve">       1.060131E+11</v>
      </c>
      <c r="AA66" t="str">
        <f t="shared" si="11"/>
        <v xml:space="preserve">       0.000000E+00</v>
      </c>
      <c r="AB66" t="str">
        <f t="shared" si="11"/>
        <v xml:space="preserve">      -3.844364E+09</v>
      </c>
      <c r="AC66" t="str">
        <f t="shared" si="11"/>
        <v xml:space="preserve">       6.153293E+10</v>
      </c>
      <c r="AD66" t="str">
        <f t="shared" si="11"/>
        <v xml:space="preserve">       0.000000E+00</v>
      </c>
      <c r="AE66" t="str">
        <f t="shared" si="11"/>
        <v xml:space="preserve">       1.105750E+11</v>
      </c>
      <c r="AF66" t="str">
        <f t="shared" si="11"/>
        <v xml:space="preserve">       0.000000E+00</v>
      </c>
    </row>
    <row r="67" spans="1:33" x14ac:dyDescent="0.3">
      <c r="A67" t="str">
        <f t="shared" ref="A67:AF67" si="12">A14</f>
        <v xml:space="preserve">     </v>
      </c>
      <c r="B67" t="str">
        <f t="shared" si="12"/>
        <v xml:space="preserve">   5.850</v>
      </c>
      <c r="C67" t="str">
        <f t="shared" si="12"/>
        <v xml:space="preserve">   0.000</v>
      </c>
      <c r="D67" t="str">
        <f t="shared" si="12"/>
        <v xml:space="preserve">   0.055</v>
      </c>
      <c r="E67" t="str">
        <f t="shared" si="12"/>
        <v xml:space="preserve">       2.203516E+03</v>
      </c>
      <c r="F67" t="str">
        <f t="shared" si="12"/>
        <v xml:space="preserve">       1.149081E-01</v>
      </c>
      <c r="G67" t="str">
        <f t="shared" si="12"/>
        <v xml:space="preserve">       3.864511E-02</v>
      </c>
      <c r="H67" t="str">
        <f t="shared" si="12"/>
        <v xml:space="preserve">       5.929526E+03</v>
      </c>
      <c r="I67" t="str">
        <f t="shared" si="12"/>
        <v xml:space="preserve">       6.834176E+03</v>
      </c>
      <c r="J67" t="str">
        <f t="shared" si="12"/>
        <v xml:space="preserve">       3.458386E+02</v>
      </c>
      <c r="K67" t="str">
        <f t="shared" si="12"/>
        <v xml:space="preserve">       5.127351E+09</v>
      </c>
      <c r="L67" t="str">
        <f t="shared" si="12"/>
        <v xml:space="preserve">       0.000000E+00</v>
      </c>
      <c r="M67" t="str">
        <f t="shared" si="12"/>
        <v xml:space="preserve">       2.460737E+08</v>
      </c>
      <c r="N67" t="str">
        <f t="shared" si="12"/>
        <v xml:space="preserve">       0.000000E+00</v>
      </c>
      <c r="O67" t="str">
        <f t="shared" si="12"/>
        <v xml:space="preserve">       1.455357E+08</v>
      </c>
      <c r="P67" t="str">
        <f t="shared" si="12"/>
        <v xml:space="preserve">       0.000000E+00</v>
      </c>
      <c r="Q67" t="str">
        <f t="shared" si="12"/>
        <v xml:space="preserve">       3.374637E+10</v>
      </c>
      <c r="R67" t="str">
        <f t="shared" si="12"/>
        <v xml:space="preserve">       0.000000E+00</v>
      </c>
      <c r="S67" t="str">
        <f t="shared" si="12"/>
        <v xml:space="preserve">      -1.268437E+09</v>
      </c>
      <c r="T67" t="str">
        <f t="shared" si="12"/>
        <v xml:space="preserve">       0.000000E+00</v>
      </c>
      <c r="U67" t="str">
        <f t="shared" si="12"/>
        <v xml:space="preserve">       3.718573E+09</v>
      </c>
      <c r="V67" t="str">
        <f t="shared" si="12"/>
        <v xml:space="preserve">       4.314201E+09</v>
      </c>
      <c r="W67" t="str">
        <f t="shared" si="12"/>
        <v xml:space="preserve">       0.000000E+00</v>
      </c>
      <c r="X67" t="str">
        <f t="shared" si="12"/>
        <v xml:space="preserve">      -3.989839E+08</v>
      </c>
      <c r="Y67" t="str">
        <f t="shared" si="12"/>
        <v xml:space="preserve">       0.000000E+00</v>
      </c>
      <c r="Z67" t="str">
        <f t="shared" si="12"/>
        <v xml:space="preserve">       9.420139E+10</v>
      </c>
      <c r="AA67" t="str">
        <f t="shared" si="12"/>
        <v xml:space="preserve">       0.000000E+00</v>
      </c>
      <c r="AB67" t="str">
        <f t="shared" si="12"/>
        <v xml:space="preserve">      -5.244372E+09</v>
      </c>
      <c r="AC67" t="str">
        <f t="shared" si="12"/>
        <v xml:space="preserve">       5.413560E+10</v>
      </c>
      <c r="AD67" t="str">
        <f t="shared" si="12"/>
        <v xml:space="preserve">       0.000000E+00</v>
      </c>
      <c r="AE67" t="str">
        <f t="shared" si="12"/>
        <v xml:space="preserve">       1.004626E+11</v>
      </c>
      <c r="AF67" t="str">
        <f t="shared" si="12"/>
        <v xml:space="preserve">       0.000000E+00</v>
      </c>
      <c r="AG67" s="1"/>
    </row>
    <row r="68" spans="1:33" x14ac:dyDescent="0.3">
      <c r="A68" t="str">
        <f t="shared" ref="A68:AF68" si="13">A15</f>
        <v xml:space="preserve">    6</v>
      </c>
      <c r="B68" t="str">
        <f t="shared" si="13"/>
        <v xml:space="preserve">   5.850</v>
      </c>
      <c r="C68" t="str">
        <f t="shared" si="13"/>
        <v xml:space="preserve">   0.000</v>
      </c>
      <c r="D68" t="str">
        <f t="shared" si="13"/>
        <v xml:space="preserve">   0.055</v>
      </c>
      <c r="E68" t="str">
        <f t="shared" si="13"/>
        <v xml:space="preserve">       2.203516E+03</v>
      </c>
      <c r="F68" t="str">
        <f t="shared" si="13"/>
        <v xml:space="preserve">       1.149081E-01</v>
      </c>
      <c r="G68" t="str">
        <f t="shared" si="13"/>
        <v xml:space="preserve">       3.864511E-02</v>
      </c>
      <c r="H68" t="str">
        <f t="shared" si="13"/>
        <v xml:space="preserve">       5.929526E+03</v>
      </c>
      <c r="I68" t="str">
        <f t="shared" si="13"/>
        <v xml:space="preserve">       6.834176E+03</v>
      </c>
      <c r="J68" t="str">
        <f t="shared" si="13"/>
        <v xml:space="preserve">       3.458386E+02</v>
      </c>
      <c r="K68" t="str">
        <f t="shared" si="13"/>
        <v xml:space="preserve">       5.127351E+09</v>
      </c>
      <c r="L68" t="str">
        <f t="shared" si="13"/>
        <v xml:space="preserve">       0.000000E+00</v>
      </c>
      <c r="M68" t="str">
        <f t="shared" si="13"/>
        <v xml:space="preserve">       2.460737E+08</v>
      </c>
      <c r="N68" t="str">
        <f t="shared" si="13"/>
        <v xml:space="preserve">       0.000000E+00</v>
      </c>
      <c r="O68" t="str">
        <f t="shared" si="13"/>
        <v xml:space="preserve">       1.455357E+08</v>
      </c>
      <c r="P68" t="str">
        <f t="shared" si="13"/>
        <v xml:space="preserve">       0.000000E+00</v>
      </c>
      <c r="Q68" t="str">
        <f t="shared" si="13"/>
        <v xml:space="preserve">       3.374637E+10</v>
      </c>
      <c r="R68" t="str">
        <f t="shared" si="13"/>
        <v xml:space="preserve">       0.000000E+00</v>
      </c>
      <c r="S68" t="str">
        <f t="shared" si="13"/>
        <v xml:space="preserve">      -1.268437E+09</v>
      </c>
      <c r="T68" t="str">
        <f t="shared" si="13"/>
        <v xml:space="preserve">       0.000000E+00</v>
      </c>
      <c r="U68" t="str">
        <f t="shared" si="13"/>
        <v xml:space="preserve">       3.718573E+09</v>
      </c>
      <c r="V68" t="str">
        <f t="shared" si="13"/>
        <v xml:space="preserve">       4.314201E+09</v>
      </c>
      <c r="W68" t="str">
        <f t="shared" si="13"/>
        <v xml:space="preserve">       0.000000E+00</v>
      </c>
      <c r="X68" t="str">
        <f t="shared" si="13"/>
        <v xml:space="preserve">      -3.989839E+08</v>
      </c>
      <c r="Y68" t="str">
        <f t="shared" si="13"/>
        <v xml:space="preserve">       0.000000E+00</v>
      </c>
      <c r="Z68" t="str">
        <f t="shared" si="13"/>
        <v xml:space="preserve">       9.420139E+10</v>
      </c>
      <c r="AA68" t="str">
        <f t="shared" si="13"/>
        <v xml:space="preserve">       0.000000E+00</v>
      </c>
      <c r="AB68" t="str">
        <f t="shared" si="13"/>
        <v xml:space="preserve">      -5.244372E+09</v>
      </c>
      <c r="AC68" t="str">
        <f t="shared" si="13"/>
        <v xml:space="preserve">       5.413560E+10</v>
      </c>
      <c r="AD68" t="str">
        <f t="shared" si="13"/>
        <v xml:space="preserve">       0.000000E+00</v>
      </c>
      <c r="AE68" t="str">
        <f t="shared" si="13"/>
        <v xml:space="preserve">       1.004626E+11</v>
      </c>
      <c r="AF68" t="str">
        <f t="shared" si="13"/>
        <v xml:space="preserve">       0.000000E+00</v>
      </c>
    </row>
    <row r="69" spans="1:33" x14ac:dyDescent="0.3">
      <c r="A69" t="str">
        <f t="shared" ref="A69:AF69" si="14">A16</f>
        <v xml:space="preserve">     </v>
      </c>
      <c r="B69" t="str">
        <f t="shared" si="14"/>
        <v xml:space="preserve">   8.775</v>
      </c>
      <c r="C69" t="str">
        <f t="shared" si="14"/>
        <v xml:space="preserve">   0.000</v>
      </c>
      <c r="D69" t="str">
        <f t="shared" si="14"/>
        <v xml:space="preserve">   0.093</v>
      </c>
      <c r="E69" t="str">
        <f t="shared" si="14"/>
        <v xml:space="preserve">       1.793560E+03</v>
      </c>
      <c r="F69" t="str">
        <f t="shared" si="14"/>
        <v xml:space="preserve">       1.857761E-01</v>
      </c>
      <c r="G69" t="str">
        <f t="shared" si="14"/>
        <v xml:space="preserve">       6.026282E-02</v>
      </c>
      <c r="H69" t="str">
        <f t="shared" si="14"/>
        <v xml:space="preserve">       4.066388E+03</v>
      </c>
      <c r="I69" t="str">
        <f t="shared" si="14"/>
        <v xml:space="preserve">       5.390390E+03</v>
      </c>
      <c r="J69" t="str">
        <f t="shared" si="14"/>
        <v xml:space="preserve">       4.844812E+02</v>
      </c>
      <c r="K69" t="str">
        <f t="shared" si="14"/>
        <v xml:space="preserve">       4.458881E+09</v>
      </c>
      <c r="L69" t="str">
        <f t="shared" si="14"/>
        <v xml:space="preserve">       0.000000E+00</v>
      </c>
      <c r="M69" t="str">
        <f t="shared" si="14"/>
        <v xml:space="preserve">       3.668518E+08</v>
      </c>
      <c r="N69" t="str">
        <f t="shared" si="14"/>
        <v xml:space="preserve">       0.000000E+00</v>
      </c>
      <c r="O69" t="str">
        <f t="shared" si="14"/>
        <v xml:space="preserve">       1.355769E+08</v>
      </c>
      <c r="P69" t="str">
        <f t="shared" si="14"/>
        <v xml:space="preserve">       0.000000E+00</v>
      </c>
      <c r="Q69" t="str">
        <f t="shared" si="14"/>
        <v xml:space="preserve">       2.921203E+10</v>
      </c>
      <c r="R69" t="str">
        <f t="shared" si="14"/>
        <v xml:space="preserve">       0.000000E+00</v>
      </c>
      <c r="S69" t="str">
        <f t="shared" si="14"/>
        <v xml:space="preserve">      -1.613322E+09</v>
      </c>
      <c r="T69" t="str">
        <f t="shared" si="14"/>
        <v xml:space="preserve">       0.000000E+00</v>
      </c>
      <c r="U69" t="str">
        <f t="shared" si="14"/>
        <v xml:space="preserve">       4.979964E+09</v>
      </c>
      <c r="V69" t="str">
        <f t="shared" si="14"/>
        <v xml:space="preserve">       3.108360E+09</v>
      </c>
      <c r="W69" t="str">
        <f t="shared" si="14"/>
        <v xml:space="preserve">       0.000000E+00</v>
      </c>
      <c r="X69" t="str">
        <f t="shared" si="14"/>
        <v xml:space="preserve">      -3.115743E+08</v>
      </c>
      <c r="Y69" t="str">
        <f t="shared" si="14"/>
        <v xml:space="preserve">       0.000000E+00</v>
      </c>
      <c r="Z69" t="str">
        <f t="shared" si="14"/>
        <v xml:space="preserve">       7.188300E+10</v>
      </c>
      <c r="AA69" t="str">
        <f t="shared" si="14"/>
        <v xml:space="preserve">       0.000000E+00</v>
      </c>
      <c r="AB69" t="str">
        <f t="shared" si="14"/>
        <v xml:space="preserve">      -7.554609E+09</v>
      </c>
      <c r="AC69" t="str">
        <f t="shared" si="14"/>
        <v xml:space="preserve">       3.841832E+10</v>
      </c>
      <c r="AD69" t="str">
        <f t="shared" si="14"/>
        <v xml:space="preserve">       0.000000E+00</v>
      </c>
      <c r="AE69" t="str">
        <f t="shared" si="14"/>
        <v xml:space="preserve">       7.925875E+10</v>
      </c>
      <c r="AF69" t="str">
        <f t="shared" si="14"/>
        <v xml:space="preserve">       0.000000E+00</v>
      </c>
      <c r="AG69" s="1"/>
    </row>
    <row r="70" spans="1:33" x14ac:dyDescent="0.3">
      <c r="A70" t="str">
        <f t="shared" ref="A70:AF70" si="15">A17</f>
        <v xml:space="preserve">    7</v>
      </c>
      <c r="B70" t="str">
        <f t="shared" si="15"/>
        <v xml:space="preserve">   8.775</v>
      </c>
      <c r="C70" t="str">
        <f t="shared" si="15"/>
        <v xml:space="preserve">   0.000</v>
      </c>
      <c r="D70" t="str">
        <f t="shared" si="15"/>
        <v xml:space="preserve">   0.093</v>
      </c>
      <c r="E70" t="str">
        <f t="shared" si="15"/>
        <v xml:space="preserve">       1.793560E+03</v>
      </c>
      <c r="F70" t="str">
        <f t="shared" si="15"/>
        <v xml:space="preserve">       1.857761E-01</v>
      </c>
      <c r="G70" t="str">
        <f t="shared" si="15"/>
        <v xml:space="preserve">       6.026282E-02</v>
      </c>
      <c r="H70" t="str">
        <f t="shared" si="15"/>
        <v xml:space="preserve">       4.066388E+03</v>
      </c>
      <c r="I70" t="str">
        <f t="shared" si="15"/>
        <v xml:space="preserve">       5.390390E+03</v>
      </c>
      <c r="J70" t="str">
        <f t="shared" si="15"/>
        <v xml:space="preserve">       4.844812E+02</v>
      </c>
      <c r="K70" t="str">
        <f t="shared" si="15"/>
        <v xml:space="preserve">       4.458881E+09</v>
      </c>
      <c r="L70" t="str">
        <f t="shared" si="15"/>
        <v xml:space="preserve">       0.000000E+00</v>
      </c>
      <c r="M70" t="str">
        <f t="shared" si="15"/>
        <v xml:space="preserve">       3.668518E+08</v>
      </c>
      <c r="N70" t="str">
        <f t="shared" si="15"/>
        <v xml:space="preserve">       0.000000E+00</v>
      </c>
      <c r="O70" t="str">
        <f t="shared" si="15"/>
        <v xml:space="preserve">       1.355769E+08</v>
      </c>
      <c r="P70" t="str">
        <f t="shared" si="15"/>
        <v xml:space="preserve">       0.000000E+00</v>
      </c>
      <c r="Q70" t="str">
        <f t="shared" si="15"/>
        <v xml:space="preserve">       2.921203E+10</v>
      </c>
      <c r="R70" t="str">
        <f t="shared" si="15"/>
        <v xml:space="preserve">       0.000000E+00</v>
      </c>
      <c r="S70" t="str">
        <f t="shared" si="15"/>
        <v xml:space="preserve">      -1.613322E+09</v>
      </c>
      <c r="T70" t="str">
        <f t="shared" si="15"/>
        <v xml:space="preserve">       0.000000E+00</v>
      </c>
      <c r="U70" t="str">
        <f t="shared" si="15"/>
        <v xml:space="preserve">       4.979964E+09</v>
      </c>
      <c r="V70" t="str">
        <f t="shared" si="15"/>
        <v xml:space="preserve">       3.108360E+09</v>
      </c>
      <c r="W70" t="str">
        <f t="shared" si="15"/>
        <v xml:space="preserve">       0.000000E+00</v>
      </c>
      <c r="X70" t="str">
        <f t="shared" si="15"/>
        <v xml:space="preserve">      -3.115743E+08</v>
      </c>
      <c r="Y70" t="str">
        <f t="shared" si="15"/>
        <v xml:space="preserve">       0.000000E+00</v>
      </c>
      <c r="Z70" t="str">
        <f t="shared" si="15"/>
        <v xml:space="preserve">       7.188300E+10</v>
      </c>
      <c r="AA70" t="str">
        <f t="shared" si="15"/>
        <v xml:space="preserve">       0.000000E+00</v>
      </c>
      <c r="AB70" t="str">
        <f t="shared" si="15"/>
        <v xml:space="preserve">      -7.554609E+09</v>
      </c>
      <c r="AC70" t="str">
        <f t="shared" si="15"/>
        <v xml:space="preserve">       3.841832E+10</v>
      </c>
      <c r="AD70" t="str">
        <f t="shared" si="15"/>
        <v xml:space="preserve">       0.000000E+00</v>
      </c>
      <c r="AE70" t="str">
        <f t="shared" si="15"/>
        <v xml:space="preserve">       7.925875E+10</v>
      </c>
      <c r="AF70" t="str">
        <f t="shared" si="15"/>
        <v xml:space="preserve">       0.000000E+00</v>
      </c>
    </row>
    <row r="71" spans="1:33" x14ac:dyDescent="0.3">
      <c r="A71" t="str">
        <f t="shared" ref="A71:AF71" si="16">A18</f>
        <v xml:space="preserve">     </v>
      </c>
      <c r="B71" t="str">
        <f t="shared" si="16"/>
        <v xml:space="preserve">  11.700</v>
      </c>
      <c r="C71" t="str">
        <f t="shared" si="16"/>
        <v xml:space="preserve">   0.000</v>
      </c>
      <c r="D71" t="str">
        <f t="shared" si="16"/>
        <v xml:space="preserve">   0.134</v>
      </c>
      <c r="E71" t="str">
        <f t="shared" si="16"/>
        <v xml:space="preserve">       1.694497E+03</v>
      </c>
      <c r="F71" t="str">
        <f t="shared" si="16"/>
        <v xml:space="preserve">       2.969089E-01</v>
      </c>
      <c r="G71" t="str">
        <f t="shared" si="16"/>
        <v xml:space="preserve">       9.159960E-02</v>
      </c>
      <c r="H71" t="str">
        <f t="shared" si="16"/>
        <v xml:space="preserve">       2.972259E+03</v>
      </c>
      <c r="I71" t="str">
        <f t="shared" si="16"/>
        <v xml:space="preserve">       4.697257E+03</v>
      </c>
      <c r="J71" t="str">
        <f t="shared" si="16"/>
        <v xml:space="preserve">       6.177008E+02</v>
      </c>
      <c r="K71" t="str">
        <f t="shared" si="16"/>
        <v xml:space="preserve">       3.848818E+09</v>
      </c>
      <c r="L71" t="str">
        <f t="shared" si="16"/>
        <v xml:space="preserve">       0.000000E+00</v>
      </c>
      <c r="M71" t="str">
        <f t="shared" si="16"/>
        <v xml:space="preserve">       4.560573E+08</v>
      </c>
      <c r="N71" t="str">
        <f t="shared" si="16"/>
        <v xml:space="preserve">       0.000000E+00</v>
      </c>
      <c r="O71" t="str">
        <f t="shared" si="16"/>
        <v xml:space="preserve">       1.402431E+08</v>
      </c>
      <c r="P71" t="str">
        <f t="shared" si="16"/>
        <v xml:space="preserve">       0.000000E+00</v>
      </c>
      <c r="Q71" t="str">
        <f t="shared" si="16"/>
        <v xml:space="preserve">       2.733913E+10</v>
      </c>
      <c r="R71" t="str">
        <f t="shared" si="16"/>
        <v xml:space="preserve">       0.000000E+00</v>
      </c>
      <c r="S71" t="str">
        <f t="shared" si="16"/>
        <v xml:space="preserve">      -2.490442E+09</v>
      </c>
      <c r="T71" t="str">
        <f t="shared" si="16"/>
        <v xml:space="preserve">       0.000000E+00</v>
      </c>
      <c r="U71" t="str">
        <f t="shared" si="16"/>
        <v xml:space="preserve">       8.163824E+09</v>
      </c>
      <c r="V71" t="str">
        <f t="shared" si="16"/>
        <v xml:space="preserve">       2.555742E+09</v>
      </c>
      <c r="W71" t="str">
        <f t="shared" si="16"/>
        <v xml:space="preserve">       0.000000E+00</v>
      </c>
      <c r="X71" t="str">
        <f t="shared" si="16"/>
        <v xml:space="preserve">      -2.084227E+08</v>
      </c>
      <c r="Y71" t="str">
        <f t="shared" si="16"/>
        <v xml:space="preserve">       0.000000E+00</v>
      </c>
      <c r="Z71" t="str">
        <f t="shared" si="16"/>
        <v xml:space="preserve">       5.615985E+10</v>
      </c>
      <c r="AA71" t="str">
        <f t="shared" si="16"/>
        <v xml:space="preserve">       0.000000E+00</v>
      </c>
      <c r="AB71" t="str">
        <f t="shared" si="16"/>
        <v xml:space="preserve">      -1.011881E+10</v>
      </c>
      <c r="AC71" t="str">
        <f t="shared" si="16"/>
        <v xml:space="preserve">       2.542808E+10</v>
      </c>
      <c r="AD71" t="str">
        <f t="shared" si="16"/>
        <v xml:space="preserve">       0.000000E+00</v>
      </c>
      <c r="AE71" t="str">
        <f t="shared" si="16"/>
        <v xml:space="preserve">       6.888426E+10</v>
      </c>
      <c r="AF71" t="str">
        <f t="shared" si="16"/>
        <v xml:space="preserve">       0.000000E+00</v>
      </c>
      <c r="AG71" s="1"/>
    </row>
    <row r="72" spans="1:33" x14ac:dyDescent="0.3">
      <c r="A72" t="str">
        <f t="shared" ref="A72:AF72" si="17">A19</f>
        <v xml:space="preserve">    8</v>
      </c>
      <c r="B72" t="str">
        <f t="shared" si="17"/>
        <v xml:space="preserve">  11.700</v>
      </c>
      <c r="C72" t="str">
        <f t="shared" si="17"/>
        <v xml:space="preserve">   0.000</v>
      </c>
      <c r="D72" t="str">
        <f t="shared" si="17"/>
        <v xml:space="preserve">   0.134</v>
      </c>
      <c r="E72" t="str">
        <f t="shared" si="17"/>
        <v xml:space="preserve">       1.694497E+03</v>
      </c>
      <c r="F72" t="str">
        <f t="shared" si="17"/>
        <v xml:space="preserve">       2.969089E-01</v>
      </c>
      <c r="G72" t="str">
        <f t="shared" si="17"/>
        <v xml:space="preserve">       9.159960E-02</v>
      </c>
      <c r="H72" t="str">
        <f t="shared" si="17"/>
        <v xml:space="preserve">       2.972259E+03</v>
      </c>
      <c r="I72" t="str">
        <f t="shared" si="17"/>
        <v xml:space="preserve">       4.697257E+03</v>
      </c>
      <c r="J72" t="str">
        <f t="shared" si="17"/>
        <v xml:space="preserve">       6.177008E+02</v>
      </c>
      <c r="K72" t="str">
        <f t="shared" si="17"/>
        <v xml:space="preserve">       3.848818E+09</v>
      </c>
      <c r="L72" t="str">
        <f t="shared" si="17"/>
        <v xml:space="preserve">       0.000000E+00</v>
      </c>
      <c r="M72" t="str">
        <f t="shared" si="17"/>
        <v xml:space="preserve">       4.560573E+08</v>
      </c>
      <c r="N72" t="str">
        <f t="shared" si="17"/>
        <v xml:space="preserve">       0.000000E+00</v>
      </c>
      <c r="O72" t="str">
        <f t="shared" si="17"/>
        <v xml:space="preserve">       1.402431E+08</v>
      </c>
      <c r="P72" t="str">
        <f t="shared" si="17"/>
        <v xml:space="preserve">       0.000000E+00</v>
      </c>
      <c r="Q72" t="str">
        <f t="shared" si="17"/>
        <v xml:space="preserve">       2.733913E+10</v>
      </c>
      <c r="R72" t="str">
        <f t="shared" si="17"/>
        <v xml:space="preserve">       0.000000E+00</v>
      </c>
      <c r="S72" t="str">
        <f t="shared" si="17"/>
        <v xml:space="preserve">      -2.490442E+09</v>
      </c>
      <c r="T72" t="str">
        <f t="shared" si="17"/>
        <v xml:space="preserve">       0.000000E+00</v>
      </c>
      <c r="U72" t="str">
        <f t="shared" si="17"/>
        <v xml:space="preserve">       8.163824E+09</v>
      </c>
      <c r="V72" t="str">
        <f t="shared" si="17"/>
        <v xml:space="preserve">       2.555742E+09</v>
      </c>
      <c r="W72" t="str">
        <f t="shared" si="17"/>
        <v xml:space="preserve">       0.000000E+00</v>
      </c>
      <c r="X72" t="str">
        <f t="shared" si="17"/>
        <v xml:space="preserve">      -2.084227E+08</v>
      </c>
      <c r="Y72" t="str">
        <f t="shared" si="17"/>
        <v xml:space="preserve">       0.000000E+00</v>
      </c>
      <c r="Z72" t="str">
        <f t="shared" si="17"/>
        <v xml:space="preserve">       5.615985E+10</v>
      </c>
      <c r="AA72" t="str">
        <f t="shared" si="17"/>
        <v xml:space="preserve">       0.000000E+00</v>
      </c>
      <c r="AB72" t="str">
        <f t="shared" si="17"/>
        <v xml:space="preserve">      -1.011881E+10</v>
      </c>
      <c r="AC72" t="str">
        <f t="shared" si="17"/>
        <v xml:space="preserve">       2.542808E+10</v>
      </c>
      <c r="AD72" t="str">
        <f t="shared" si="17"/>
        <v xml:space="preserve">       0.000000E+00</v>
      </c>
      <c r="AE72" t="str">
        <f t="shared" si="17"/>
        <v xml:space="preserve">       6.888426E+10</v>
      </c>
      <c r="AF72" t="str">
        <f t="shared" si="17"/>
        <v xml:space="preserve">       0.000000E+00</v>
      </c>
    </row>
    <row r="73" spans="1:33" x14ac:dyDescent="0.3">
      <c r="A73" t="str">
        <f t="shared" ref="A73:AF73" si="18">A20</f>
        <v xml:space="preserve">     </v>
      </c>
      <c r="B73" t="str">
        <f t="shared" si="18"/>
        <v xml:space="preserve">  17.550</v>
      </c>
      <c r="C73" t="str">
        <f t="shared" si="18"/>
        <v xml:space="preserve">   0.000</v>
      </c>
      <c r="D73" t="str">
        <f t="shared" si="18"/>
        <v xml:space="preserve">   0.207</v>
      </c>
      <c r="E73" t="str">
        <f t="shared" si="18"/>
        <v xml:space="preserve">       1.050496E+03</v>
      </c>
      <c r="F73" t="str">
        <f t="shared" si="18"/>
        <v xml:space="preserve">       5.656364E-01</v>
      </c>
      <c r="G73" t="str">
        <f t="shared" si="18"/>
        <v xml:space="preserve">       1.340711E-01</v>
      </c>
      <c r="H73" t="str">
        <f t="shared" si="18"/>
        <v xml:space="preserve">       1.084065E+03</v>
      </c>
      <c r="I73" t="str">
        <f t="shared" si="18"/>
        <v xml:space="preserve">       3.193096E+03</v>
      </c>
      <c r="J73" t="str">
        <f t="shared" si="18"/>
        <v xml:space="preserve">       5.456730E+02</v>
      </c>
      <c r="K73" t="str">
        <f t="shared" si="18"/>
        <v xml:space="preserve">       2.233486E+09</v>
      </c>
      <c r="L73" t="str">
        <f t="shared" si="18"/>
        <v xml:space="preserve">       0.000000E+00</v>
      </c>
      <c r="M73" t="str">
        <f t="shared" si="18"/>
        <v xml:space="preserve">       3.338332E+08</v>
      </c>
      <c r="N73" t="str">
        <f t="shared" si="18"/>
        <v xml:space="preserve">       0.000000E+00</v>
      </c>
      <c r="O73" t="str">
        <f t="shared" si="18"/>
        <v xml:space="preserve">       7.952162E+07</v>
      </c>
      <c r="P73" t="str">
        <f t="shared" si="18"/>
        <v xml:space="preserve">       0.000000E+00</v>
      </c>
      <c r="Q73" t="str">
        <f t="shared" si="18"/>
        <v xml:space="preserve">       2.266571E+10</v>
      </c>
      <c r="R73" t="str">
        <f t="shared" si="18"/>
        <v xml:space="preserve">       0.000000E+00</v>
      </c>
      <c r="S73" t="str">
        <f t="shared" si="18"/>
        <v xml:space="preserve">      -2.295965E+09</v>
      </c>
      <c r="T73" t="str">
        <f t="shared" si="18"/>
        <v xml:space="preserve">       0.000000E+00</v>
      </c>
      <c r="U73" t="str">
        <f t="shared" si="18"/>
        <v xml:space="preserve">       1.045368E+10</v>
      </c>
      <c r="V73" t="str">
        <f t="shared" si="18"/>
        <v xml:space="preserve">       1.017180E+09</v>
      </c>
      <c r="W73" t="str">
        <f t="shared" si="18"/>
        <v xml:space="preserve">       0.000000E+00</v>
      </c>
      <c r="X73" t="str">
        <f t="shared" si="18"/>
        <v xml:space="preserve">       1.278079E+08</v>
      </c>
      <c r="Y73" t="str">
        <f t="shared" si="18"/>
        <v xml:space="preserve">       0.000000E+00</v>
      </c>
      <c r="Z73" t="str">
        <f t="shared" si="18"/>
        <v xml:space="preserve">       3.076467E+10</v>
      </c>
      <c r="AA73" t="str">
        <f t="shared" si="18"/>
        <v xml:space="preserve">       0.000000E+00</v>
      </c>
      <c r="AB73" t="str">
        <f t="shared" si="18"/>
        <v xml:space="preserve">      -9.395783E+09</v>
      </c>
      <c r="AC73" t="str">
        <f t="shared" si="18"/>
        <v xml:space="preserve">       8.076520E+09</v>
      </c>
      <c r="AD73" t="str">
        <f t="shared" si="18"/>
        <v xml:space="preserve">       0.000000E+00</v>
      </c>
      <c r="AE73" t="str">
        <f t="shared" si="18"/>
        <v xml:space="preserve">       5.134837E+10</v>
      </c>
      <c r="AF73" t="str">
        <f t="shared" si="18"/>
        <v xml:space="preserve">       0.000000E+00</v>
      </c>
      <c r="AG73" s="1"/>
    </row>
    <row r="74" spans="1:33" x14ac:dyDescent="0.3">
      <c r="A74" t="str">
        <f t="shared" ref="A74:AF74" si="19">A21</f>
        <v xml:space="preserve">    9</v>
      </c>
      <c r="B74" t="str">
        <f t="shared" si="19"/>
        <v xml:space="preserve">  17.550</v>
      </c>
      <c r="C74" t="str">
        <f t="shared" si="19"/>
        <v xml:space="preserve">   0.000</v>
      </c>
      <c r="D74" t="str">
        <f t="shared" si="19"/>
        <v xml:space="preserve">   0.207</v>
      </c>
      <c r="E74" t="str">
        <f t="shared" si="19"/>
        <v xml:space="preserve">       1.050496E+03</v>
      </c>
      <c r="F74" t="str">
        <f t="shared" si="19"/>
        <v xml:space="preserve">       5.656364E-01</v>
      </c>
      <c r="G74" t="str">
        <f t="shared" si="19"/>
        <v xml:space="preserve">       1.340711E-01</v>
      </c>
      <c r="H74" t="str">
        <f t="shared" si="19"/>
        <v xml:space="preserve">       1.084065E+03</v>
      </c>
      <c r="I74" t="str">
        <f t="shared" si="19"/>
        <v xml:space="preserve">       3.193096E+03</v>
      </c>
      <c r="J74" t="str">
        <f t="shared" si="19"/>
        <v xml:space="preserve">       5.456730E+02</v>
      </c>
      <c r="K74" t="str">
        <f t="shared" si="19"/>
        <v xml:space="preserve">       2.233486E+09</v>
      </c>
      <c r="L74" t="str">
        <f t="shared" si="19"/>
        <v xml:space="preserve">       0.000000E+00</v>
      </c>
      <c r="M74" t="str">
        <f t="shared" si="19"/>
        <v xml:space="preserve">       3.338332E+08</v>
      </c>
      <c r="N74" t="str">
        <f t="shared" si="19"/>
        <v xml:space="preserve">       0.000000E+00</v>
      </c>
      <c r="O74" t="str">
        <f t="shared" si="19"/>
        <v xml:space="preserve">       7.952162E+07</v>
      </c>
      <c r="P74" t="str">
        <f t="shared" si="19"/>
        <v xml:space="preserve">       0.000000E+00</v>
      </c>
      <c r="Q74" t="str">
        <f t="shared" si="19"/>
        <v xml:space="preserve">       2.266571E+10</v>
      </c>
      <c r="R74" t="str">
        <f t="shared" si="19"/>
        <v xml:space="preserve">       0.000000E+00</v>
      </c>
      <c r="S74" t="str">
        <f t="shared" si="19"/>
        <v xml:space="preserve">      -2.295965E+09</v>
      </c>
      <c r="T74" t="str">
        <f t="shared" si="19"/>
        <v xml:space="preserve">       0.000000E+00</v>
      </c>
      <c r="U74" t="str">
        <f t="shared" si="19"/>
        <v xml:space="preserve">       1.045368E+10</v>
      </c>
      <c r="V74" t="str">
        <f t="shared" si="19"/>
        <v xml:space="preserve">       1.017180E+09</v>
      </c>
      <c r="W74" t="str">
        <f t="shared" si="19"/>
        <v xml:space="preserve">       0.000000E+00</v>
      </c>
      <c r="X74" t="str">
        <f t="shared" si="19"/>
        <v xml:space="preserve">       1.278079E+08</v>
      </c>
      <c r="Y74" t="str">
        <f t="shared" si="19"/>
        <v xml:space="preserve">       0.000000E+00</v>
      </c>
      <c r="Z74" t="str">
        <f t="shared" si="19"/>
        <v xml:space="preserve">       3.076467E+10</v>
      </c>
      <c r="AA74" t="str">
        <f t="shared" si="19"/>
        <v xml:space="preserve">       0.000000E+00</v>
      </c>
      <c r="AB74" t="str">
        <f t="shared" si="19"/>
        <v xml:space="preserve">      -9.395783E+09</v>
      </c>
      <c r="AC74" t="str">
        <f t="shared" si="19"/>
        <v xml:space="preserve">       8.076520E+09</v>
      </c>
      <c r="AD74" t="str">
        <f t="shared" si="19"/>
        <v xml:space="preserve">       0.000000E+00</v>
      </c>
      <c r="AE74" t="str">
        <f t="shared" si="19"/>
        <v xml:space="preserve">       5.134837E+10</v>
      </c>
      <c r="AF74" t="str">
        <f t="shared" si="19"/>
        <v xml:space="preserve">       0.000000E+00</v>
      </c>
    </row>
    <row r="75" spans="1:33" x14ac:dyDescent="0.3">
      <c r="A75" t="str">
        <f t="shared" ref="A75:AF75" si="20">A22</f>
        <v xml:space="preserve">     </v>
      </c>
      <c r="B75" t="str">
        <f t="shared" si="20"/>
        <v xml:space="preserve">  23.400</v>
      </c>
      <c r="C75" t="str">
        <f t="shared" si="20"/>
        <v xml:space="preserve">   0.000</v>
      </c>
      <c r="D75" t="str">
        <f t="shared" si="20"/>
        <v xml:space="preserve">   0.247</v>
      </c>
      <c r="E75" t="str">
        <f t="shared" si="20"/>
        <v xml:space="preserve">       6.688348E+02</v>
      </c>
      <c r="F75" t="str">
        <f t="shared" si="20"/>
        <v xml:space="preserve">       7.628834E-01</v>
      </c>
      <c r="G75" t="str">
        <f t="shared" si="20"/>
        <v xml:space="preserve">       1.477064E-01</v>
      </c>
      <c r="H75" t="str">
        <f t="shared" si="20"/>
        <v xml:space="preserve">       5.394839E+02</v>
      </c>
      <c r="I75" t="str">
        <f t="shared" si="20"/>
        <v xml:space="preserve">       2.190420E+03</v>
      </c>
      <c r="J75" t="str">
        <f t="shared" si="20"/>
        <v xml:space="preserve">       3.372190E+02</v>
      </c>
      <c r="K75" t="str">
        <f t="shared" si="20"/>
        <v xml:space="preserve">       9.362227E+08</v>
      </c>
      <c r="L75" t="str">
        <f t="shared" si="20"/>
        <v xml:space="preserve">       0.000000E+00</v>
      </c>
      <c r="M75" t="str">
        <f t="shared" si="20"/>
        <v xml:space="preserve">       1.238633E+08</v>
      </c>
      <c r="N75" t="str">
        <f t="shared" si="20"/>
        <v xml:space="preserve">       0.000000E+00</v>
      </c>
      <c r="O75" t="str">
        <f t="shared" si="20"/>
        <v xml:space="preserve">       5.591747E+07</v>
      </c>
      <c r="P75" t="str">
        <f t="shared" si="20"/>
        <v xml:space="preserve">       0.000000E+00</v>
      </c>
      <c r="Q75" t="str">
        <f t="shared" si="20"/>
        <v xml:space="preserve">       2.045024E+10</v>
      </c>
      <c r="R75" t="str">
        <f t="shared" si="20"/>
        <v xml:space="preserve">       0.000000E+00</v>
      </c>
      <c r="S75" t="str">
        <f t="shared" si="20"/>
        <v xml:space="preserve">      -1.706054E+09</v>
      </c>
      <c r="T75" t="str">
        <f t="shared" si="20"/>
        <v xml:space="preserve">       0.000000E+00</v>
      </c>
      <c r="U75" t="str">
        <f t="shared" si="20"/>
        <v xml:space="preserve">       9.022110E+09</v>
      </c>
      <c r="V75" t="str">
        <f t="shared" si="20"/>
        <v xml:space="preserve">       4.862556E+08</v>
      </c>
      <c r="W75" t="str">
        <f t="shared" si="20"/>
        <v xml:space="preserve">       0.000000E+00</v>
      </c>
      <c r="X75" t="str">
        <f t="shared" si="20"/>
        <v xml:space="preserve">       5.372460E+07</v>
      </c>
      <c r="Y75" t="str">
        <f t="shared" si="20"/>
        <v xml:space="preserve">       0.000000E+00</v>
      </c>
      <c r="Z75" t="str">
        <f t="shared" si="20"/>
        <v xml:space="preserve">       2.323772E+10</v>
      </c>
      <c r="AA75" t="str">
        <f t="shared" si="20"/>
        <v xml:space="preserve">       0.000000E+00</v>
      </c>
      <c r="AB75" t="str">
        <f t="shared" si="20"/>
        <v xml:space="preserve">      -5.843751E+09</v>
      </c>
      <c r="AC75" t="str">
        <f t="shared" si="20"/>
        <v xml:space="preserve">       2.768014E+09</v>
      </c>
      <c r="AD75" t="str">
        <f t="shared" si="20"/>
        <v xml:space="preserve">       0.000000E+00</v>
      </c>
      <c r="AE75" t="str">
        <f t="shared" si="20"/>
        <v xml:space="preserve">       3.777937E+10</v>
      </c>
      <c r="AF75" t="str">
        <f t="shared" si="20"/>
        <v xml:space="preserve">       0.000000E+00</v>
      </c>
      <c r="AG75" s="1"/>
    </row>
    <row r="76" spans="1:33" x14ac:dyDescent="0.3">
      <c r="A76" t="str">
        <f t="shared" ref="A76:AF76" si="21">A23</f>
        <v xml:space="preserve">   10</v>
      </c>
      <c r="B76" t="str">
        <f t="shared" si="21"/>
        <v xml:space="preserve">  23.400</v>
      </c>
      <c r="C76" t="str">
        <f t="shared" si="21"/>
        <v xml:space="preserve">   0.000</v>
      </c>
      <c r="D76" t="str">
        <f t="shared" si="21"/>
        <v xml:space="preserve">   0.247</v>
      </c>
      <c r="E76" t="str">
        <f t="shared" si="21"/>
        <v xml:space="preserve">       6.688348E+02</v>
      </c>
      <c r="F76" t="str">
        <f t="shared" si="21"/>
        <v xml:space="preserve">       7.628834E-01</v>
      </c>
      <c r="G76" t="str">
        <f t="shared" si="21"/>
        <v xml:space="preserve">       1.477064E-01</v>
      </c>
      <c r="H76" t="str">
        <f t="shared" si="21"/>
        <v xml:space="preserve">       5.394839E+02</v>
      </c>
      <c r="I76" t="str">
        <f t="shared" si="21"/>
        <v xml:space="preserve">       2.190420E+03</v>
      </c>
      <c r="J76" t="str">
        <f t="shared" si="21"/>
        <v xml:space="preserve">       3.372190E+02</v>
      </c>
      <c r="K76" t="str">
        <f t="shared" si="21"/>
        <v xml:space="preserve">       9.362227E+08</v>
      </c>
      <c r="L76" t="str">
        <f t="shared" si="21"/>
        <v xml:space="preserve">       0.000000E+00</v>
      </c>
      <c r="M76" t="str">
        <f t="shared" si="21"/>
        <v xml:space="preserve">       1.238633E+08</v>
      </c>
      <c r="N76" t="str">
        <f t="shared" si="21"/>
        <v xml:space="preserve">       0.000000E+00</v>
      </c>
      <c r="O76" t="str">
        <f t="shared" si="21"/>
        <v xml:space="preserve">       5.591747E+07</v>
      </c>
      <c r="P76" t="str">
        <f t="shared" si="21"/>
        <v xml:space="preserve">       0.000000E+00</v>
      </c>
      <c r="Q76" t="str">
        <f t="shared" si="21"/>
        <v xml:space="preserve">       2.045024E+10</v>
      </c>
      <c r="R76" t="str">
        <f t="shared" si="21"/>
        <v xml:space="preserve">       0.000000E+00</v>
      </c>
      <c r="S76" t="str">
        <f t="shared" si="21"/>
        <v xml:space="preserve">      -1.706054E+09</v>
      </c>
      <c r="T76" t="str">
        <f t="shared" si="21"/>
        <v xml:space="preserve">       0.000000E+00</v>
      </c>
      <c r="U76" t="str">
        <f t="shared" si="21"/>
        <v xml:space="preserve">       9.022110E+09</v>
      </c>
      <c r="V76" t="str">
        <f t="shared" si="21"/>
        <v xml:space="preserve">       4.862556E+08</v>
      </c>
      <c r="W76" t="str">
        <f t="shared" si="21"/>
        <v xml:space="preserve">       0.000000E+00</v>
      </c>
      <c r="X76" t="str">
        <f t="shared" si="21"/>
        <v xml:space="preserve">       5.372460E+07</v>
      </c>
      <c r="Y76" t="str">
        <f t="shared" si="21"/>
        <v xml:space="preserve">       0.000000E+00</v>
      </c>
      <c r="Z76" t="str">
        <f t="shared" si="21"/>
        <v xml:space="preserve">       2.323772E+10</v>
      </c>
      <c r="AA76" t="str">
        <f t="shared" si="21"/>
        <v xml:space="preserve">       0.000000E+00</v>
      </c>
      <c r="AB76" t="str">
        <f t="shared" si="21"/>
        <v xml:space="preserve">      -5.843751E+09</v>
      </c>
      <c r="AC76" t="str">
        <f t="shared" si="21"/>
        <v xml:space="preserve">       2.768014E+09</v>
      </c>
      <c r="AD76" t="str">
        <f t="shared" si="21"/>
        <v xml:space="preserve">       0.000000E+00</v>
      </c>
      <c r="AE76" t="str">
        <f t="shared" si="21"/>
        <v xml:space="preserve">       3.777937E+10</v>
      </c>
      <c r="AF76" t="str">
        <f t="shared" si="21"/>
        <v xml:space="preserve">       0.000000E+00</v>
      </c>
    </row>
    <row r="77" spans="1:33" x14ac:dyDescent="0.3">
      <c r="A77" t="str">
        <f t="shared" ref="A77:AF77" si="22">A24</f>
        <v xml:space="preserve">     </v>
      </c>
      <c r="B77" t="str">
        <f t="shared" si="22"/>
        <v xml:space="preserve">  29.250</v>
      </c>
      <c r="C77" t="str">
        <f t="shared" si="22"/>
        <v xml:space="preserve">   0.000</v>
      </c>
      <c r="D77" t="str">
        <f t="shared" si="22"/>
        <v xml:space="preserve">   0.249</v>
      </c>
      <c r="E77" t="str">
        <f t="shared" si="22"/>
        <v xml:space="preserve">       5.310595E+02</v>
      </c>
      <c r="F77" t="str">
        <f t="shared" si="22"/>
        <v xml:space="preserve">       8.726026E-01</v>
      </c>
      <c r="G77" t="str">
        <f t="shared" si="22"/>
        <v xml:space="preserve">       1.425510E-01</v>
      </c>
      <c r="H77" t="str">
        <f t="shared" si="22"/>
        <v xml:space="preserve">       3.046261E+02</v>
      </c>
      <c r="I77" t="str">
        <f t="shared" si="22"/>
        <v xml:space="preserve">       1.812499E+03</v>
      </c>
      <c r="J77" t="str">
        <f t="shared" si="22"/>
        <v xml:space="preserve">       2.414319E+02</v>
      </c>
      <c r="K77" t="str">
        <f t="shared" si="22"/>
        <v xml:space="preserve">       4.724505E+08</v>
      </c>
      <c r="L77" t="str">
        <f t="shared" si="22"/>
        <v xml:space="preserve">       0.000000E+00</v>
      </c>
      <c r="M77" t="str">
        <f t="shared" si="22"/>
        <v xml:space="preserve">       4.263287E+07</v>
      </c>
      <c r="N77" t="str">
        <f t="shared" si="22"/>
        <v xml:space="preserve">       0.000000E+00</v>
      </c>
      <c r="O77" t="str">
        <f t="shared" si="22"/>
        <v xml:space="preserve">       3.051092E+07</v>
      </c>
      <c r="P77" t="str">
        <f t="shared" si="22"/>
        <v xml:space="preserve">       0.000000E+00</v>
      </c>
      <c r="Q77" t="str">
        <f t="shared" si="22"/>
        <v xml:space="preserve">       2.047389E+10</v>
      </c>
      <c r="R77" t="str">
        <f t="shared" si="22"/>
        <v xml:space="preserve">       0.000000E+00</v>
      </c>
      <c r="S77" t="str">
        <f t="shared" si="22"/>
        <v xml:space="preserve">      -1.469877E+09</v>
      </c>
      <c r="T77" t="str">
        <f t="shared" si="22"/>
        <v xml:space="preserve">       0.000000E+00</v>
      </c>
      <c r="U77" t="str">
        <f t="shared" si="22"/>
        <v xml:space="preserve">       8.891546E+09</v>
      </c>
      <c r="V77" t="str">
        <f t="shared" si="22"/>
        <v xml:space="preserve">       2.889575E+08</v>
      </c>
      <c r="W77" t="str">
        <f t="shared" si="22"/>
        <v xml:space="preserve">       0.000000E+00</v>
      </c>
      <c r="X77" t="str">
        <f t="shared" si="22"/>
        <v xml:space="preserve">       4.385261E+07</v>
      </c>
      <c r="Y77" t="str">
        <f t="shared" si="22"/>
        <v xml:space="preserve">       0.000000E+00</v>
      </c>
      <c r="Z77" t="str">
        <f t="shared" si="22"/>
        <v xml:space="preserve">       1.628061E+10</v>
      </c>
      <c r="AA77" t="str">
        <f t="shared" si="22"/>
        <v xml:space="preserve">       0.000000E+00</v>
      </c>
      <c r="AB77" t="str">
        <f t="shared" si="22"/>
        <v xml:space="preserve">      -3.870426E+09</v>
      </c>
      <c r="AC77" t="str">
        <f t="shared" si="22"/>
        <v xml:space="preserve">       1.026113E+09</v>
      </c>
      <c r="AD77" t="str">
        <f t="shared" si="22"/>
        <v xml:space="preserve">       0.000000E+00</v>
      </c>
      <c r="AE77" t="str">
        <f t="shared" si="22"/>
        <v xml:space="preserve">       3.463383E+10</v>
      </c>
      <c r="AF77" t="str">
        <f t="shared" si="22"/>
        <v xml:space="preserve">       0.000000E+00</v>
      </c>
      <c r="AG77" s="1"/>
    </row>
    <row r="78" spans="1:33" x14ac:dyDescent="0.3">
      <c r="A78" t="str">
        <f t="shared" ref="A78:AF78" si="23">A25</f>
        <v xml:space="preserve">   11</v>
      </c>
      <c r="B78" t="str">
        <f t="shared" si="23"/>
        <v xml:space="preserve">  29.250</v>
      </c>
      <c r="C78" t="str">
        <f t="shared" si="23"/>
        <v xml:space="preserve">   0.000</v>
      </c>
      <c r="D78" t="str">
        <f t="shared" si="23"/>
        <v xml:space="preserve">   0.249</v>
      </c>
      <c r="E78" t="str">
        <f t="shared" si="23"/>
        <v xml:space="preserve">       5.310595E+02</v>
      </c>
      <c r="F78" t="str">
        <f t="shared" si="23"/>
        <v xml:space="preserve">       8.726026E-01</v>
      </c>
      <c r="G78" t="str">
        <f t="shared" si="23"/>
        <v xml:space="preserve">       1.425510E-01</v>
      </c>
      <c r="H78" t="str">
        <f t="shared" si="23"/>
        <v xml:space="preserve">       3.046261E+02</v>
      </c>
      <c r="I78" t="str">
        <f t="shared" si="23"/>
        <v xml:space="preserve">       1.812499E+03</v>
      </c>
      <c r="J78" t="str">
        <f t="shared" si="23"/>
        <v xml:space="preserve">       2.414319E+02</v>
      </c>
      <c r="K78" t="str">
        <f t="shared" si="23"/>
        <v xml:space="preserve">       4.724505E+08</v>
      </c>
      <c r="L78" t="str">
        <f t="shared" si="23"/>
        <v xml:space="preserve">       0.000000E+00</v>
      </c>
      <c r="M78" t="str">
        <f t="shared" si="23"/>
        <v xml:space="preserve">       4.263287E+07</v>
      </c>
      <c r="N78" t="str">
        <f t="shared" si="23"/>
        <v xml:space="preserve">       0.000000E+00</v>
      </c>
      <c r="O78" t="str">
        <f t="shared" si="23"/>
        <v xml:space="preserve">       3.051092E+07</v>
      </c>
      <c r="P78" t="str">
        <f t="shared" si="23"/>
        <v xml:space="preserve">       0.000000E+00</v>
      </c>
      <c r="Q78" t="str">
        <f t="shared" si="23"/>
        <v xml:space="preserve">       2.047389E+10</v>
      </c>
      <c r="R78" t="str">
        <f t="shared" si="23"/>
        <v xml:space="preserve">       0.000000E+00</v>
      </c>
      <c r="S78" t="str">
        <f t="shared" si="23"/>
        <v xml:space="preserve">      -1.469877E+09</v>
      </c>
      <c r="T78" t="str">
        <f t="shared" si="23"/>
        <v xml:space="preserve">       0.000000E+00</v>
      </c>
      <c r="U78" t="str">
        <f t="shared" si="23"/>
        <v xml:space="preserve">       8.891546E+09</v>
      </c>
      <c r="V78" t="str">
        <f t="shared" si="23"/>
        <v xml:space="preserve">       2.889575E+08</v>
      </c>
      <c r="W78" t="str">
        <f t="shared" si="23"/>
        <v xml:space="preserve">       0.000000E+00</v>
      </c>
      <c r="X78" t="str">
        <f t="shared" si="23"/>
        <v xml:space="preserve">       4.385261E+07</v>
      </c>
      <c r="Y78" t="str">
        <f t="shared" si="23"/>
        <v xml:space="preserve">       0.000000E+00</v>
      </c>
      <c r="Z78" t="str">
        <f t="shared" si="23"/>
        <v xml:space="preserve">       1.628061E+10</v>
      </c>
      <c r="AA78" t="str">
        <f t="shared" si="23"/>
        <v xml:space="preserve">       0.000000E+00</v>
      </c>
      <c r="AB78" t="str">
        <f t="shared" si="23"/>
        <v xml:space="preserve">      -3.870426E+09</v>
      </c>
      <c r="AC78" t="str">
        <f t="shared" si="23"/>
        <v xml:space="preserve">       1.026113E+09</v>
      </c>
      <c r="AD78" t="str">
        <f t="shared" si="23"/>
        <v xml:space="preserve">       0.000000E+00</v>
      </c>
      <c r="AE78" t="str">
        <f t="shared" si="23"/>
        <v xml:space="preserve">       3.463383E+10</v>
      </c>
      <c r="AF78" t="str">
        <f t="shared" si="23"/>
        <v xml:space="preserve">       0.000000E+00</v>
      </c>
    </row>
    <row r="79" spans="1:33" x14ac:dyDescent="0.3">
      <c r="A79" t="str">
        <f t="shared" ref="A79:AF79" si="24">A26</f>
        <v xml:space="preserve">     </v>
      </c>
      <c r="B79" t="str">
        <f t="shared" si="24"/>
        <v xml:space="preserve">  35.100</v>
      </c>
      <c r="C79" t="str">
        <f t="shared" si="24"/>
        <v xml:space="preserve">   0.000</v>
      </c>
      <c r="D79" t="str">
        <f t="shared" si="24"/>
        <v xml:space="preserve">   0.242</v>
      </c>
      <c r="E79" t="str">
        <f t="shared" si="24"/>
        <v xml:space="preserve">       4.839840E+02</v>
      </c>
      <c r="F79" t="str">
        <f t="shared" si="24"/>
        <v xml:space="preserve">       8.803684E-01</v>
      </c>
      <c r="G79" t="str">
        <f t="shared" si="24"/>
        <v xml:space="preserve">       1.167730E-01</v>
      </c>
      <c r="H79" t="str">
        <f t="shared" si="24"/>
        <v xml:space="preserve">       2.231943E+02</v>
      </c>
      <c r="I79" t="str">
        <f t="shared" si="24"/>
        <v xml:space="preserve">       1.545595E+03</v>
      </c>
      <c r="J79" t="str">
        <f t="shared" si="24"/>
        <v xml:space="preserve">       1.637761E+02</v>
      </c>
      <c r="K79" t="str">
        <f t="shared" si="24"/>
        <v xml:space="preserve">       3.449677E+08</v>
      </c>
      <c r="L79" t="str">
        <f t="shared" si="24"/>
        <v xml:space="preserve">       0.000000E+00</v>
      </c>
      <c r="M79" t="str">
        <f t="shared" si="24"/>
        <v xml:space="preserve">       1.581088E+07</v>
      </c>
      <c r="N79" t="str">
        <f t="shared" si="24"/>
        <v xml:space="preserve">       0.000000E+00</v>
      </c>
      <c r="O79" t="str">
        <f t="shared" si="24"/>
        <v xml:space="preserve">       2.462291E+07</v>
      </c>
      <c r="P79" t="str">
        <f t="shared" si="24"/>
        <v xml:space="preserve">       0.000000E+00</v>
      </c>
      <c r="Q79" t="str">
        <f t="shared" si="24"/>
        <v xml:space="preserve">       2.136639E+10</v>
      </c>
      <c r="R79" t="str">
        <f t="shared" si="24"/>
        <v xml:space="preserve">       0.000000E+00</v>
      </c>
      <c r="S79" t="str">
        <f t="shared" si="24"/>
        <v xml:space="preserve">      -1.146913E+09</v>
      </c>
      <c r="T79" t="str">
        <f t="shared" si="24"/>
        <v xml:space="preserve">       0.000000E+00</v>
      </c>
      <c r="U79" t="str">
        <f t="shared" si="24"/>
        <v xml:space="preserve">       8.234113E+09</v>
      </c>
      <c r="V79" t="str">
        <f t="shared" si="24"/>
        <v xml:space="preserve">       2.265752E+08</v>
      </c>
      <c r="W79" t="str">
        <f t="shared" si="24"/>
        <v xml:space="preserve">       0.000000E+00</v>
      </c>
      <c r="X79" t="str">
        <f t="shared" si="24"/>
        <v xml:space="preserve">       2.530938E+07</v>
      </c>
      <c r="Y79" t="str">
        <f t="shared" si="24"/>
        <v xml:space="preserve">       0.000000E+00</v>
      </c>
      <c r="Z79" t="str">
        <f t="shared" si="24"/>
        <v xml:space="preserve">       1.364446E+10</v>
      </c>
      <c r="AA79" t="str">
        <f t="shared" si="24"/>
        <v xml:space="preserve">       0.000000E+00</v>
      </c>
      <c r="AB79" t="str">
        <f t="shared" si="24"/>
        <v xml:space="preserve">      -2.298596E+09</v>
      </c>
      <c r="AC79" t="str">
        <f t="shared" si="24"/>
        <v xml:space="preserve">       6.270456E+08</v>
      </c>
      <c r="AD79" t="str">
        <f t="shared" si="24"/>
        <v xml:space="preserve">       0.000000E+00</v>
      </c>
      <c r="AE79" t="str">
        <f t="shared" si="24"/>
        <v xml:space="preserve">       3.076918E+10</v>
      </c>
      <c r="AF79" t="str">
        <f t="shared" si="24"/>
        <v xml:space="preserve">       0.000000E+00</v>
      </c>
      <c r="AG79" s="1"/>
    </row>
    <row r="80" spans="1:33" x14ac:dyDescent="0.3">
      <c r="A80" t="str">
        <f t="shared" ref="A80:AF80" si="25">A27</f>
        <v xml:space="preserve">   12</v>
      </c>
      <c r="B80" t="str">
        <f t="shared" si="25"/>
        <v xml:space="preserve">  35.100</v>
      </c>
      <c r="C80" t="str">
        <f t="shared" si="25"/>
        <v xml:space="preserve">   0.000</v>
      </c>
      <c r="D80" t="str">
        <f t="shared" si="25"/>
        <v xml:space="preserve">   0.242</v>
      </c>
      <c r="E80" t="str">
        <f t="shared" si="25"/>
        <v xml:space="preserve">       4.839840E+02</v>
      </c>
      <c r="F80" t="str">
        <f t="shared" si="25"/>
        <v xml:space="preserve">       8.803684E-01</v>
      </c>
      <c r="G80" t="str">
        <f t="shared" si="25"/>
        <v xml:space="preserve">       1.167730E-01</v>
      </c>
      <c r="H80" t="str">
        <f t="shared" si="25"/>
        <v xml:space="preserve">       2.231943E+02</v>
      </c>
      <c r="I80" t="str">
        <f t="shared" si="25"/>
        <v xml:space="preserve">       1.545595E+03</v>
      </c>
      <c r="J80" t="str">
        <f t="shared" si="25"/>
        <v xml:space="preserve">       1.637761E+02</v>
      </c>
      <c r="K80" t="str">
        <f t="shared" si="25"/>
        <v xml:space="preserve">       3.449677E+08</v>
      </c>
      <c r="L80" t="str">
        <f t="shared" si="25"/>
        <v xml:space="preserve">       0.000000E+00</v>
      </c>
      <c r="M80" t="str">
        <f t="shared" si="25"/>
        <v xml:space="preserve">       1.581088E+07</v>
      </c>
      <c r="N80" t="str">
        <f t="shared" si="25"/>
        <v xml:space="preserve">       0.000000E+00</v>
      </c>
      <c r="O80" t="str">
        <f t="shared" si="25"/>
        <v xml:space="preserve">       2.462291E+07</v>
      </c>
      <c r="P80" t="str">
        <f t="shared" si="25"/>
        <v xml:space="preserve">       0.000000E+00</v>
      </c>
      <c r="Q80" t="str">
        <f t="shared" si="25"/>
        <v xml:space="preserve">       2.136639E+10</v>
      </c>
      <c r="R80" t="str">
        <f t="shared" si="25"/>
        <v xml:space="preserve">       0.000000E+00</v>
      </c>
      <c r="S80" t="str">
        <f t="shared" si="25"/>
        <v xml:space="preserve">      -1.146913E+09</v>
      </c>
      <c r="T80" t="str">
        <f t="shared" si="25"/>
        <v xml:space="preserve">       0.000000E+00</v>
      </c>
      <c r="U80" t="str">
        <f t="shared" si="25"/>
        <v xml:space="preserve">       8.234113E+09</v>
      </c>
      <c r="V80" t="str">
        <f t="shared" si="25"/>
        <v xml:space="preserve">       2.265752E+08</v>
      </c>
      <c r="W80" t="str">
        <f t="shared" si="25"/>
        <v xml:space="preserve">       0.000000E+00</v>
      </c>
      <c r="X80" t="str">
        <f t="shared" si="25"/>
        <v xml:space="preserve">       2.530938E+07</v>
      </c>
      <c r="Y80" t="str">
        <f t="shared" si="25"/>
        <v xml:space="preserve">       0.000000E+00</v>
      </c>
      <c r="Z80" t="str">
        <f t="shared" si="25"/>
        <v xml:space="preserve">       1.364446E+10</v>
      </c>
      <c r="AA80" t="str">
        <f t="shared" si="25"/>
        <v xml:space="preserve">       0.000000E+00</v>
      </c>
      <c r="AB80" t="str">
        <f t="shared" si="25"/>
        <v xml:space="preserve">      -2.298596E+09</v>
      </c>
      <c r="AC80" t="str">
        <f t="shared" si="25"/>
        <v xml:space="preserve">       6.270456E+08</v>
      </c>
      <c r="AD80" t="str">
        <f t="shared" si="25"/>
        <v xml:space="preserve">       0.000000E+00</v>
      </c>
      <c r="AE80" t="str">
        <f t="shared" si="25"/>
        <v xml:space="preserve">       3.076918E+10</v>
      </c>
      <c r="AF80" t="str">
        <f t="shared" si="25"/>
        <v xml:space="preserve">       0.000000E+00</v>
      </c>
    </row>
    <row r="81" spans="1:33" x14ac:dyDescent="0.3">
      <c r="A81" t="str">
        <f t="shared" ref="A81:AF81" si="26">A28</f>
        <v xml:space="preserve">     </v>
      </c>
      <c r="B81" t="str">
        <f t="shared" si="26"/>
        <v xml:space="preserve">  40.950</v>
      </c>
      <c r="C81" t="str">
        <f t="shared" si="26"/>
        <v xml:space="preserve">   0.000</v>
      </c>
      <c r="D81" t="str">
        <f t="shared" si="26"/>
        <v xml:space="preserve">   0.231</v>
      </c>
      <c r="E81" t="str">
        <f t="shared" si="26"/>
        <v xml:space="preserve">       4.580826E+02</v>
      </c>
      <c r="F81" t="str">
        <f t="shared" si="26"/>
        <v xml:space="preserve">       8.426739E-01</v>
      </c>
      <c r="G81" t="str">
        <f t="shared" si="26"/>
        <v xml:space="preserve">       8.976594E-02</v>
      </c>
      <c r="H81" t="str">
        <f t="shared" si="26"/>
        <v xml:space="preserve">       1.643413E+02</v>
      </c>
      <c r="I81" t="str">
        <f t="shared" si="26"/>
        <v xml:space="preserve">       1.277110E+03</v>
      </c>
      <c r="J81" t="str">
        <f t="shared" si="26"/>
        <v xml:space="preserve">       1.063819E+02</v>
      </c>
      <c r="K81" t="str">
        <f t="shared" si="26"/>
        <v xml:space="preserve">       3.237769E+08</v>
      </c>
      <c r="L81" t="str">
        <f t="shared" si="26"/>
        <v xml:space="preserve">       0.000000E+00</v>
      </c>
      <c r="M81" t="str">
        <f t="shared" si="26"/>
        <v xml:space="preserve">       7.070822E+06</v>
      </c>
      <c r="N81" t="str">
        <f t="shared" si="26"/>
        <v xml:space="preserve">       0.000000E+00</v>
      </c>
      <c r="O81" t="str">
        <f t="shared" si="26"/>
        <v xml:space="preserve">       2.182204E+07</v>
      </c>
      <c r="P81" t="str">
        <f t="shared" si="26"/>
        <v xml:space="preserve">       0.000000E+00</v>
      </c>
      <c r="Q81" t="str">
        <f t="shared" si="26"/>
        <v xml:space="preserve">       2.178539E+10</v>
      </c>
      <c r="R81" t="str">
        <f t="shared" si="26"/>
        <v xml:space="preserve">       0.000000E+00</v>
      </c>
      <c r="S81" t="str">
        <f t="shared" si="26"/>
        <v xml:space="preserve">      -8.627174E+08</v>
      </c>
      <c r="T81" t="str">
        <f t="shared" si="26"/>
        <v xml:space="preserve">       0.000000E+00</v>
      </c>
      <c r="U81" t="str">
        <f t="shared" si="26"/>
        <v xml:space="preserve">       7.843618E+09</v>
      </c>
      <c r="V81" t="str">
        <f t="shared" si="26"/>
        <v xml:space="preserve">       1.879728E+08</v>
      </c>
      <c r="W81" t="str">
        <f t="shared" si="26"/>
        <v xml:space="preserve">       0.000000E+00</v>
      </c>
      <c r="X81" t="str">
        <f t="shared" si="26"/>
        <v xml:space="preserve">       1.647135E+07</v>
      </c>
      <c r="Y81" t="str">
        <f t="shared" si="26"/>
        <v xml:space="preserve">       0.000000E+00</v>
      </c>
      <c r="Z81" t="str">
        <f t="shared" si="26"/>
        <v xml:space="preserve">       1.076072E+10</v>
      </c>
      <c r="AA81" t="str">
        <f t="shared" si="26"/>
        <v xml:space="preserve">       0.000000E+00</v>
      </c>
      <c r="AB81" t="str">
        <f t="shared" si="26"/>
        <v xml:space="preserve">      -1.224962E+09</v>
      </c>
      <c r="AC81" t="str">
        <f t="shared" si="26"/>
        <v xml:space="preserve">       4.612065E+08</v>
      </c>
      <c r="AD81" t="str">
        <f t="shared" si="26"/>
        <v xml:space="preserve">       0.000000E+00</v>
      </c>
      <c r="AE81" t="str">
        <f t="shared" si="26"/>
        <v xml:space="preserve">       2.599073E+10</v>
      </c>
      <c r="AF81" t="str">
        <f t="shared" si="26"/>
        <v xml:space="preserve">       0.000000E+00</v>
      </c>
      <c r="AG81" s="1"/>
    </row>
    <row r="82" spans="1:33" x14ac:dyDescent="0.3">
      <c r="A82" t="str">
        <f t="shared" ref="A82:AF82" si="27">A29</f>
        <v xml:space="preserve">   13</v>
      </c>
      <c r="B82" t="str">
        <f t="shared" si="27"/>
        <v xml:space="preserve">  40.950</v>
      </c>
      <c r="C82" t="str">
        <f t="shared" si="27"/>
        <v xml:space="preserve">   0.000</v>
      </c>
      <c r="D82" t="str">
        <f t="shared" si="27"/>
        <v xml:space="preserve">   0.231</v>
      </c>
      <c r="E82" t="str">
        <f t="shared" si="27"/>
        <v xml:space="preserve">       4.580826E+02</v>
      </c>
      <c r="F82" t="str">
        <f t="shared" si="27"/>
        <v xml:space="preserve">       8.426739E-01</v>
      </c>
      <c r="G82" t="str">
        <f t="shared" si="27"/>
        <v xml:space="preserve">       8.976594E-02</v>
      </c>
      <c r="H82" t="str">
        <f t="shared" si="27"/>
        <v xml:space="preserve">       1.643413E+02</v>
      </c>
      <c r="I82" t="str">
        <f t="shared" si="27"/>
        <v xml:space="preserve">       1.277110E+03</v>
      </c>
      <c r="J82" t="str">
        <f t="shared" si="27"/>
        <v xml:space="preserve">       1.063819E+02</v>
      </c>
      <c r="K82" t="str">
        <f t="shared" si="27"/>
        <v xml:space="preserve">       3.237769E+08</v>
      </c>
      <c r="L82" t="str">
        <f t="shared" si="27"/>
        <v xml:space="preserve">       0.000000E+00</v>
      </c>
      <c r="M82" t="str">
        <f t="shared" si="27"/>
        <v xml:space="preserve">       7.070822E+06</v>
      </c>
      <c r="N82" t="str">
        <f t="shared" si="27"/>
        <v xml:space="preserve">       0.000000E+00</v>
      </c>
      <c r="O82" t="str">
        <f t="shared" si="27"/>
        <v xml:space="preserve">       2.182204E+07</v>
      </c>
      <c r="P82" t="str">
        <f t="shared" si="27"/>
        <v xml:space="preserve">       0.000000E+00</v>
      </c>
      <c r="Q82" t="str">
        <f t="shared" si="27"/>
        <v xml:space="preserve">       2.178539E+10</v>
      </c>
      <c r="R82" t="str">
        <f t="shared" si="27"/>
        <v xml:space="preserve">       0.000000E+00</v>
      </c>
      <c r="S82" t="str">
        <f t="shared" si="27"/>
        <v xml:space="preserve">      -8.627174E+08</v>
      </c>
      <c r="T82" t="str">
        <f t="shared" si="27"/>
        <v xml:space="preserve">       0.000000E+00</v>
      </c>
      <c r="U82" t="str">
        <f t="shared" si="27"/>
        <v xml:space="preserve">       7.843618E+09</v>
      </c>
      <c r="V82" t="str">
        <f t="shared" si="27"/>
        <v xml:space="preserve">       1.879728E+08</v>
      </c>
      <c r="W82" t="str">
        <f t="shared" si="27"/>
        <v xml:space="preserve">       0.000000E+00</v>
      </c>
      <c r="X82" t="str">
        <f t="shared" si="27"/>
        <v xml:space="preserve">       1.647135E+07</v>
      </c>
      <c r="Y82" t="str">
        <f t="shared" si="27"/>
        <v xml:space="preserve">       0.000000E+00</v>
      </c>
      <c r="Z82" t="str">
        <f t="shared" si="27"/>
        <v xml:space="preserve">       1.076072E+10</v>
      </c>
      <c r="AA82" t="str">
        <f t="shared" si="27"/>
        <v xml:space="preserve">       0.000000E+00</v>
      </c>
      <c r="AB82" t="str">
        <f t="shared" si="27"/>
        <v xml:space="preserve">      -1.224962E+09</v>
      </c>
      <c r="AC82" t="str">
        <f t="shared" si="27"/>
        <v xml:space="preserve">       4.612065E+08</v>
      </c>
      <c r="AD82" t="str">
        <f t="shared" si="27"/>
        <v xml:space="preserve">       0.000000E+00</v>
      </c>
      <c r="AE82" t="str">
        <f t="shared" si="27"/>
        <v xml:space="preserve">       2.599073E+10</v>
      </c>
      <c r="AF82" t="str">
        <f t="shared" si="27"/>
        <v xml:space="preserve">       0.000000E+00</v>
      </c>
    </row>
    <row r="83" spans="1:33" x14ac:dyDescent="0.3">
      <c r="A83" t="str">
        <f t="shared" ref="A83:AF83" si="28">A30</f>
        <v xml:space="preserve">     </v>
      </c>
      <c r="B83" t="str">
        <f t="shared" si="28"/>
        <v xml:space="preserve">  46.800</v>
      </c>
      <c r="C83" t="str">
        <f t="shared" si="28"/>
        <v xml:space="preserve">   0.000</v>
      </c>
      <c r="D83" t="str">
        <f t="shared" si="28"/>
        <v xml:space="preserve">   0.196</v>
      </c>
      <c r="E83" t="str">
        <f t="shared" si="28"/>
        <v xml:space="preserve">       4.338699E+02</v>
      </c>
      <c r="F83" t="str">
        <f t="shared" si="28"/>
        <v xml:space="preserve">       7.947352E-01</v>
      </c>
      <c r="G83" t="str">
        <f t="shared" si="28"/>
        <v xml:space="preserve">       6.643576E-02</v>
      </c>
      <c r="H83" t="str">
        <f t="shared" si="28"/>
        <v xml:space="preserve">       1.252914E+02</v>
      </c>
      <c r="I83" t="str">
        <f t="shared" si="28"/>
        <v xml:space="preserve">       1.071002E+03</v>
      </c>
      <c r="J83" t="str">
        <f t="shared" si="28"/>
        <v xml:space="preserve">       7.231609E+01</v>
      </c>
      <c r="K83" t="str">
        <f t="shared" si="28"/>
        <v xml:space="preserve">       3.174099E+08</v>
      </c>
      <c r="L83" t="str">
        <f t="shared" si="28"/>
        <v xml:space="preserve">       0.000000E+00</v>
      </c>
      <c r="M83" t="str">
        <f t="shared" si="28"/>
        <v xml:space="preserve">       5.467064E+06</v>
      </c>
      <c r="N83" t="str">
        <f t="shared" si="28"/>
        <v xml:space="preserve">       0.000000E+00</v>
      </c>
      <c r="O83" t="str">
        <f t="shared" si="28"/>
        <v xml:space="preserve">       1.827512E+07</v>
      </c>
      <c r="P83" t="str">
        <f t="shared" si="28"/>
        <v xml:space="preserve">       0.000000E+00</v>
      </c>
      <c r="Q83" t="str">
        <f t="shared" si="28"/>
        <v xml:space="preserve">       2.162099E+10</v>
      </c>
      <c r="R83" t="str">
        <f t="shared" si="28"/>
        <v xml:space="preserve">       0.000000E+00</v>
      </c>
      <c r="S83" t="str">
        <f t="shared" si="28"/>
        <v xml:space="preserve">      -5.399981E+08</v>
      </c>
      <c r="T83" t="str">
        <f t="shared" si="28"/>
        <v xml:space="preserve">       0.000000E+00</v>
      </c>
      <c r="U83" t="str">
        <f t="shared" si="28"/>
        <v xml:space="preserve">       6.892776E+09</v>
      </c>
      <c r="V83" t="str">
        <f t="shared" si="28"/>
        <v xml:space="preserve">       1.617294E+08</v>
      </c>
      <c r="W83" t="str">
        <f t="shared" si="28"/>
        <v xml:space="preserve">       0.000000E+00</v>
      </c>
      <c r="X83" t="str">
        <f t="shared" si="28"/>
        <v xml:space="preserve">       1.524783E+07</v>
      </c>
      <c r="Y83" t="str">
        <f t="shared" si="28"/>
        <v xml:space="preserve">       0.000000E+00</v>
      </c>
      <c r="Z83" t="str">
        <f t="shared" si="28"/>
        <v xml:space="preserve">       8.582127E+09</v>
      </c>
      <c r="AA83" t="str">
        <f t="shared" si="28"/>
        <v xml:space="preserve">       0.000000E+00</v>
      </c>
      <c r="AB83" t="str">
        <f t="shared" si="28"/>
        <v xml:space="preserve">      -7.784942E+08</v>
      </c>
      <c r="AC83" t="str">
        <f t="shared" si="28"/>
        <v xml:space="preserve">       3.647898E+08</v>
      </c>
      <c r="AD83" t="str">
        <f t="shared" si="28"/>
        <v xml:space="preserve">       0.000000E+00</v>
      </c>
      <c r="AE83" t="str">
        <f t="shared" si="28"/>
        <v xml:space="preserve">       2.217277E+10</v>
      </c>
      <c r="AF83" t="str">
        <f t="shared" si="28"/>
        <v xml:space="preserve">       0.000000E+00</v>
      </c>
      <c r="AG83" s="1"/>
    </row>
    <row r="84" spans="1:33" x14ac:dyDescent="0.3">
      <c r="A84" t="str">
        <f t="shared" ref="A84:AF84" si="29">A31</f>
        <v xml:space="preserve">   14</v>
      </c>
      <c r="B84" t="str">
        <f t="shared" si="29"/>
        <v xml:space="preserve">  46.800</v>
      </c>
      <c r="C84" t="str">
        <f t="shared" si="29"/>
        <v xml:space="preserve">   0.000</v>
      </c>
      <c r="D84" t="str">
        <f t="shared" si="29"/>
        <v xml:space="preserve">   0.196</v>
      </c>
      <c r="E84" t="str">
        <f t="shared" si="29"/>
        <v xml:space="preserve">       4.338699E+02</v>
      </c>
      <c r="F84" t="str">
        <f t="shared" si="29"/>
        <v xml:space="preserve">       7.947352E-01</v>
      </c>
      <c r="G84" t="str">
        <f t="shared" si="29"/>
        <v xml:space="preserve">       6.643576E-02</v>
      </c>
      <c r="H84" t="str">
        <f t="shared" si="29"/>
        <v xml:space="preserve">       1.252914E+02</v>
      </c>
      <c r="I84" t="str">
        <f t="shared" si="29"/>
        <v xml:space="preserve">       1.071002E+03</v>
      </c>
      <c r="J84" t="str">
        <f t="shared" si="29"/>
        <v xml:space="preserve">       7.231609E+01</v>
      </c>
      <c r="K84" t="str">
        <f t="shared" si="29"/>
        <v xml:space="preserve">       3.174099E+08</v>
      </c>
      <c r="L84" t="str">
        <f t="shared" si="29"/>
        <v xml:space="preserve">       0.000000E+00</v>
      </c>
      <c r="M84" t="str">
        <f t="shared" si="29"/>
        <v xml:space="preserve">       5.467064E+06</v>
      </c>
      <c r="N84" t="str">
        <f t="shared" si="29"/>
        <v xml:space="preserve">       0.000000E+00</v>
      </c>
      <c r="O84" t="str">
        <f t="shared" si="29"/>
        <v xml:space="preserve">       1.827512E+07</v>
      </c>
      <c r="P84" t="str">
        <f t="shared" si="29"/>
        <v xml:space="preserve">       0.000000E+00</v>
      </c>
      <c r="Q84" t="str">
        <f t="shared" si="29"/>
        <v xml:space="preserve">       2.162099E+10</v>
      </c>
      <c r="R84" t="str">
        <f t="shared" si="29"/>
        <v xml:space="preserve">       0.000000E+00</v>
      </c>
      <c r="S84" t="str">
        <f t="shared" si="29"/>
        <v xml:space="preserve">      -5.399981E+08</v>
      </c>
      <c r="T84" t="str">
        <f t="shared" si="29"/>
        <v xml:space="preserve">       0.000000E+00</v>
      </c>
      <c r="U84" t="str">
        <f t="shared" si="29"/>
        <v xml:space="preserve">       6.892776E+09</v>
      </c>
      <c r="V84" t="str">
        <f t="shared" si="29"/>
        <v xml:space="preserve">       1.617294E+08</v>
      </c>
      <c r="W84" t="str">
        <f t="shared" si="29"/>
        <v xml:space="preserve">       0.000000E+00</v>
      </c>
      <c r="X84" t="str">
        <f t="shared" si="29"/>
        <v xml:space="preserve">       1.524783E+07</v>
      </c>
      <c r="Y84" t="str">
        <f t="shared" si="29"/>
        <v xml:space="preserve">       0.000000E+00</v>
      </c>
      <c r="Z84" t="str">
        <f t="shared" si="29"/>
        <v xml:space="preserve">       8.582127E+09</v>
      </c>
      <c r="AA84" t="str">
        <f t="shared" si="29"/>
        <v xml:space="preserve">       0.000000E+00</v>
      </c>
      <c r="AB84" t="str">
        <f t="shared" si="29"/>
        <v xml:space="preserve">      -7.784942E+08</v>
      </c>
      <c r="AC84" t="str">
        <f t="shared" si="29"/>
        <v xml:space="preserve">       3.647898E+08</v>
      </c>
      <c r="AD84" t="str">
        <f t="shared" si="29"/>
        <v xml:space="preserve">       0.000000E+00</v>
      </c>
      <c r="AE84" t="str">
        <f t="shared" si="29"/>
        <v xml:space="preserve">       2.217277E+10</v>
      </c>
      <c r="AF84" t="str">
        <f t="shared" si="29"/>
        <v xml:space="preserve">       0.000000E+00</v>
      </c>
    </row>
    <row r="85" spans="1:33" x14ac:dyDescent="0.3">
      <c r="A85" t="str">
        <f t="shared" ref="A85:AF85" si="30">A32</f>
        <v xml:space="preserve">     </v>
      </c>
      <c r="B85" t="str">
        <f t="shared" si="30"/>
        <v xml:space="preserve">  52.650</v>
      </c>
      <c r="C85" t="str">
        <f t="shared" si="30"/>
        <v xml:space="preserve">   0.000</v>
      </c>
      <c r="D85" t="str">
        <f t="shared" si="30"/>
        <v xml:space="preserve">   0.096</v>
      </c>
      <c r="E85" t="str">
        <f t="shared" si="30"/>
        <v xml:space="preserve">       4.049160E+02</v>
      </c>
      <c r="F85" t="str">
        <f t="shared" si="30"/>
        <v xml:space="preserve">       7.667870E-01</v>
      </c>
      <c r="G85" t="str">
        <f t="shared" si="30"/>
        <v xml:space="preserve">       5.057927E-02</v>
      </c>
      <c r="H85" t="str">
        <f t="shared" si="30"/>
        <v xml:space="preserve">       9.321979E+01</v>
      </c>
      <c r="I85" t="str">
        <f t="shared" si="30"/>
        <v xml:space="preserve">       8.930276E+02</v>
      </c>
      <c r="J85" t="str">
        <f t="shared" si="30"/>
        <v xml:space="preserve">       4.920004E+01</v>
      </c>
      <c r="K85" t="str">
        <f t="shared" si="30"/>
        <v xml:space="preserve">       3.090713E+08</v>
      </c>
      <c r="L85" t="str">
        <f t="shared" si="30"/>
        <v xml:space="preserve">       0.000000E+00</v>
      </c>
      <c r="M85" t="str">
        <f t="shared" si="30"/>
        <v xml:space="preserve">       4.550515E+06</v>
      </c>
      <c r="N85" t="str">
        <f t="shared" si="30"/>
        <v xml:space="preserve">       0.000000E+00</v>
      </c>
      <c r="O85" t="str">
        <f t="shared" si="30"/>
        <v xml:space="preserve">       1.484022E+07</v>
      </c>
      <c r="P85" t="str">
        <f t="shared" si="30"/>
        <v xml:space="preserve">       0.000000E+00</v>
      </c>
      <c r="Q85" t="str">
        <f t="shared" si="30"/>
        <v xml:space="preserve">       2.077940E+10</v>
      </c>
      <c r="R85" t="str">
        <f t="shared" si="30"/>
        <v xml:space="preserve">       0.000000E+00</v>
      </c>
      <c r="S85" t="str">
        <f t="shared" si="30"/>
        <v xml:space="preserve">      -3.487713E+08</v>
      </c>
      <c r="T85" t="str">
        <f t="shared" si="30"/>
        <v xml:space="preserve">       0.000000E+00</v>
      </c>
      <c r="U85" t="str">
        <f t="shared" si="30"/>
        <v xml:space="preserve">       6.371536E+09</v>
      </c>
      <c r="V85" t="str">
        <f t="shared" si="30"/>
        <v xml:space="preserve">       1.380489E+08</v>
      </c>
      <c r="W85" t="str">
        <f t="shared" si="30"/>
        <v xml:space="preserve">       0.000000E+00</v>
      </c>
      <c r="X85" t="str">
        <f t="shared" si="30"/>
        <v xml:space="preserve">       1.074084E+07</v>
      </c>
      <c r="Y85" t="str">
        <f t="shared" si="30"/>
        <v xml:space="preserve">       0.000000E+00</v>
      </c>
      <c r="Z85" t="str">
        <f t="shared" si="30"/>
        <v xml:space="preserve">       6.570521E+09</v>
      </c>
      <c r="AA85" t="str">
        <f t="shared" si="30"/>
        <v xml:space="preserve">       0.000000E+00</v>
      </c>
      <c r="AB85" t="str">
        <f t="shared" si="30"/>
        <v xml:space="preserve">      -5.062437E+08</v>
      </c>
      <c r="AC85" t="str">
        <f t="shared" si="30"/>
        <v xml:space="preserve">       2.856559E+08</v>
      </c>
      <c r="AD85" t="str">
        <f t="shared" si="30"/>
        <v xml:space="preserve">       0.000000E+00</v>
      </c>
      <c r="AE85" t="str">
        <f t="shared" si="30"/>
        <v xml:space="preserve">       1.869600E+10</v>
      </c>
      <c r="AF85" t="str">
        <f t="shared" si="30"/>
        <v xml:space="preserve">       0.000000E+00</v>
      </c>
      <c r="AG85" s="1"/>
    </row>
    <row r="86" spans="1:33" x14ac:dyDescent="0.3">
      <c r="A86" t="str">
        <f t="shared" ref="A86:AF86" si="31">A33</f>
        <v xml:space="preserve">   15</v>
      </c>
      <c r="B86" t="str">
        <f t="shared" si="31"/>
        <v xml:space="preserve">  52.650</v>
      </c>
      <c r="C86" t="str">
        <f t="shared" si="31"/>
        <v xml:space="preserve">   0.000</v>
      </c>
      <c r="D86" t="str">
        <f t="shared" si="31"/>
        <v xml:space="preserve">   0.096</v>
      </c>
      <c r="E86" t="str">
        <f t="shared" si="31"/>
        <v xml:space="preserve">       4.049160E+02</v>
      </c>
      <c r="F86" t="str">
        <f t="shared" si="31"/>
        <v xml:space="preserve">       7.667870E-01</v>
      </c>
      <c r="G86" t="str">
        <f t="shared" si="31"/>
        <v xml:space="preserve">       5.057927E-02</v>
      </c>
      <c r="H86" t="str">
        <f t="shared" si="31"/>
        <v xml:space="preserve">       9.321979E+01</v>
      </c>
      <c r="I86" t="str">
        <f t="shared" si="31"/>
        <v xml:space="preserve">       8.930276E+02</v>
      </c>
      <c r="J86" t="str">
        <f t="shared" si="31"/>
        <v xml:space="preserve">       4.920004E+01</v>
      </c>
      <c r="K86" t="str">
        <f t="shared" si="31"/>
        <v xml:space="preserve">       3.090713E+08</v>
      </c>
      <c r="L86" t="str">
        <f t="shared" si="31"/>
        <v xml:space="preserve">       0.000000E+00</v>
      </c>
      <c r="M86" t="str">
        <f t="shared" si="31"/>
        <v xml:space="preserve">       4.550515E+06</v>
      </c>
      <c r="N86" t="str">
        <f t="shared" si="31"/>
        <v xml:space="preserve">       0.000000E+00</v>
      </c>
      <c r="O86" t="str">
        <f t="shared" si="31"/>
        <v xml:space="preserve">       1.484022E+07</v>
      </c>
      <c r="P86" t="str">
        <f t="shared" si="31"/>
        <v xml:space="preserve">       0.000000E+00</v>
      </c>
      <c r="Q86" t="str">
        <f t="shared" si="31"/>
        <v xml:space="preserve">       2.077940E+10</v>
      </c>
      <c r="R86" t="str">
        <f t="shared" si="31"/>
        <v xml:space="preserve">       0.000000E+00</v>
      </c>
      <c r="S86" t="str">
        <f t="shared" si="31"/>
        <v xml:space="preserve">      -3.487713E+08</v>
      </c>
      <c r="T86" t="str">
        <f t="shared" si="31"/>
        <v xml:space="preserve">       0.000000E+00</v>
      </c>
      <c r="U86" t="str">
        <f t="shared" si="31"/>
        <v xml:space="preserve">       6.371536E+09</v>
      </c>
      <c r="V86" t="str">
        <f t="shared" si="31"/>
        <v xml:space="preserve">       1.380489E+08</v>
      </c>
      <c r="W86" t="str">
        <f t="shared" si="31"/>
        <v xml:space="preserve">       0.000000E+00</v>
      </c>
      <c r="X86" t="str">
        <f t="shared" si="31"/>
        <v xml:space="preserve">       1.074084E+07</v>
      </c>
      <c r="Y86" t="str">
        <f t="shared" si="31"/>
        <v xml:space="preserve">       0.000000E+00</v>
      </c>
      <c r="Z86" t="str">
        <f t="shared" si="31"/>
        <v xml:space="preserve">       6.570521E+09</v>
      </c>
      <c r="AA86" t="str">
        <f t="shared" si="31"/>
        <v xml:space="preserve">       0.000000E+00</v>
      </c>
      <c r="AB86" t="str">
        <f t="shared" si="31"/>
        <v xml:space="preserve">      -5.062437E+08</v>
      </c>
      <c r="AC86" t="str">
        <f t="shared" si="31"/>
        <v xml:space="preserve">       2.856559E+08</v>
      </c>
      <c r="AD86" t="str">
        <f t="shared" si="31"/>
        <v xml:space="preserve">       0.000000E+00</v>
      </c>
      <c r="AE86" t="str">
        <f t="shared" si="31"/>
        <v xml:space="preserve">       1.869600E+10</v>
      </c>
      <c r="AF86" t="str">
        <f t="shared" si="31"/>
        <v xml:space="preserve">       0.000000E+00</v>
      </c>
    </row>
    <row r="87" spans="1:33" x14ac:dyDescent="0.3">
      <c r="A87" t="str">
        <f t="shared" ref="A87:AF87" si="32">A34</f>
        <v xml:space="preserve">     </v>
      </c>
      <c r="B87" t="str">
        <f t="shared" si="32"/>
        <v xml:space="preserve">  58.500</v>
      </c>
      <c r="C87" t="str">
        <f t="shared" si="32"/>
        <v xml:space="preserve">   0.000</v>
      </c>
      <c r="D87" t="str">
        <f t="shared" si="32"/>
        <v xml:space="preserve">  -0.056</v>
      </c>
      <c r="E87" t="str">
        <f t="shared" si="32"/>
        <v xml:space="preserve">       3.777292E+02</v>
      </c>
      <c r="F87" t="str">
        <f t="shared" si="32"/>
        <v xml:space="preserve">       7.214089E-01</v>
      </c>
      <c r="G87" t="str">
        <f t="shared" si="32"/>
        <v xml:space="preserve">       4.203026E-02</v>
      </c>
      <c r="H87" t="str">
        <f t="shared" si="32"/>
        <v xml:space="preserve">       6.790490E+01</v>
      </c>
      <c r="I87" t="str">
        <f t="shared" si="32"/>
        <v xml:space="preserve">       7.340068E+02</v>
      </c>
      <c r="J87" t="str">
        <f t="shared" si="32"/>
        <v xml:space="preserve">       3.338017E+01</v>
      </c>
      <c r="K87" t="str">
        <f t="shared" si="32"/>
        <v xml:space="preserve">       3.031404E+08</v>
      </c>
      <c r="L87" t="str">
        <f t="shared" si="32"/>
        <v xml:space="preserve">       0.000000E+00</v>
      </c>
      <c r="M87" t="str">
        <f t="shared" si="32"/>
        <v xml:space="preserve">       4.072107E+06</v>
      </c>
      <c r="N87" t="str">
        <f t="shared" si="32"/>
        <v xml:space="preserve">       0.000000E+00</v>
      </c>
      <c r="O87" t="str">
        <f t="shared" si="32"/>
        <v xml:space="preserve">       1.213229E+07</v>
      </c>
      <c r="P87" t="str">
        <f t="shared" si="32"/>
        <v xml:space="preserve">       0.000000E+00</v>
      </c>
      <c r="Q87" t="str">
        <f t="shared" si="32"/>
        <v xml:space="preserve">       1.992344E+10</v>
      </c>
      <c r="R87" t="str">
        <f t="shared" si="32"/>
        <v xml:space="preserve">       0.000000E+00</v>
      </c>
      <c r="S87" t="str">
        <f t="shared" si="32"/>
        <v xml:space="preserve">      -3.085936E+08</v>
      </c>
      <c r="T87" t="str">
        <f t="shared" si="32"/>
        <v xml:space="preserve">       0.000000E+00</v>
      </c>
      <c r="U87" t="str">
        <f t="shared" si="32"/>
        <v xml:space="preserve">       5.503744E+09</v>
      </c>
      <c r="V87" t="str">
        <f t="shared" si="32"/>
        <v xml:space="preserve">       1.166768E+08</v>
      </c>
      <c r="W87" t="str">
        <f t="shared" si="32"/>
        <v xml:space="preserve">       0.000000E+00</v>
      </c>
      <c r="X87" t="str">
        <f t="shared" si="32"/>
        <v xml:space="preserve">       1.011927E+07</v>
      </c>
      <c r="Y87" t="str">
        <f t="shared" si="32"/>
        <v xml:space="preserve">       0.000000E+00</v>
      </c>
      <c r="Z87" t="str">
        <f t="shared" si="32"/>
        <v xml:space="preserve">       4.904294E+09</v>
      </c>
      <c r="AA87" t="str">
        <f t="shared" si="32"/>
        <v xml:space="preserve">       0.000000E+00</v>
      </c>
      <c r="AB87" t="str">
        <f t="shared" si="32"/>
        <v xml:space="preserve">      -3.446959E+08</v>
      </c>
      <c r="AC87" t="str">
        <f t="shared" si="32"/>
        <v xml:space="preserve">       2.205404E+08</v>
      </c>
      <c r="AD87" t="str">
        <f t="shared" si="32"/>
        <v xml:space="preserve">       0.000000E+00</v>
      </c>
      <c r="AE87" t="str">
        <f t="shared" si="32"/>
        <v xml:space="preserve">       1.557555E+10</v>
      </c>
      <c r="AF87" t="str">
        <f t="shared" si="32"/>
        <v xml:space="preserve">       0.000000E+00</v>
      </c>
      <c r="AG87" s="1"/>
    </row>
    <row r="88" spans="1:33" x14ac:dyDescent="0.3">
      <c r="A88" t="str">
        <f t="shared" ref="A88:AF88" si="33">A35</f>
        <v xml:space="preserve">   16</v>
      </c>
      <c r="B88" t="str">
        <f t="shared" si="33"/>
        <v xml:space="preserve">  58.500</v>
      </c>
      <c r="C88" t="str">
        <f t="shared" si="33"/>
        <v xml:space="preserve">   0.000</v>
      </c>
      <c r="D88" t="str">
        <f t="shared" si="33"/>
        <v xml:space="preserve">  -0.056</v>
      </c>
      <c r="E88" t="str">
        <f t="shared" si="33"/>
        <v xml:space="preserve">       3.777292E+02</v>
      </c>
      <c r="F88" t="str">
        <f t="shared" si="33"/>
        <v xml:space="preserve">       7.214089E-01</v>
      </c>
      <c r="G88" t="str">
        <f t="shared" si="33"/>
        <v xml:space="preserve">       4.203026E-02</v>
      </c>
      <c r="H88" t="str">
        <f t="shared" si="33"/>
        <v xml:space="preserve">       6.790490E+01</v>
      </c>
      <c r="I88" t="str">
        <f t="shared" si="33"/>
        <v xml:space="preserve">       7.340068E+02</v>
      </c>
      <c r="J88" t="str">
        <f t="shared" si="33"/>
        <v xml:space="preserve">       3.338017E+01</v>
      </c>
      <c r="K88" t="str">
        <f t="shared" si="33"/>
        <v xml:space="preserve">       3.031404E+08</v>
      </c>
      <c r="L88" t="str">
        <f t="shared" si="33"/>
        <v xml:space="preserve">       0.000000E+00</v>
      </c>
      <c r="M88" t="str">
        <f t="shared" si="33"/>
        <v xml:space="preserve">       4.072107E+06</v>
      </c>
      <c r="N88" t="str">
        <f t="shared" si="33"/>
        <v xml:space="preserve">       0.000000E+00</v>
      </c>
      <c r="O88" t="str">
        <f t="shared" si="33"/>
        <v xml:space="preserve">       1.213229E+07</v>
      </c>
      <c r="P88" t="str">
        <f t="shared" si="33"/>
        <v xml:space="preserve">       0.000000E+00</v>
      </c>
      <c r="Q88" t="str">
        <f t="shared" si="33"/>
        <v xml:space="preserve">       1.992344E+10</v>
      </c>
      <c r="R88" t="str">
        <f t="shared" si="33"/>
        <v xml:space="preserve">       0.000000E+00</v>
      </c>
      <c r="S88" t="str">
        <f t="shared" si="33"/>
        <v xml:space="preserve">      -3.085936E+08</v>
      </c>
      <c r="T88" t="str">
        <f t="shared" si="33"/>
        <v xml:space="preserve">       0.000000E+00</v>
      </c>
      <c r="U88" t="str">
        <f t="shared" si="33"/>
        <v xml:space="preserve">       5.503744E+09</v>
      </c>
      <c r="V88" t="str">
        <f t="shared" si="33"/>
        <v xml:space="preserve">       1.166768E+08</v>
      </c>
      <c r="W88" t="str">
        <f t="shared" si="33"/>
        <v xml:space="preserve">       0.000000E+00</v>
      </c>
      <c r="X88" t="str">
        <f t="shared" si="33"/>
        <v xml:space="preserve">       1.011927E+07</v>
      </c>
      <c r="Y88" t="str">
        <f t="shared" si="33"/>
        <v xml:space="preserve">       0.000000E+00</v>
      </c>
      <c r="Z88" t="str">
        <f t="shared" si="33"/>
        <v xml:space="preserve">       4.904294E+09</v>
      </c>
      <c r="AA88" t="str">
        <f t="shared" si="33"/>
        <v xml:space="preserve">       0.000000E+00</v>
      </c>
      <c r="AB88" t="str">
        <f t="shared" si="33"/>
        <v xml:space="preserve">      -3.446959E+08</v>
      </c>
      <c r="AC88" t="str">
        <f t="shared" si="33"/>
        <v xml:space="preserve">       2.205404E+08</v>
      </c>
      <c r="AD88" t="str">
        <f t="shared" si="33"/>
        <v xml:space="preserve">       0.000000E+00</v>
      </c>
      <c r="AE88" t="str">
        <f t="shared" si="33"/>
        <v xml:space="preserve">       1.557555E+10</v>
      </c>
      <c r="AF88" t="str">
        <f t="shared" si="33"/>
        <v xml:space="preserve">       0.000000E+00</v>
      </c>
    </row>
    <row r="89" spans="1:33" x14ac:dyDescent="0.3">
      <c r="A89" t="str">
        <f t="shared" ref="A89:AF89" si="34">A36</f>
        <v xml:space="preserve">     </v>
      </c>
      <c r="B89" t="str">
        <f t="shared" si="34"/>
        <v xml:space="preserve">  64.350</v>
      </c>
      <c r="C89" t="str">
        <f t="shared" si="34"/>
        <v xml:space="preserve">   0.000</v>
      </c>
      <c r="D89" t="str">
        <f t="shared" si="34"/>
        <v xml:space="preserve">  -0.237</v>
      </c>
      <c r="E89" t="str">
        <f t="shared" si="34"/>
        <v xml:space="preserve">       3.504808E+02</v>
      </c>
      <c r="F89" t="str">
        <f t="shared" si="34"/>
        <v xml:space="preserve">       6.784315E-01</v>
      </c>
      <c r="G89" t="str">
        <f t="shared" si="34"/>
        <v xml:space="preserve">       3.609827E-02</v>
      </c>
      <c r="H89" t="str">
        <f t="shared" si="34"/>
        <v xml:space="preserve">       4.901709E+01</v>
      </c>
      <c r="I89" t="str">
        <f t="shared" si="34"/>
        <v xml:space="preserve">       5.924606E+02</v>
      </c>
      <c r="J89" t="str">
        <f t="shared" si="34"/>
        <v xml:space="preserve">       2.188401E+01</v>
      </c>
      <c r="K89" t="str">
        <f t="shared" si="34"/>
        <v xml:space="preserve">       2.928788E+08</v>
      </c>
      <c r="L89" t="str">
        <f t="shared" si="34"/>
        <v xml:space="preserve">       0.000000E+00</v>
      </c>
      <c r="M89" t="str">
        <f t="shared" si="34"/>
        <v xml:space="preserve">       2.675197E+06</v>
      </c>
      <c r="N89" t="str">
        <f t="shared" si="34"/>
        <v xml:space="preserve">       0.000000E+00</v>
      </c>
      <c r="O89" t="str">
        <f t="shared" si="34"/>
        <v xml:space="preserve">       1.144489E+07</v>
      </c>
      <c r="P89" t="str">
        <f t="shared" si="34"/>
        <v xml:space="preserve">       0.000000E+00</v>
      </c>
      <c r="Q89" t="str">
        <f t="shared" si="34"/>
        <v xml:space="preserve">       1.892501E+10</v>
      </c>
      <c r="R89" t="str">
        <f t="shared" si="34"/>
        <v xml:space="preserve">       0.000000E+00</v>
      </c>
      <c r="S89" t="str">
        <f t="shared" si="34"/>
        <v xml:space="preserve">      -3.085302E+08</v>
      </c>
      <c r="T89" t="str">
        <f t="shared" si="34"/>
        <v xml:space="preserve">       0.000000E+00</v>
      </c>
      <c r="U89" t="str">
        <f t="shared" si="34"/>
        <v xml:space="preserve">       4.934756E+09</v>
      </c>
      <c r="V89" t="str">
        <f t="shared" si="34"/>
        <v xml:space="preserve">       9.745271E+07</v>
      </c>
      <c r="W89" t="str">
        <f t="shared" si="34"/>
        <v xml:space="preserve">       0.000000E+00</v>
      </c>
      <c r="X89" t="str">
        <f t="shared" si="34"/>
        <v xml:space="preserve">       7.866994E+06</v>
      </c>
      <c r="Y89" t="str">
        <f t="shared" si="34"/>
        <v xml:space="preserve">       0.000000E+00</v>
      </c>
      <c r="Z89" t="str">
        <f t="shared" si="34"/>
        <v xml:space="preserve">       3.608812E+09</v>
      </c>
      <c r="AA89" t="str">
        <f t="shared" si="34"/>
        <v xml:space="preserve">       0.000000E+00</v>
      </c>
      <c r="AB89" t="str">
        <f t="shared" si="34"/>
        <v xml:space="preserve">      -2.154690E+08</v>
      </c>
      <c r="AC89" t="str">
        <f t="shared" si="34"/>
        <v xml:space="preserve">       1.680338E+08</v>
      </c>
      <c r="AD89" t="str">
        <f t="shared" si="34"/>
        <v xml:space="preserve">       0.000000E+00</v>
      </c>
      <c r="AE89" t="str">
        <f t="shared" si="34"/>
        <v xml:space="preserve">       1.273463E+10</v>
      </c>
      <c r="AF89" t="str">
        <f t="shared" si="34"/>
        <v xml:space="preserve">       0.000000E+00</v>
      </c>
      <c r="AG89" s="1"/>
    </row>
    <row r="90" spans="1:33" x14ac:dyDescent="0.3">
      <c r="A90" t="str">
        <f t="shared" ref="A90:AF90" si="35">A37</f>
        <v xml:space="preserve">   17</v>
      </c>
      <c r="B90" t="str">
        <f t="shared" si="35"/>
        <v xml:space="preserve">  64.350</v>
      </c>
      <c r="C90" t="str">
        <f t="shared" si="35"/>
        <v xml:space="preserve">   0.000</v>
      </c>
      <c r="D90" t="str">
        <f t="shared" si="35"/>
        <v xml:space="preserve">  -0.237</v>
      </c>
      <c r="E90" t="str">
        <f t="shared" si="35"/>
        <v xml:space="preserve">       3.504808E+02</v>
      </c>
      <c r="F90" t="str">
        <f t="shared" si="35"/>
        <v xml:space="preserve">       6.784315E-01</v>
      </c>
      <c r="G90" t="str">
        <f t="shared" si="35"/>
        <v xml:space="preserve">       3.609827E-02</v>
      </c>
      <c r="H90" t="str">
        <f t="shared" si="35"/>
        <v xml:space="preserve">       4.901709E+01</v>
      </c>
      <c r="I90" t="str">
        <f t="shared" si="35"/>
        <v xml:space="preserve">       5.924606E+02</v>
      </c>
      <c r="J90" t="str">
        <f t="shared" si="35"/>
        <v xml:space="preserve">       2.188401E+01</v>
      </c>
      <c r="K90" t="str">
        <f t="shared" si="35"/>
        <v xml:space="preserve">       2.928788E+08</v>
      </c>
      <c r="L90" t="str">
        <f t="shared" si="35"/>
        <v xml:space="preserve">       0.000000E+00</v>
      </c>
      <c r="M90" t="str">
        <f t="shared" si="35"/>
        <v xml:space="preserve">       2.675197E+06</v>
      </c>
      <c r="N90" t="str">
        <f t="shared" si="35"/>
        <v xml:space="preserve">       0.000000E+00</v>
      </c>
      <c r="O90" t="str">
        <f t="shared" si="35"/>
        <v xml:space="preserve">       1.144489E+07</v>
      </c>
      <c r="P90" t="str">
        <f t="shared" si="35"/>
        <v xml:space="preserve">       0.000000E+00</v>
      </c>
      <c r="Q90" t="str">
        <f t="shared" si="35"/>
        <v xml:space="preserve">       1.892501E+10</v>
      </c>
      <c r="R90" t="str">
        <f t="shared" si="35"/>
        <v xml:space="preserve">       0.000000E+00</v>
      </c>
      <c r="S90" t="str">
        <f t="shared" si="35"/>
        <v xml:space="preserve">      -3.085302E+08</v>
      </c>
      <c r="T90" t="str">
        <f t="shared" si="35"/>
        <v xml:space="preserve">       0.000000E+00</v>
      </c>
      <c r="U90" t="str">
        <f t="shared" si="35"/>
        <v xml:space="preserve">       4.934756E+09</v>
      </c>
      <c r="V90" t="str">
        <f t="shared" si="35"/>
        <v xml:space="preserve">       9.745271E+07</v>
      </c>
      <c r="W90" t="str">
        <f t="shared" si="35"/>
        <v xml:space="preserve">       0.000000E+00</v>
      </c>
      <c r="X90" t="str">
        <f t="shared" si="35"/>
        <v xml:space="preserve">       7.866994E+06</v>
      </c>
      <c r="Y90" t="str">
        <f t="shared" si="35"/>
        <v xml:space="preserve">       0.000000E+00</v>
      </c>
      <c r="Z90" t="str">
        <f t="shared" si="35"/>
        <v xml:space="preserve">       3.608812E+09</v>
      </c>
      <c r="AA90" t="str">
        <f t="shared" si="35"/>
        <v xml:space="preserve">       0.000000E+00</v>
      </c>
      <c r="AB90" t="str">
        <f t="shared" si="35"/>
        <v xml:space="preserve">      -2.154690E+08</v>
      </c>
      <c r="AC90" t="str">
        <f t="shared" si="35"/>
        <v xml:space="preserve">       1.680338E+08</v>
      </c>
      <c r="AD90" t="str">
        <f t="shared" si="35"/>
        <v xml:space="preserve">       0.000000E+00</v>
      </c>
      <c r="AE90" t="str">
        <f t="shared" si="35"/>
        <v xml:space="preserve">       1.273463E+10</v>
      </c>
      <c r="AF90" t="str">
        <f t="shared" si="35"/>
        <v xml:space="preserve">       0.000000E+00</v>
      </c>
    </row>
    <row r="91" spans="1:33" x14ac:dyDescent="0.3">
      <c r="A91" t="str">
        <f t="shared" ref="A91:AF91" si="36">A38</f>
        <v xml:space="preserve">     </v>
      </c>
      <c r="B91" t="str">
        <f t="shared" si="36"/>
        <v xml:space="preserve">  70.200</v>
      </c>
      <c r="C91" t="str">
        <f t="shared" si="36"/>
        <v xml:space="preserve">   0.000</v>
      </c>
      <c r="D91" t="str">
        <f t="shared" si="36"/>
        <v xml:space="preserve">  -0.495</v>
      </c>
      <c r="E91" t="str">
        <f t="shared" si="36"/>
        <v xml:space="preserve">       3.073436E+02</v>
      </c>
      <c r="F91" t="str">
        <f t="shared" si="36"/>
        <v xml:space="preserve">       5.356772E-01</v>
      </c>
      <c r="G91" t="str">
        <f t="shared" si="36"/>
        <v xml:space="preserve">       3.107890E-02</v>
      </c>
      <c r="H91" t="str">
        <f t="shared" si="36"/>
        <v xml:space="preserve">       3.540698E+01</v>
      </c>
      <c r="I91" t="str">
        <f t="shared" si="36"/>
        <v xml:space="preserve">       3.889082E+02</v>
      </c>
      <c r="J91" t="str">
        <f t="shared" si="36"/>
        <v xml:space="preserve">       1.127369E+01</v>
      </c>
      <c r="K91" t="str">
        <f t="shared" si="36"/>
        <v xml:space="preserve">       3.002652E+08</v>
      </c>
      <c r="L91" t="str">
        <f t="shared" si="36"/>
        <v xml:space="preserve">       0.000000E+00</v>
      </c>
      <c r="M91" t="str">
        <f t="shared" si="36"/>
        <v xml:space="preserve">       2.249871E+06</v>
      </c>
      <c r="N91" t="str">
        <f t="shared" si="36"/>
        <v xml:space="preserve">       0.000000E+00</v>
      </c>
      <c r="O91" t="str">
        <f t="shared" si="36"/>
        <v xml:space="preserve">       1.270451E+07</v>
      </c>
      <c r="P91" t="str">
        <f t="shared" si="36"/>
        <v xml:space="preserve">       0.000000E+00</v>
      </c>
      <c r="Q91" t="str">
        <f t="shared" si="36"/>
        <v xml:space="preserve">       1.753950E+10</v>
      </c>
      <c r="R91" t="str">
        <f t="shared" si="36"/>
        <v xml:space="preserve">       0.000000E+00</v>
      </c>
      <c r="S91" t="str">
        <f t="shared" si="36"/>
        <v xml:space="preserve">      -3.323902E+08</v>
      </c>
      <c r="T91" t="str">
        <f t="shared" si="36"/>
        <v xml:space="preserve">       0.000000E+00</v>
      </c>
      <c r="U91" t="str">
        <f t="shared" si="36"/>
        <v xml:space="preserve">       3.337154E+09</v>
      </c>
      <c r="V91" t="str">
        <f t="shared" si="36"/>
        <v xml:space="preserve">       8.138009E+07</v>
      </c>
      <c r="W91" t="str">
        <f t="shared" si="36"/>
        <v xml:space="preserve">       0.000000E+00</v>
      </c>
      <c r="X91" t="str">
        <f t="shared" si="36"/>
        <v xml:space="preserve">       7.833014E+06</v>
      </c>
      <c r="Y91" t="str">
        <f t="shared" si="36"/>
        <v xml:space="preserve">       0.000000E+00</v>
      </c>
      <c r="Z91" t="str">
        <f t="shared" si="36"/>
        <v xml:space="preserve">       2.656269E+09</v>
      </c>
      <c r="AA91" t="str">
        <f t="shared" si="36"/>
        <v xml:space="preserve">       0.000000E+00</v>
      </c>
      <c r="AB91" t="str">
        <f t="shared" si="36"/>
        <v xml:space="preserve">      -8.536227E+07</v>
      </c>
      <c r="AC91" t="str">
        <f t="shared" si="36"/>
        <v xml:space="preserve">       1.282239E+08</v>
      </c>
      <c r="AD91" t="str">
        <f t="shared" si="36"/>
        <v xml:space="preserve">       0.000000E+00</v>
      </c>
      <c r="AE91" t="str">
        <f t="shared" si="36"/>
        <v xml:space="preserve">       8.378352E+09</v>
      </c>
      <c r="AF91" t="str">
        <f t="shared" si="36"/>
        <v xml:space="preserve">       0.000000E+00</v>
      </c>
      <c r="AG91" s="1"/>
    </row>
    <row r="92" spans="1:33" x14ac:dyDescent="0.3">
      <c r="A92" t="str">
        <f t="shared" ref="A92:AF92" si="37">A39</f>
        <v xml:space="preserve">   18</v>
      </c>
      <c r="B92" t="str">
        <f t="shared" si="37"/>
        <v xml:space="preserve">  70.200</v>
      </c>
      <c r="C92" t="str">
        <f t="shared" si="37"/>
        <v xml:space="preserve">   0.000</v>
      </c>
      <c r="D92" t="str">
        <f t="shared" si="37"/>
        <v xml:space="preserve">  -0.495</v>
      </c>
      <c r="E92" t="str">
        <f t="shared" si="37"/>
        <v xml:space="preserve">       3.073436E+02</v>
      </c>
      <c r="F92" t="str">
        <f t="shared" si="37"/>
        <v xml:space="preserve">       5.356772E-01</v>
      </c>
      <c r="G92" t="str">
        <f t="shared" si="37"/>
        <v xml:space="preserve">       3.107890E-02</v>
      </c>
      <c r="H92" t="str">
        <f t="shared" si="37"/>
        <v xml:space="preserve">       3.540698E+01</v>
      </c>
      <c r="I92" t="str">
        <f t="shared" si="37"/>
        <v xml:space="preserve">       3.889082E+02</v>
      </c>
      <c r="J92" t="str">
        <f t="shared" si="37"/>
        <v xml:space="preserve">       1.127369E+01</v>
      </c>
      <c r="K92" t="str">
        <f t="shared" si="37"/>
        <v xml:space="preserve">       3.002652E+08</v>
      </c>
      <c r="L92" t="str">
        <f t="shared" si="37"/>
        <v xml:space="preserve">       0.000000E+00</v>
      </c>
      <c r="M92" t="str">
        <f t="shared" si="37"/>
        <v xml:space="preserve">       2.249871E+06</v>
      </c>
      <c r="N92" t="str">
        <f t="shared" si="37"/>
        <v xml:space="preserve">       0.000000E+00</v>
      </c>
      <c r="O92" t="str">
        <f t="shared" si="37"/>
        <v xml:space="preserve">       1.270451E+07</v>
      </c>
      <c r="P92" t="str">
        <f t="shared" si="37"/>
        <v xml:space="preserve">       0.000000E+00</v>
      </c>
      <c r="Q92" t="str">
        <f t="shared" si="37"/>
        <v xml:space="preserve">       1.753950E+10</v>
      </c>
      <c r="R92" t="str">
        <f t="shared" si="37"/>
        <v xml:space="preserve">       0.000000E+00</v>
      </c>
      <c r="S92" t="str">
        <f t="shared" si="37"/>
        <v xml:space="preserve">      -3.323902E+08</v>
      </c>
      <c r="T92" t="str">
        <f t="shared" si="37"/>
        <v xml:space="preserve">       0.000000E+00</v>
      </c>
      <c r="U92" t="str">
        <f t="shared" si="37"/>
        <v xml:space="preserve">       3.337154E+09</v>
      </c>
      <c r="V92" t="str">
        <f t="shared" si="37"/>
        <v xml:space="preserve">       8.138009E+07</v>
      </c>
      <c r="W92" t="str">
        <f t="shared" si="37"/>
        <v xml:space="preserve">       0.000000E+00</v>
      </c>
      <c r="X92" t="str">
        <f t="shared" si="37"/>
        <v xml:space="preserve">       7.833014E+06</v>
      </c>
      <c r="Y92" t="str">
        <f t="shared" si="37"/>
        <v xml:space="preserve">       0.000000E+00</v>
      </c>
      <c r="Z92" t="str">
        <f t="shared" si="37"/>
        <v xml:space="preserve">       2.656269E+09</v>
      </c>
      <c r="AA92" t="str">
        <f t="shared" si="37"/>
        <v xml:space="preserve">       0.000000E+00</v>
      </c>
      <c r="AB92" t="str">
        <f t="shared" si="37"/>
        <v xml:space="preserve">      -8.536227E+07</v>
      </c>
      <c r="AC92" t="str">
        <f t="shared" si="37"/>
        <v xml:space="preserve">       1.282239E+08</v>
      </c>
      <c r="AD92" t="str">
        <f t="shared" si="37"/>
        <v xml:space="preserve">       0.000000E+00</v>
      </c>
      <c r="AE92" t="str">
        <f t="shared" si="37"/>
        <v xml:space="preserve">       8.378352E+09</v>
      </c>
      <c r="AF92" t="str">
        <f t="shared" si="37"/>
        <v xml:space="preserve">       0.000000E+00</v>
      </c>
    </row>
    <row r="93" spans="1:33" x14ac:dyDescent="0.3">
      <c r="A93" t="str">
        <f t="shared" ref="A93:AF93" si="38">A40</f>
        <v xml:space="preserve">     </v>
      </c>
      <c r="B93" t="str">
        <f t="shared" si="38"/>
        <v xml:space="preserve">  76.050</v>
      </c>
      <c r="C93" t="str">
        <f t="shared" si="38"/>
        <v xml:space="preserve">   0.000</v>
      </c>
      <c r="D93" t="str">
        <f t="shared" si="38"/>
        <v xml:space="preserve">  -0.812</v>
      </c>
      <c r="E93" t="str">
        <f t="shared" si="38"/>
        <v xml:space="preserve">       2.602618E+02</v>
      </c>
      <c r="F93" t="str">
        <f t="shared" si="38"/>
        <v xml:space="preserve">       3.589536E-01</v>
      </c>
      <c r="G93" t="str">
        <f t="shared" si="38"/>
        <v xml:space="preserve">       2.845710E-02</v>
      </c>
      <c r="H93" t="str">
        <f t="shared" si="38"/>
        <v xml:space="preserve">       2.522525E+01</v>
      </c>
      <c r="I93" t="str">
        <f t="shared" si="38"/>
        <v xml:space="preserve">       2.154507E+02</v>
      </c>
      <c r="J93" t="str">
        <f t="shared" si="38"/>
        <v xml:space="preserve">       4.407370E+00</v>
      </c>
      <c r="K93" t="str">
        <f t="shared" si="38"/>
        <v xml:space="preserve">       3.346057E+08</v>
      </c>
      <c r="L93" t="str">
        <f t="shared" si="38"/>
        <v xml:space="preserve">       0.000000E+00</v>
      </c>
      <c r="M93" t="str">
        <f t="shared" si="38"/>
        <v xml:space="preserve">       1.475380E+06</v>
      </c>
      <c r="N93" t="str">
        <f t="shared" si="38"/>
        <v xml:space="preserve">       0.000000E+00</v>
      </c>
      <c r="O93" t="str">
        <f t="shared" si="38"/>
        <v xml:space="preserve">       1.532641E+07</v>
      </c>
      <c r="P93" t="str">
        <f t="shared" si="38"/>
        <v xml:space="preserve">       0.000000E+00</v>
      </c>
      <c r="Q93" t="str">
        <f t="shared" si="38"/>
        <v xml:space="preserve">       1.585302E+10</v>
      </c>
      <c r="R93" t="str">
        <f t="shared" si="38"/>
        <v xml:space="preserve">       0.000000E+00</v>
      </c>
      <c r="S93" t="str">
        <f t="shared" si="38"/>
        <v xml:space="preserve">      -3.605146E+08</v>
      </c>
      <c r="T93" t="str">
        <f t="shared" si="38"/>
        <v xml:space="preserve">       0.000000E+00</v>
      </c>
      <c r="U93" t="str">
        <f t="shared" si="38"/>
        <v xml:space="preserve">       1.771528E+09</v>
      </c>
      <c r="V93" t="str">
        <f t="shared" si="38"/>
        <v xml:space="preserve">       6.708222E+07</v>
      </c>
      <c r="W93" t="str">
        <f t="shared" si="38"/>
        <v xml:space="preserve">       0.000000E+00</v>
      </c>
      <c r="X93" t="str">
        <f t="shared" si="38"/>
        <v xml:space="preserve">       8.373507E+06</v>
      </c>
      <c r="Y93" t="str">
        <f t="shared" si="38"/>
        <v xml:space="preserve">       0.000000E+00</v>
      </c>
      <c r="Z93" t="str">
        <f t="shared" si="38"/>
        <v xml:space="preserve">       1.917925E+09</v>
      </c>
      <c r="AA93" t="str">
        <f t="shared" si="38"/>
        <v xml:space="preserve">       0.000000E+00</v>
      </c>
      <c r="AB93" t="str">
        <f t="shared" si="38"/>
        <v xml:space="preserve">      -5.732549E+06</v>
      </c>
      <c r="AC93" t="str">
        <f t="shared" si="38"/>
        <v xml:space="preserve">       9.537558E+07</v>
      </c>
      <c r="AD93" t="str">
        <f t="shared" si="38"/>
        <v xml:space="preserve">       0.000000E+00</v>
      </c>
      <c r="AE93" t="str">
        <f t="shared" si="38"/>
        <v xml:space="preserve">       4.636840E+09</v>
      </c>
      <c r="AF93" t="str">
        <f t="shared" si="38"/>
        <v xml:space="preserve">       0.000000E+00</v>
      </c>
      <c r="AG93" s="1"/>
    </row>
    <row r="94" spans="1:33" x14ac:dyDescent="0.3">
      <c r="A94" t="str">
        <f t="shared" ref="A94:AF94" si="39">A41</f>
        <v xml:space="preserve">   19</v>
      </c>
      <c r="B94" t="str">
        <f t="shared" si="39"/>
        <v xml:space="preserve">  76.050</v>
      </c>
      <c r="C94" t="str">
        <f t="shared" si="39"/>
        <v xml:space="preserve">   0.000</v>
      </c>
      <c r="D94" t="str">
        <f t="shared" si="39"/>
        <v xml:space="preserve">  -0.812</v>
      </c>
      <c r="E94" t="str">
        <f t="shared" si="39"/>
        <v xml:space="preserve">       2.602618E+02</v>
      </c>
      <c r="F94" t="str">
        <f t="shared" si="39"/>
        <v xml:space="preserve">       3.589536E-01</v>
      </c>
      <c r="G94" t="str">
        <f t="shared" si="39"/>
        <v xml:space="preserve">       2.845710E-02</v>
      </c>
      <c r="H94" t="str">
        <f t="shared" si="39"/>
        <v xml:space="preserve">       2.522525E+01</v>
      </c>
      <c r="I94" t="str">
        <f t="shared" si="39"/>
        <v xml:space="preserve">       2.154507E+02</v>
      </c>
      <c r="J94" t="str">
        <f t="shared" si="39"/>
        <v xml:space="preserve">       4.407370E+00</v>
      </c>
      <c r="K94" t="str">
        <f t="shared" si="39"/>
        <v xml:space="preserve">       3.346057E+08</v>
      </c>
      <c r="L94" t="str">
        <f t="shared" si="39"/>
        <v xml:space="preserve">       0.000000E+00</v>
      </c>
      <c r="M94" t="str">
        <f t="shared" si="39"/>
        <v xml:space="preserve">       1.475380E+06</v>
      </c>
      <c r="N94" t="str">
        <f t="shared" si="39"/>
        <v xml:space="preserve">       0.000000E+00</v>
      </c>
      <c r="O94" t="str">
        <f t="shared" si="39"/>
        <v xml:space="preserve">       1.532641E+07</v>
      </c>
      <c r="P94" t="str">
        <f t="shared" si="39"/>
        <v xml:space="preserve">       0.000000E+00</v>
      </c>
      <c r="Q94" t="str">
        <f t="shared" si="39"/>
        <v xml:space="preserve">       1.585302E+10</v>
      </c>
      <c r="R94" t="str">
        <f t="shared" si="39"/>
        <v xml:space="preserve">       0.000000E+00</v>
      </c>
      <c r="S94" t="str">
        <f t="shared" si="39"/>
        <v xml:space="preserve">      -3.605146E+08</v>
      </c>
      <c r="T94" t="str">
        <f t="shared" si="39"/>
        <v xml:space="preserve">       0.000000E+00</v>
      </c>
      <c r="U94" t="str">
        <f t="shared" si="39"/>
        <v xml:space="preserve">       1.771528E+09</v>
      </c>
      <c r="V94" t="str">
        <f t="shared" si="39"/>
        <v xml:space="preserve">       6.708222E+07</v>
      </c>
      <c r="W94" t="str">
        <f t="shared" si="39"/>
        <v xml:space="preserve">       0.000000E+00</v>
      </c>
      <c r="X94" t="str">
        <f t="shared" si="39"/>
        <v xml:space="preserve">       8.373507E+06</v>
      </c>
      <c r="Y94" t="str">
        <f t="shared" si="39"/>
        <v xml:space="preserve">       0.000000E+00</v>
      </c>
      <c r="Z94" t="str">
        <f t="shared" si="39"/>
        <v xml:space="preserve">       1.917925E+09</v>
      </c>
      <c r="AA94" t="str">
        <f t="shared" si="39"/>
        <v xml:space="preserve">       0.000000E+00</v>
      </c>
      <c r="AB94" t="str">
        <f t="shared" si="39"/>
        <v xml:space="preserve">      -5.732549E+06</v>
      </c>
      <c r="AC94" t="str">
        <f t="shared" si="39"/>
        <v xml:space="preserve">       9.537558E+07</v>
      </c>
      <c r="AD94" t="str">
        <f t="shared" si="39"/>
        <v xml:space="preserve">       0.000000E+00</v>
      </c>
      <c r="AE94" t="str">
        <f t="shared" si="39"/>
        <v xml:space="preserve">       4.636840E+09</v>
      </c>
      <c r="AF94" t="str">
        <f t="shared" si="39"/>
        <v xml:space="preserve">       0.000000E+00</v>
      </c>
    </row>
    <row r="95" spans="1:33" x14ac:dyDescent="0.3">
      <c r="A95" t="str">
        <f t="shared" ref="A95:AF95" si="40">A42</f>
        <v xml:space="preserve">     </v>
      </c>
      <c r="B95" t="str">
        <f t="shared" si="40"/>
        <v xml:space="preserve">  81.900</v>
      </c>
      <c r="C95" t="str">
        <f t="shared" si="40"/>
        <v xml:space="preserve">   0.000</v>
      </c>
      <c r="D95" t="str">
        <f t="shared" si="40"/>
        <v xml:space="preserve">  -1.153</v>
      </c>
      <c r="E95" t="str">
        <f t="shared" si="40"/>
        <v xml:space="preserve">       2.239379E+02</v>
      </c>
      <c r="F95" t="str">
        <f t="shared" si="40"/>
        <v xml:space="preserve">       2.589659E-01</v>
      </c>
      <c r="G95" t="str">
        <f t="shared" si="40"/>
        <v xml:space="preserve">       3.004507E-02</v>
      </c>
      <c r="H95" t="str">
        <f t="shared" si="40"/>
        <v xml:space="preserve">       1.770785E+01</v>
      </c>
      <c r="I95" t="str">
        <f t="shared" si="40"/>
        <v xml:space="preserve">       1.316864E+02</v>
      </c>
      <c r="J95" t="str">
        <f t="shared" si="40"/>
        <v xml:space="preserve">       1.669433E+00</v>
      </c>
      <c r="K95" t="str">
        <f t="shared" si="40"/>
        <v xml:space="preserve">       3.762698E+08</v>
      </c>
      <c r="L95" t="str">
        <f t="shared" si="40"/>
        <v xml:space="preserve">       0.000000E+00</v>
      </c>
      <c r="M95" t="str">
        <f t="shared" si="40"/>
        <v xml:space="preserve">      -7.963555E+05</v>
      </c>
      <c r="N95" t="str">
        <f t="shared" si="40"/>
        <v xml:space="preserve">       0.000000E+00</v>
      </c>
      <c r="O95" t="str">
        <f t="shared" si="40"/>
        <v xml:space="preserve">       1.811050E+07</v>
      </c>
      <c r="P95" t="str">
        <f t="shared" si="40"/>
        <v xml:space="preserve">       0.000000E+00</v>
      </c>
      <c r="Q95" t="str">
        <f t="shared" si="40"/>
        <v xml:space="preserve">       1.406091E+10</v>
      </c>
      <c r="R95" t="str">
        <f t="shared" si="40"/>
        <v xml:space="preserve">       0.000000E+00</v>
      </c>
      <c r="S95" t="str">
        <f t="shared" si="40"/>
        <v xml:space="preserve">      -4.029670E+08</v>
      </c>
      <c r="T95" t="str">
        <f t="shared" si="40"/>
        <v xml:space="preserve">       0.000000E+00</v>
      </c>
      <c r="U95" t="str">
        <f t="shared" si="40"/>
        <v xml:space="preserve">       1.016907E+09</v>
      </c>
      <c r="V95" t="str">
        <f t="shared" si="40"/>
        <v xml:space="preserve">       5.554236E+07</v>
      </c>
      <c r="W95" t="str">
        <f t="shared" si="40"/>
        <v xml:space="preserve">       0.000000E+00</v>
      </c>
      <c r="X95" t="str">
        <f t="shared" si="40"/>
        <v xml:space="preserve">       7.969863E+06</v>
      </c>
      <c r="Y95" t="str">
        <f t="shared" si="40"/>
        <v xml:space="preserve">       0.000000E+00</v>
      </c>
      <c r="Z95" t="str">
        <f t="shared" si="40"/>
        <v xml:space="preserve">       1.351800E+09</v>
      </c>
      <c r="AA95" t="str">
        <f t="shared" si="40"/>
        <v xml:space="preserve">       0.000000E+00</v>
      </c>
      <c r="AB95" t="str">
        <f t="shared" si="40"/>
        <v xml:space="preserve">       8.618610E+05</v>
      </c>
      <c r="AC95" t="str">
        <f t="shared" si="40"/>
        <v xml:space="preserve">       7.145437E+07</v>
      </c>
      <c r="AD95" t="str">
        <f t="shared" si="40"/>
        <v xml:space="preserve">       0.000000E+00</v>
      </c>
      <c r="AE95" t="str">
        <f t="shared" si="40"/>
        <v xml:space="preserve">       2.889074E+09</v>
      </c>
      <c r="AF95" t="str">
        <f t="shared" si="40"/>
        <v xml:space="preserve">       0.000000E+00</v>
      </c>
      <c r="AG95" s="1"/>
    </row>
    <row r="96" spans="1:33" x14ac:dyDescent="0.3">
      <c r="A96" t="str">
        <f t="shared" ref="A96:AF96" si="41">A43</f>
        <v xml:space="preserve">   20</v>
      </c>
      <c r="B96" t="str">
        <f t="shared" si="41"/>
        <v xml:space="preserve">  81.900</v>
      </c>
      <c r="C96" t="str">
        <f t="shared" si="41"/>
        <v xml:space="preserve">   0.000</v>
      </c>
      <c r="D96" t="str">
        <f t="shared" si="41"/>
        <v xml:space="preserve">  -1.153</v>
      </c>
      <c r="E96" t="str">
        <f t="shared" si="41"/>
        <v xml:space="preserve">       2.239379E+02</v>
      </c>
      <c r="F96" t="str">
        <f t="shared" si="41"/>
        <v xml:space="preserve">       2.589659E-01</v>
      </c>
      <c r="G96" t="str">
        <f t="shared" si="41"/>
        <v xml:space="preserve">       3.004507E-02</v>
      </c>
      <c r="H96" t="str">
        <f t="shared" si="41"/>
        <v xml:space="preserve">       1.770785E+01</v>
      </c>
      <c r="I96" t="str">
        <f t="shared" si="41"/>
        <v xml:space="preserve">       1.316864E+02</v>
      </c>
      <c r="J96" t="str">
        <f t="shared" si="41"/>
        <v xml:space="preserve">       1.669433E+00</v>
      </c>
      <c r="K96" t="str">
        <f t="shared" si="41"/>
        <v xml:space="preserve">       3.762698E+08</v>
      </c>
      <c r="L96" t="str">
        <f t="shared" si="41"/>
        <v xml:space="preserve">       0.000000E+00</v>
      </c>
      <c r="M96" t="str">
        <f t="shared" si="41"/>
        <v xml:space="preserve">      -7.963555E+05</v>
      </c>
      <c r="N96" t="str">
        <f t="shared" si="41"/>
        <v xml:space="preserve">       0.000000E+00</v>
      </c>
      <c r="O96" t="str">
        <f t="shared" si="41"/>
        <v xml:space="preserve">       1.811050E+07</v>
      </c>
      <c r="P96" t="str">
        <f t="shared" si="41"/>
        <v xml:space="preserve">       0.000000E+00</v>
      </c>
      <c r="Q96" t="str">
        <f t="shared" si="41"/>
        <v xml:space="preserve">       1.406091E+10</v>
      </c>
      <c r="R96" t="str">
        <f t="shared" si="41"/>
        <v xml:space="preserve">       0.000000E+00</v>
      </c>
      <c r="S96" t="str">
        <f t="shared" si="41"/>
        <v xml:space="preserve">      -4.029670E+08</v>
      </c>
      <c r="T96" t="str">
        <f t="shared" si="41"/>
        <v xml:space="preserve">       0.000000E+00</v>
      </c>
      <c r="U96" t="str">
        <f t="shared" si="41"/>
        <v xml:space="preserve">       1.016907E+09</v>
      </c>
      <c r="V96" t="str">
        <f t="shared" si="41"/>
        <v xml:space="preserve">       5.554236E+07</v>
      </c>
      <c r="W96" t="str">
        <f t="shared" si="41"/>
        <v xml:space="preserve">       0.000000E+00</v>
      </c>
      <c r="X96" t="str">
        <f t="shared" si="41"/>
        <v xml:space="preserve">       7.969863E+06</v>
      </c>
      <c r="Y96" t="str">
        <f t="shared" si="41"/>
        <v xml:space="preserve">       0.000000E+00</v>
      </c>
      <c r="Z96" t="str">
        <f t="shared" si="41"/>
        <v xml:space="preserve">       1.351800E+09</v>
      </c>
      <c r="AA96" t="str">
        <f t="shared" si="41"/>
        <v xml:space="preserve">       0.000000E+00</v>
      </c>
      <c r="AB96" t="str">
        <f t="shared" si="41"/>
        <v xml:space="preserve">       8.618610E+05</v>
      </c>
      <c r="AC96" t="str">
        <f t="shared" si="41"/>
        <v xml:space="preserve">       7.145437E+07</v>
      </c>
      <c r="AD96" t="str">
        <f t="shared" si="41"/>
        <v xml:space="preserve">       0.000000E+00</v>
      </c>
      <c r="AE96" t="str">
        <f t="shared" si="41"/>
        <v xml:space="preserve">       2.889074E+09</v>
      </c>
      <c r="AF96" t="str">
        <f t="shared" si="41"/>
        <v xml:space="preserve">       0.000000E+00</v>
      </c>
    </row>
    <row r="97" spans="1:33" x14ac:dyDescent="0.3">
      <c r="A97" t="str">
        <f t="shared" ref="A97:AF97" si="42">A44</f>
        <v xml:space="preserve">     </v>
      </c>
      <c r="B97" t="str">
        <f t="shared" si="42"/>
        <v xml:space="preserve">  87.750</v>
      </c>
      <c r="C97" t="str">
        <f t="shared" si="42"/>
        <v xml:space="preserve">   0.000</v>
      </c>
      <c r="D97" t="str">
        <f t="shared" si="42"/>
        <v xml:space="preserve">  -1.533</v>
      </c>
      <c r="E97" t="str">
        <f t="shared" si="42"/>
        <v xml:space="preserve">       1.795784E+02</v>
      </c>
      <c r="F97" t="str">
        <f t="shared" si="42"/>
        <v xml:space="preserve">       2.126307E-01</v>
      </c>
      <c r="G97" t="str">
        <f t="shared" si="42"/>
        <v xml:space="preserve">       3.200302E-02</v>
      </c>
      <c r="H97" t="str">
        <f t="shared" si="42"/>
        <v xml:space="preserve">       1.122717E+01</v>
      </c>
      <c r="I97" t="str">
        <f t="shared" si="42"/>
        <v xml:space="preserve">       8.468937E+01</v>
      </c>
      <c r="J97" t="str">
        <f t="shared" si="42"/>
        <v xml:space="preserve">       2.101194E-01</v>
      </c>
      <c r="K97" t="str">
        <f t="shared" si="42"/>
        <v xml:space="preserve">       3.958408E+08</v>
      </c>
      <c r="L97" t="str">
        <f t="shared" si="42"/>
        <v xml:space="preserve">       0.000000E+00</v>
      </c>
      <c r="M97" t="str">
        <f t="shared" si="42"/>
        <v xml:space="preserve">      -5.414837E+06</v>
      </c>
      <c r="N97" t="str">
        <f t="shared" si="42"/>
        <v xml:space="preserve">       0.000000E+00</v>
      </c>
      <c r="O97" t="str">
        <f t="shared" si="42"/>
        <v xml:space="preserve">       1.967568E+07</v>
      </c>
      <c r="P97" t="str">
        <f t="shared" si="42"/>
        <v xml:space="preserve">       0.000000E+00</v>
      </c>
      <c r="Q97" t="str">
        <f t="shared" si="42"/>
        <v xml:space="preserve">       1.100261E+10</v>
      </c>
      <c r="R97" t="str">
        <f t="shared" si="42"/>
        <v xml:space="preserve">       0.000000E+00</v>
      </c>
      <c r="S97" t="str">
        <f t="shared" si="42"/>
        <v xml:space="preserve">      -3.729580E+08</v>
      </c>
      <c r="T97" t="str">
        <f t="shared" si="42"/>
        <v xml:space="preserve">       0.000000E+00</v>
      </c>
      <c r="U97" t="str">
        <f t="shared" si="42"/>
        <v xml:space="preserve">       6.334164E+08</v>
      </c>
      <c r="V97" t="str">
        <f t="shared" si="42"/>
        <v xml:space="preserve">       4.506345E+07</v>
      </c>
      <c r="W97" t="str">
        <f t="shared" si="42"/>
        <v xml:space="preserve">       0.000000E+00</v>
      </c>
      <c r="X97" t="str">
        <f t="shared" si="42"/>
        <v xml:space="preserve">       6.636699E+06</v>
      </c>
      <c r="Y97" t="str">
        <f t="shared" si="42"/>
        <v xml:space="preserve">       0.000000E+00</v>
      </c>
      <c r="Z97" t="str">
        <f t="shared" si="42"/>
        <v xml:space="preserve">       8.378721E+08</v>
      </c>
      <c r="AA97" t="str">
        <f t="shared" si="42"/>
        <v xml:space="preserve">       0.000000E+00</v>
      </c>
      <c r="AB97" t="str">
        <f t="shared" si="42"/>
        <v xml:space="preserve">       6.805279E+06</v>
      </c>
      <c r="AC97" t="str">
        <f t="shared" si="42"/>
        <v xml:space="preserve">       5.251767E+07</v>
      </c>
      <c r="AD97" t="str">
        <f t="shared" si="42"/>
        <v xml:space="preserve">       0.000000E+00</v>
      </c>
      <c r="AE97" t="str">
        <f t="shared" si="42"/>
        <v xml:space="preserve">       1.877377E+09</v>
      </c>
      <c r="AF97" t="str">
        <f t="shared" si="42"/>
        <v xml:space="preserve">       0.000000E+00</v>
      </c>
      <c r="AG97" s="1"/>
    </row>
    <row r="98" spans="1:33" x14ac:dyDescent="0.3">
      <c r="A98" t="str">
        <f t="shared" ref="A98:AF98" si="43">A45</f>
        <v xml:space="preserve">   21</v>
      </c>
      <c r="B98" t="str">
        <f t="shared" si="43"/>
        <v xml:space="preserve">  87.750</v>
      </c>
      <c r="C98" t="str">
        <f t="shared" si="43"/>
        <v xml:space="preserve">   0.000</v>
      </c>
      <c r="D98" t="str">
        <f t="shared" si="43"/>
        <v xml:space="preserve">  -1.533</v>
      </c>
      <c r="E98" t="str">
        <f t="shared" si="43"/>
        <v xml:space="preserve">       1.795784E+02</v>
      </c>
      <c r="F98" t="str">
        <f t="shared" si="43"/>
        <v xml:space="preserve">       2.126307E-01</v>
      </c>
      <c r="G98" t="str">
        <f t="shared" si="43"/>
        <v xml:space="preserve">       3.200302E-02</v>
      </c>
      <c r="H98" t="str">
        <f t="shared" si="43"/>
        <v xml:space="preserve">       1.122717E+01</v>
      </c>
      <c r="I98" t="str">
        <f t="shared" si="43"/>
        <v xml:space="preserve">       8.468937E+01</v>
      </c>
      <c r="J98" t="str">
        <f t="shared" si="43"/>
        <v xml:space="preserve">       2.101194E-01</v>
      </c>
      <c r="K98" t="str">
        <f t="shared" si="43"/>
        <v xml:space="preserve">       3.958408E+08</v>
      </c>
      <c r="L98" t="str">
        <f t="shared" si="43"/>
        <v xml:space="preserve">       0.000000E+00</v>
      </c>
      <c r="M98" t="str">
        <f t="shared" si="43"/>
        <v xml:space="preserve">      -5.414837E+06</v>
      </c>
      <c r="N98" t="str">
        <f t="shared" si="43"/>
        <v xml:space="preserve">       0.000000E+00</v>
      </c>
      <c r="O98" t="str">
        <f t="shared" si="43"/>
        <v xml:space="preserve">       1.967568E+07</v>
      </c>
      <c r="P98" t="str">
        <f t="shared" si="43"/>
        <v xml:space="preserve">       0.000000E+00</v>
      </c>
      <c r="Q98" t="str">
        <f t="shared" si="43"/>
        <v xml:space="preserve">       1.100261E+10</v>
      </c>
      <c r="R98" t="str">
        <f t="shared" si="43"/>
        <v xml:space="preserve">       0.000000E+00</v>
      </c>
      <c r="S98" t="str">
        <f t="shared" si="43"/>
        <v xml:space="preserve">      -3.729580E+08</v>
      </c>
      <c r="T98" t="str">
        <f t="shared" si="43"/>
        <v xml:space="preserve">       0.000000E+00</v>
      </c>
      <c r="U98" t="str">
        <f t="shared" si="43"/>
        <v xml:space="preserve">       6.334164E+08</v>
      </c>
      <c r="V98" t="str">
        <f t="shared" si="43"/>
        <v xml:space="preserve">       4.506345E+07</v>
      </c>
      <c r="W98" t="str">
        <f t="shared" si="43"/>
        <v xml:space="preserve">       0.000000E+00</v>
      </c>
      <c r="X98" t="str">
        <f t="shared" si="43"/>
        <v xml:space="preserve">       6.636699E+06</v>
      </c>
      <c r="Y98" t="str">
        <f t="shared" si="43"/>
        <v xml:space="preserve">       0.000000E+00</v>
      </c>
      <c r="Z98" t="str">
        <f t="shared" si="43"/>
        <v xml:space="preserve">       8.378721E+08</v>
      </c>
      <c r="AA98" t="str">
        <f t="shared" si="43"/>
        <v xml:space="preserve">       0.000000E+00</v>
      </c>
      <c r="AB98" t="str">
        <f t="shared" si="43"/>
        <v xml:space="preserve">       6.805279E+06</v>
      </c>
      <c r="AC98" t="str">
        <f t="shared" si="43"/>
        <v xml:space="preserve">       5.251767E+07</v>
      </c>
      <c r="AD98" t="str">
        <f t="shared" si="43"/>
        <v xml:space="preserve">       0.000000E+00</v>
      </c>
      <c r="AE98" t="str">
        <f t="shared" si="43"/>
        <v xml:space="preserve">       1.877377E+09</v>
      </c>
      <c r="AF98" t="str">
        <f t="shared" si="43"/>
        <v xml:space="preserve">       0.000000E+00</v>
      </c>
    </row>
    <row r="99" spans="1:33" x14ac:dyDescent="0.3">
      <c r="A99" t="str">
        <f t="shared" ref="A99:AF99" si="44">A46</f>
        <v xml:space="preserve">     </v>
      </c>
      <c r="B99" t="str">
        <f t="shared" si="44"/>
        <v xml:space="preserve">  93.600</v>
      </c>
      <c r="C99" t="str">
        <f t="shared" si="44"/>
        <v xml:space="preserve">   0.000</v>
      </c>
      <c r="D99" t="str">
        <f t="shared" si="44"/>
        <v xml:space="preserve">  -1.956</v>
      </c>
      <c r="E99" t="str">
        <f t="shared" si="44"/>
        <v xml:space="preserve">       1.293026E+02</v>
      </c>
      <c r="F99" t="str">
        <f t="shared" si="44"/>
        <v xml:space="preserve">       1.807440E-01</v>
      </c>
      <c r="G99" t="str">
        <f t="shared" si="44"/>
        <v xml:space="preserve">       3.044180E-02</v>
      </c>
      <c r="H99" t="str">
        <f t="shared" si="44"/>
        <v xml:space="preserve">       6.664858E+00</v>
      </c>
      <c r="I99" t="str">
        <f t="shared" si="44"/>
        <v xml:space="preserve">       5.147175E+01</v>
      </c>
      <c r="J99" t="str">
        <f t="shared" si="44"/>
        <v xml:space="preserve">      -4.646070E-01</v>
      </c>
      <c r="K99" t="str">
        <f t="shared" si="44"/>
        <v xml:space="preserve">       3.749566E+08</v>
      </c>
      <c r="L99" t="str">
        <f t="shared" si="44"/>
        <v xml:space="preserve">       0.000000E+00</v>
      </c>
      <c r="M99" t="str">
        <f t="shared" si="44"/>
        <v xml:space="preserve">      -9.221832E+06</v>
      </c>
      <c r="N99" t="str">
        <f t="shared" si="44"/>
        <v xml:space="preserve">       0.000000E+00</v>
      </c>
      <c r="O99" t="str">
        <f t="shared" si="44"/>
        <v xml:space="preserve">       1.801982E+07</v>
      </c>
      <c r="P99" t="str">
        <f t="shared" si="44"/>
        <v xml:space="preserve">       0.000000E+00</v>
      </c>
      <c r="Q99" t="str">
        <f t="shared" si="44"/>
        <v xml:space="preserve">       7.309924E+09</v>
      </c>
      <c r="R99" t="str">
        <f t="shared" si="44"/>
        <v xml:space="preserve">       0.000000E+00</v>
      </c>
      <c r="S99" t="str">
        <f t="shared" si="44"/>
        <v xml:space="preserve">      -2.492536E+08</v>
      </c>
      <c r="T99" t="str">
        <f t="shared" si="44"/>
        <v xml:space="preserve">       0.000000E+00</v>
      </c>
      <c r="U99" t="str">
        <f t="shared" si="44"/>
        <v xml:space="preserve">       3.627446E+08</v>
      </c>
      <c r="V99" t="str">
        <f t="shared" si="44"/>
        <v xml:space="preserve">       3.674639E+07</v>
      </c>
      <c r="W99" t="str">
        <f t="shared" si="44"/>
        <v xml:space="preserve">       0.000000E+00</v>
      </c>
      <c r="X99" t="str">
        <f t="shared" si="44"/>
        <v xml:space="preserve">       5.521846E+06</v>
      </c>
      <c r="Y99" t="str">
        <f t="shared" si="44"/>
        <v xml:space="preserve">       0.000000E+00</v>
      </c>
      <c r="Z99" t="str">
        <f t="shared" si="44"/>
        <v xml:space="preserve">       4.664867E+08</v>
      </c>
      <c r="AA99" t="str">
        <f t="shared" si="44"/>
        <v xml:space="preserve">       0.000000E+00</v>
      </c>
      <c r="AB99" t="str">
        <f t="shared" si="44"/>
        <v xml:space="preserve">       1.480866E+07</v>
      </c>
      <c r="AC99" t="str">
        <f t="shared" si="44"/>
        <v xml:space="preserve">       3.810470E+07</v>
      </c>
      <c r="AD99" t="str">
        <f t="shared" si="44"/>
        <v xml:space="preserve">       0.000000E+00</v>
      </c>
      <c r="AE99" t="str">
        <f t="shared" si="44"/>
        <v xml:space="preserve">       1.099371E+09</v>
      </c>
      <c r="AF99" t="str">
        <f t="shared" si="44"/>
        <v xml:space="preserve">       0.000000E+00</v>
      </c>
      <c r="AG99" s="1"/>
    </row>
    <row r="100" spans="1:33" x14ac:dyDescent="0.3">
      <c r="A100" t="str">
        <f t="shared" ref="A100:AF100" si="45">A47</f>
        <v xml:space="preserve">   22</v>
      </c>
      <c r="B100" t="str">
        <f t="shared" si="45"/>
        <v xml:space="preserve">  93.600</v>
      </c>
      <c r="C100" t="str">
        <f t="shared" si="45"/>
        <v xml:space="preserve">   0.000</v>
      </c>
      <c r="D100" t="str">
        <f t="shared" si="45"/>
        <v xml:space="preserve">  -1.956</v>
      </c>
      <c r="E100" t="str">
        <f t="shared" si="45"/>
        <v xml:space="preserve">       1.293026E+02</v>
      </c>
      <c r="F100" t="str">
        <f t="shared" si="45"/>
        <v xml:space="preserve">       1.807440E-01</v>
      </c>
      <c r="G100" t="str">
        <f t="shared" si="45"/>
        <v xml:space="preserve">       3.044180E-02</v>
      </c>
      <c r="H100" t="str">
        <f t="shared" si="45"/>
        <v xml:space="preserve">       6.664858E+00</v>
      </c>
      <c r="I100" t="str">
        <f t="shared" si="45"/>
        <v xml:space="preserve">       5.147175E+01</v>
      </c>
      <c r="J100" t="str">
        <f t="shared" si="45"/>
        <v xml:space="preserve">      -4.646070E-01</v>
      </c>
      <c r="K100" t="str">
        <f t="shared" si="45"/>
        <v xml:space="preserve">       3.749566E+08</v>
      </c>
      <c r="L100" t="str">
        <f t="shared" si="45"/>
        <v xml:space="preserve">       0.000000E+00</v>
      </c>
      <c r="M100" t="str">
        <f t="shared" si="45"/>
        <v xml:space="preserve">      -9.221832E+06</v>
      </c>
      <c r="N100" t="str">
        <f t="shared" si="45"/>
        <v xml:space="preserve">       0.000000E+00</v>
      </c>
      <c r="O100" t="str">
        <f t="shared" si="45"/>
        <v xml:space="preserve">       1.801982E+07</v>
      </c>
      <c r="P100" t="str">
        <f t="shared" si="45"/>
        <v xml:space="preserve">       0.000000E+00</v>
      </c>
      <c r="Q100" t="str">
        <f t="shared" si="45"/>
        <v xml:space="preserve">       7.309924E+09</v>
      </c>
      <c r="R100" t="str">
        <f t="shared" si="45"/>
        <v xml:space="preserve">       0.000000E+00</v>
      </c>
      <c r="S100" t="str">
        <f t="shared" si="45"/>
        <v xml:space="preserve">      -2.492536E+08</v>
      </c>
      <c r="T100" t="str">
        <f t="shared" si="45"/>
        <v xml:space="preserve">       0.000000E+00</v>
      </c>
      <c r="U100" t="str">
        <f t="shared" si="45"/>
        <v xml:space="preserve">       3.627446E+08</v>
      </c>
      <c r="V100" t="str">
        <f t="shared" si="45"/>
        <v xml:space="preserve">       3.674639E+07</v>
      </c>
      <c r="W100" t="str">
        <f t="shared" si="45"/>
        <v xml:space="preserve">       0.000000E+00</v>
      </c>
      <c r="X100" t="str">
        <f t="shared" si="45"/>
        <v xml:space="preserve">       5.521846E+06</v>
      </c>
      <c r="Y100" t="str">
        <f t="shared" si="45"/>
        <v xml:space="preserve">       0.000000E+00</v>
      </c>
      <c r="Z100" t="str">
        <f t="shared" si="45"/>
        <v xml:space="preserve">       4.664867E+08</v>
      </c>
      <c r="AA100" t="str">
        <f t="shared" si="45"/>
        <v xml:space="preserve">       0.000000E+00</v>
      </c>
      <c r="AB100" t="str">
        <f t="shared" si="45"/>
        <v xml:space="preserve">       1.480866E+07</v>
      </c>
      <c r="AC100" t="str">
        <f t="shared" si="45"/>
        <v xml:space="preserve">       3.810470E+07</v>
      </c>
      <c r="AD100" t="str">
        <f t="shared" si="45"/>
        <v xml:space="preserve">       0.000000E+00</v>
      </c>
      <c r="AE100" t="str">
        <f t="shared" si="45"/>
        <v xml:space="preserve">       1.099371E+09</v>
      </c>
      <c r="AF100" t="str">
        <f t="shared" si="45"/>
        <v xml:space="preserve">       0.000000E+00</v>
      </c>
    </row>
    <row r="101" spans="1:33" x14ac:dyDescent="0.3">
      <c r="A101" t="str">
        <f t="shared" ref="A101:AF101" si="46">A48</f>
        <v xml:space="preserve">     </v>
      </c>
      <c r="B101" t="str">
        <f t="shared" si="46"/>
        <v xml:space="preserve">  99.450</v>
      </c>
      <c r="C101" t="str">
        <f t="shared" si="46"/>
        <v xml:space="preserve">   0.000</v>
      </c>
      <c r="D101" t="str">
        <f t="shared" si="46"/>
        <v xml:space="preserve">  -2.409</v>
      </c>
      <c r="E101" t="str">
        <f t="shared" si="46"/>
        <v xml:space="preserve">       8.445192E+01</v>
      </c>
      <c r="F101" t="str">
        <f t="shared" si="46"/>
        <v xml:space="preserve">       1.952581E-01</v>
      </c>
      <c r="G101" t="str">
        <f t="shared" si="46"/>
        <v xml:space="preserve">       2.602195E-02</v>
      </c>
      <c r="H101" t="str">
        <f t="shared" si="46"/>
        <v xml:space="preserve">       3.608956E+00</v>
      </c>
      <c r="I101" t="str">
        <f t="shared" si="46"/>
        <v xml:space="preserve">       3.151312E+01</v>
      </c>
      <c r="J101" t="str">
        <f t="shared" si="46"/>
        <v xml:space="preserve">      -4.347144E-01</v>
      </c>
      <c r="K101" t="str">
        <f t="shared" si="46"/>
        <v xml:space="preserve">       2.394319E+08</v>
      </c>
      <c r="L101" t="str">
        <f t="shared" si="46"/>
        <v xml:space="preserve">       0.000000E+00</v>
      </c>
      <c r="M101" t="str">
        <f t="shared" si="46"/>
        <v xml:space="preserve">      -7.052006E+06</v>
      </c>
      <c r="N101" t="str">
        <f t="shared" si="46"/>
        <v xml:space="preserve">       0.000000E+00</v>
      </c>
      <c r="O101" t="str">
        <f t="shared" si="46"/>
        <v xml:space="preserve">       1.085631E+07</v>
      </c>
      <c r="P101" t="str">
        <f t="shared" si="46"/>
        <v xml:space="preserve">       0.000000E+00</v>
      </c>
      <c r="Q101" t="str">
        <f t="shared" si="46"/>
        <v xml:space="preserve">       4.521053E+09</v>
      </c>
      <c r="R101" t="str">
        <f t="shared" si="46"/>
        <v xml:space="preserve">       0.000000E+00</v>
      </c>
      <c r="S101" t="str">
        <f t="shared" si="46"/>
        <v xml:space="preserve">      -1.385619E+08</v>
      </c>
      <c r="T101" t="str">
        <f t="shared" si="46"/>
        <v xml:space="preserve">       0.000000E+00</v>
      </c>
      <c r="U101" t="str">
        <f t="shared" si="46"/>
        <v xml:space="preserve">       2.715244E+08</v>
      </c>
      <c r="V101" t="str">
        <f t="shared" si="46"/>
        <v xml:space="preserve">       2.750151E+07</v>
      </c>
      <c r="W101" t="str">
        <f t="shared" si="46"/>
        <v xml:space="preserve">       0.000000E+00</v>
      </c>
      <c r="X101" t="str">
        <f t="shared" si="46"/>
        <v xml:space="preserve">       2.921653E+06</v>
      </c>
      <c r="Y101" t="str">
        <f t="shared" si="46"/>
        <v xml:space="preserve">       0.000000E+00</v>
      </c>
      <c r="Z101" t="str">
        <f t="shared" si="46"/>
        <v xml:space="preserve">       2.433157E+08</v>
      </c>
      <c r="AA101" t="str">
        <f t="shared" si="46"/>
        <v xml:space="preserve">       0.000000E+00</v>
      </c>
      <c r="AB101" t="str">
        <f t="shared" si="46"/>
        <v xml:space="preserve">       1.185205E+07</v>
      </c>
      <c r="AC101" t="str">
        <f t="shared" si="46"/>
        <v xml:space="preserve">       2.332889E+07</v>
      </c>
      <c r="AD101" t="str">
        <f t="shared" si="46"/>
        <v xml:space="preserve">       0.000000E+00</v>
      </c>
      <c r="AE101" t="str">
        <f t="shared" si="46"/>
        <v xml:space="preserve">       6.832720E+08</v>
      </c>
      <c r="AF101" t="str">
        <f t="shared" si="46"/>
        <v xml:space="preserve">       0.000000E+00</v>
      </c>
      <c r="AG101" s="1"/>
    </row>
    <row r="102" spans="1:33" x14ac:dyDescent="0.3">
      <c r="A102" t="str">
        <f t="shared" ref="A102:AF102" si="47">A49</f>
        <v xml:space="preserve">   23</v>
      </c>
      <c r="B102" t="str">
        <f t="shared" si="47"/>
        <v xml:space="preserve">  99.450</v>
      </c>
      <c r="C102" t="str">
        <f t="shared" si="47"/>
        <v xml:space="preserve">   0.000</v>
      </c>
      <c r="D102" t="str">
        <f t="shared" si="47"/>
        <v xml:space="preserve">  -2.409</v>
      </c>
      <c r="E102" t="str">
        <f t="shared" si="47"/>
        <v xml:space="preserve">       8.445192E+01</v>
      </c>
      <c r="F102" t="str">
        <f t="shared" si="47"/>
        <v xml:space="preserve">       1.952581E-01</v>
      </c>
      <c r="G102" t="str">
        <f t="shared" si="47"/>
        <v xml:space="preserve">       2.602195E-02</v>
      </c>
      <c r="H102" t="str">
        <f t="shared" si="47"/>
        <v xml:space="preserve">       3.608956E+00</v>
      </c>
      <c r="I102" t="str">
        <f t="shared" si="47"/>
        <v xml:space="preserve">       3.151312E+01</v>
      </c>
      <c r="J102" t="str">
        <f t="shared" si="47"/>
        <v xml:space="preserve">      -4.347144E-01</v>
      </c>
      <c r="K102" t="str">
        <f t="shared" si="47"/>
        <v xml:space="preserve">       2.394319E+08</v>
      </c>
      <c r="L102" t="str">
        <f t="shared" si="47"/>
        <v xml:space="preserve">       0.000000E+00</v>
      </c>
      <c r="M102" t="str">
        <f t="shared" si="47"/>
        <v xml:space="preserve">      -7.052006E+06</v>
      </c>
      <c r="N102" t="str">
        <f t="shared" si="47"/>
        <v xml:space="preserve">       0.000000E+00</v>
      </c>
      <c r="O102" t="str">
        <f t="shared" si="47"/>
        <v xml:space="preserve">       1.085631E+07</v>
      </c>
      <c r="P102" t="str">
        <f t="shared" si="47"/>
        <v xml:space="preserve">       0.000000E+00</v>
      </c>
      <c r="Q102" t="str">
        <f t="shared" si="47"/>
        <v xml:space="preserve">       4.521053E+09</v>
      </c>
      <c r="R102" t="str">
        <f t="shared" si="47"/>
        <v xml:space="preserve">       0.000000E+00</v>
      </c>
      <c r="S102" t="str">
        <f t="shared" si="47"/>
        <v xml:space="preserve">      -1.385619E+08</v>
      </c>
      <c r="T102" t="str">
        <f t="shared" si="47"/>
        <v xml:space="preserve">       0.000000E+00</v>
      </c>
      <c r="U102" t="str">
        <f t="shared" si="47"/>
        <v xml:space="preserve">       2.715244E+08</v>
      </c>
      <c r="V102" t="str">
        <f t="shared" si="47"/>
        <v xml:space="preserve">       2.750151E+07</v>
      </c>
      <c r="W102" t="str">
        <f t="shared" si="47"/>
        <v xml:space="preserve">       0.000000E+00</v>
      </c>
      <c r="X102" t="str">
        <f t="shared" si="47"/>
        <v xml:space="preserve">       2.921653E+06</v>
      </c>
      <c r="Y102" t="str">
        <f t="shared" si="47"/>
        <v xml:space="preserve">       0.000000E+00</v>
      </c>
      <c r="Z102" t="str">
        <f t="shared" si="47"/>
        <v xml:space="preserve">       2.433157E+08</v>
      </c>
      <c r="AA102" t="str">
        <f t="shared" si="47"/>
        <v xml:space="preserve">       0.000000E+00</v>
      </c>
      <c r="AB102" t="str">
        <f t="shared" si="47"/>
        <v xml:space="preserve">       1.185205E+07</v>
      </c>
      <c r="AC102" t="str">
        <f t="shared" si="47"/>
        <v xml:space="preserve">       2.332889E+07</v>
      </c>
      <c r="AD102" t="str">
        <f t="shared" si="47"/>
        <v xml:space="preserve">       0.000000E+00</v>
      </c>
      <c r="AE102" t="str">
        <f t="shared" si="47"/>
        <v xml:space="preserve">       6.832720E+08</v>
      </c>
      <c r="AF102" t="str">
        <f t="shared" si="47"/>
        <v xml:space="preserve">       0.000000E+00</v>
      </c>
    </row>
    <row r="103" spans="1:33" x14ac:dyDescent="0.3">
      <c r="A103" t="str">
        <f t="shared" ref="A103:AF103" si="48">A50</f>
        <v xml:space="preserve">     </v>
      </c>
      <c r="B103" t="str">
        <f t="shared" si="48"/>
        <v xml:space="preserve"> 105.300</v>
      </c>
      <c r="C103" t="str">
        <f t="shared" si="48"/>
        <v xml:space="preserve">   0.000</v>
      </c>
      <c r="D103" t="str">
        <f t="shared" si="48"/>
        <v xml:space="preserve">  -2.899</v>
      </c>
      <c r="E103" t="str">
        <f t="shared" si="48"/>
        <v xml:space="preserve">       5.470198E+01</v>
      </c>
      <c r="F103" t="str">
        <f t="shared" si="48"/>
        <v xml:space="preserve">       2.026529E-01</v>
      </c>
      <c r="G103" t="str">
        <f t="shared" si="48"/>
        <v xml:space="preserve">       2.262084E-02</v>
      </c>
      <c r="H103" t="str">
        <f t="shared" si="48"/>
        <v xml:space="preserve">       1.779705E+00</v>
      </c>
      <c r="I103" t="str">
        <f t="shared" si="48"/>
        <v xml:space="preserve">       1.932239E+01</v>
      </c>
      <c r="J103" t="str">
        <f t="shared" si="48"/>
        <v xml:space="preserve">      -2.729637E-01</v>
      </c>
      <c r="K103" t="str">
        <f t="shared" si="48"/>
        <v xml:space="preserve">       1.441756E+08</v>
      </c>
      <c r="L103" t="str">
        <f t="shared" si="48"/>
        <v xml:space="preserve">       0.000000E+00</v>
      </c>
      <c r="M103" t="str">
        <f t="shared" si="48"/>
        <v xml:space="preserve">      -4.040370E+06</v>
      </c>
      <c r="N103" t="str">
        <f t="shared" si="48"/>
        <v xml:space="preserve">       0.000000E+00</v>
      </c>
      <c r="O103" t="str">
        <f t="shared" si="48"/>
        <v xml:space="preserve">       6.079526E+06</v>
      </c>
      <c r="P103" t="str">
        <f t="shared" si="48"/>
        <v xml:space="preserve">       0.000000E+00</v>
      </c>
      <c r="Q103" t="str">
        <f t="shared" si="48"/>
        <v xml:space="preserve">       2.675415E+09</v>
      </c>
      <c r="R103" t="str">
        <f t="shared" si="48"/>
        <v xml:space="preserve">       0.000000E+00</v>
      </c>
      <c r="S103" t="str">
        <f t="shared" si="48"/>
        <v xml:space="preserve">      -7.301935E+07</v>
      </c>
      <c r="T103" t="str">
        <f t="shared" si="48"/>
        <v xml:space="preserve">       0.000000E+00</v>
      </c>
      <c r="U103" t="str">
        <f t="shared" si="48"/>
        <v xml:space="preserve">       1.875766E+08</v>
      </c>
      <c r="V103" t="str">
        <f t="shared" si="48"/>
        <v xml:space="preserve">       1.987290E+07</v>
      </c>
      <c r="W103" t="str">
        <f t="shared" si="48"/>
        <v xml:space="preserve">       0.000000E+00</v>
      </c>
      <c r="X103" t="str">
        <f t="shared" si="48"/>
        <v xml:space="preserve">       1.610856E+06</v>
      </c>
      <c r="Y103" t="str">
        <f t="shared" si="48"/>
        <v xml:space="preserve">       0.000000E+00</v>
      </c>
      <c r="Z103" t="str">
        <f t="shared" si="48"/>
        <v xml:space="preserve">       1.133518E+08</v>
      </c>
      <c r="AA103" t="str">
        <f t="shared" si="48"/>
        <v xml:space="preserve">       0.000000E+00</v>
      </c>
      <c r="AB103" t="str">
        <f t="shared" si="48"/>
        <v xml:space="preserve">       7.099237E+06</v>
      </c>
      <c r="AC103" t="str">
        <f t="shared" si="48"/>
        <v xml:space="preserve">       1.341698E+07</v>
      </c>
      <c r="AD103" t="str">
        <f t="shared" si="48"/>
        <v xml:space="preserve">       0.000000E+00</v>
      </c>
      <c r="AE103" t="str">
        <f t="shared" si="48"/>
        <v xml:space="preserve">       4.201627E+08</v>
      </c>
      <c r="AF103" t="str">
        <f t="shared" si="48"/>
        <v xml:space="preserve">       0.000000E+00</v>
      </c>
      <c r="AG103" s="1"/>
    </row>
    <row r="104" spans="1:33" x14ac:dyDescent="0.3">
      <c r="A104" t="str">
        <f t="shared" ref="A104:AF104" si="49">A51</f>
        <v xml:space="preserve">   24</v>
      </c>
      <c r="B104" t="str">
        <f t="shared" si="49"/>
        <v xml:space="preserve"> 105.300</v>
      </c>
      <c r="C104" t="str">
        <f t="shared" si="49"/>
        <v xml:space="preserve">   0.000</v>
      </c>
      <c r="D104" t="str">
        <f t="shared" si="49"/>
        <v xml:space="preserve">  -2.899</v>
      </c>
      <c r="E104" t="str">
        <f t="shared" si="49"/>
        <v xml:space="preserve">       5.470198E+01</v>
      </c>
      <c r="F104" t="str">
        <f t="shared" si="49"/>
        <v xml:space="preserve">       2.026529E-01</v>
      </c>
      <c r="G104" t="str">
        <f t="shared" si="49"/>
        <v xml:space="preserve">       2.262084E-02</v>
      </c>
      <c r="H104" t="str">
        <f t="shared" si="49"/>
        <v xml:space="preserve">       1.779705E+00</v>
      </c>
      <c r="I104" t="str">
        <f t="shared" si="49"/>
        <v xml:space="preserve">       1.932239E+01</v>
      </c>
      <c r="J104" t="str">
        <f t="shared" si="49"/>
        <v xml:space="preserve">      -2.729637E-01</v>
      </c>
      <c r="K104" t="str">
        <f t="shared" si="49"/>
        <v xml:space="preserve">       1.441756E+08</v>
      </c>
      <c r="L104" t="str">
        <f t="shared" si="49"/>
        <v xml:space="preserve">       0.000000E+00</v>
      </c>
      <c r="M104" t="str">
        <f t="shared" si="49"/>
        <v xml:space="preserve">      -4.040370E+06</v>
      </c>
      <c r="N104" t="str">
        <f t="shared" si="49"/>
        <v xml:space="preserve">       0.000000E+00</v>
      </c>
      <c r="O104" t="str">
        <f t="shared" si="49"/>
        <v xml:space="preserve">       6.079526E+06</v>
      </c>
      <c r="P104" t="str">
        <f t="shared" si="49"/>
        <v xml:space="preserve">       0.000000E+00</v>
      </c>
      <c r="Q104" t="str">
        <f t="shared" si="49"/>
        <v xml:space="preserve">       2.675415E+09</v>
      </c>
      <c r="R104" t="str">
        <f t="shared" si="49"/>
        <v xml:space="preserve">       0.000000E+00</v>
      </c>
      <c r="S104" t="str">
        <f t="shared" si="49"/>
        <v xml:space="preserve">      -7.301935E+07</v>
      </c>
      <c r="T104" t="str">
        <f t="shared" si="49"/>
        <v xml:space="preserve">       0.000000E+00</v>
      </c>
      <c r="U104" t="str">
        <f t="shared" si="49"/>
        <v xml:space="preserve">       1.875766E+08</v>
      </c>
      <c r="V104" t="str">
        <f t="shared" si="49"/>
        <v xml:space="preserve">       1.987290E+07</v>
      </c>
      <c r="W104" t="str">
        <f t="shared" si="49"/>
        <v xml:space="preserve">       0.000000E+00</v>
      </c>
      <c r="X104" t="str">
        <f t="shared" si="49"/>
        <v xml:space="preserve">       1.610856E+06</v>
      </c>
      <c r="Y104" t="str">
        <f t="shared" si="49"/>
        <v xml:space="preserve">       0.000000E+00</v>
      </c>
      <c r="Z104" t="str">
        <f t="shared" si="49"/>
        <v xml:space="preserve">       1.133518E+08</v>
      </c>
      <c r="AA104" t="str">
        <f t="shared" si="49"/>
        <v xml:space="preserve">       0.000000E+00</v>
      </c>
      <c r="AB104" t="str">
        <f t="shared" si="49"/>
        <v xml:space="preserve">       7.099237E+06</v>
      </c>
      <c r="AC104" t="str">
        <f t="shared" si="49"/>
        <v xml:space="preserve">       1.341698E+07</v>
      </c>
      <c r="AD104" t="str">
        <f t="shared" si="49"/>
        <v xml:space="preserve">       0.000000E+00</v>
      </c>
      <c r="AE104" t="str">
        <f t="shared" si="49"/>
        <v xml:space="preserve">       4.201627E+08</v>
      </c>
      <c r="AF104" t="str">
        <f t="shared" si="49"/>
        <v xml:space="preserve">       0.000000E+00</v>
      </c>
    </row>
    <row r="105" spans="1:33" x14ac:dyDescent="0.3">
      <c r="A105" t="str">
        <f t="shared" ref="A105:AF105" si="50">A52</f>
        <v xml:space="preserve">     </v>
      </c>
      <c r="B105" t="str">
        <f t="shared" si="50"/>
        <v xml:space="preserve"> 111.150</v>
      </c>
      <c r="C105" t="str">
        <f t="shared" si="50"/>
        <v xml:space="preserve">   0.000</v>
      </c>
      <c r="D105" t="str">
        <f t="shared" si="50"/>
        <v xml:space="preserve">  -3.432</v>
      </c>
      <c r="E105" t="str">
        <f t="shared" si="50"/>
        <v xml:space="preserve">       3.444576E+01</v>
      </c>
      <c r="F105" t="str">
        <f t="shared" si="50"/>
        <v xml:space="preserve">       2.363800E-01</v>
      </c>
      <c r="G105" t="str">
        <f t="shared" si="50"/>
        <v xml:space="preserve">       1.917765E-02</v>
      </c>
      <c r="H105" t="str">
        <f t="shared" si="50"/>
        <v xml:space="preserve">       7.529659E-01</v>
      </c>
      <c r="I105" t="str">
        <f t="shared" si="50"/>
        <v xml:space="preserve">       1.226539E+01</v>
      </c>
      <c r="J105" t="str">
        <f t="shared" si="50"/>
        <v xml:space="preserve">      -1.125276E-01</v>
      </c>
      <c r="K105" t="str">
        <f t="shared" si="50"/>
        <v xml:space="preserve">       8.687131E+07</v>
      </c>
      <c r="L105" t="str">
        <f t="shared" si="50"/>
        <v xml:space="preserve">       0.000000E+00</v>
      </c>
      <c r="M105" t="str">
        <f t="shared" si="50"/>
        <v xml:space="preserve">      -2.136313E+06</v>
      </c>
      <c r="N105" t="str">
        <f t="shared" si="50"/>
        <v xml:space="preserve">       0.000000E+00</v>
      </c>
      <c r="O105" t="str">
        <f t="shared" si="50"/>
        <v xml:space="preserve">       3.433969E+06</v>
      </c>
      <c r="P105" t="str">
        <f t="shared" si="50"/>
        <v xml:space="preserve">       0.000000E+00</v>
      </c>
      <c r="Q105" t="str">
        <f t="shared" si="50"/>
        <v xml:space="preserve">       1.202884E+09</v>
      </c>
      <c r="R105" t="str">
        <f t="shared" si="50"/>
        <v xml:space="preserve">       0.000000E+00</v>
      </c>
      <c r="S105" t="str">
        <f t="shared" si="50"/>
        <v xml:space="preserve">      -2.755806E+07</v>
      </c>
      <c r="T105" t="str">
        <f t="shared" si="50"/>
        <v xml:space="preserve">       0.000000E+00</v>
      </c>
      <c r="U105" t="str">
        <f t="shared" si="50"/>
        <v xml:space="preserve">       1.382612E+08</v>
      </c>
      <c r="V105" t="str">
        <f t="shared" si="50"/>
        <v xml:space="preserve">       9.236040E+06</v>
      </c>
      <c r="W105" t="str">
        <f t="shared" si="50"/>
        <v xml:space="preserve">       0.000000E+00</v>
      </c>
      <c r="X105" t="str">
        <f t="shared" si="50"/>
        <v xml:space="preserve">       1.159535E+06</v>
      </c>
      <c r="Y105" t="str">
        <f t="shared" si="50"/>
        <v xml:space="preserve">       0.000000E+00</v>
      </c>
      <c r="Z105" t="str">
        <f t="shared" si="50"/>
        <v xml:space="preserve">       3.635955E+07</v>
      </c>
      <c r="AA105" t="str">
        <f t="shared" si="50"/>
        <v xml:space="preserve">       0.000000E+00</v>
      </c>
      <c r="AB105" t="str">
        <f t="shared" si="50"/>
        <v xml:space="preserve">       2.577988E+06</v>
      </c>
      <c r="AC105" t="str">
        <f t="shared" si="50"/>
        <v xml:space="preserve">       6.804152E+06</v>
      </c>
      <c r="AD105" t="str">
        <f t="shared" si="50"/>
        <v xml:space="preserve">       0.000000E+00</v>
      </c>
      <c r="AE105" t="str">
        <f t="shared" si="50"/>
        <v xml:space="preserve">       2.315102E+08</v>
      </c>
      <c r="AF105" t="str">
        <f t="shared" si="50"/>
        <v xml:space="preserve">       0.000000E+00</v>
      </c>
      <c r="AG105" s="1"/>
    </row>
    <row r="106" spans="1:33" x14ac:dyDescent="0.3">
      <c r="A106" t="str">
        <f t="shared" ref="A106:AF106" si="51">A53</f>
        <v xml:space="preserve">   25</v>
      </c>
      <c r="B106" t="str">
        <f t="shared" si="51"/>
        <v xml:space="preserve"> 111.150</v>
      </c>
      <c r="C106" t="str">
        <f t="shared" si="51"/>
        <v xml:space="preserve">   0.000</v>
      </c>
      <c r="D106" t="str">
        <f t="shared" si="51"/>
        <v xml:space="preserve">  -3.432</v>
      </c>
      <c r="E106" t="str">
        <f t="shared" si="51"/>
        <v xml:space="preserve">       3.444576E+01</v>
      </c>
      <c r="F106" t="str">
        <f t="shared" si="51"/>
        <v xml:space="preserve">       2.363800E-01</v>
      </c>
      <c r="G106" t="str">
        <f t="shared" si="51"/>
        <v xml:space="preserve">       1.917765E-02</v>
      </c>
      <c r="H106" t="str">
        <f t="shared" si="51"/>
        <v xml:space="preserve">       7.529659E-01</v>
      </c>
      <c r="I106" t="str">
        <f t="shared" si="51"/>
        <v xml:space="preserve">       1.226539E+01</v>
      </c>
      <c r="J106" t="str">
        <f t="shared" si="51"/>
        <v xml:space="preserve">      -1.125276E-01</v>
      </c>
      <c r="K106" t="str">
        <f t="shared" si="51"/>
        <v xml:space="preserve">       8.687131E+07</v>
      </c>
      <c r="L106" t="str">
        <f t="shared" si="51"/>
        <v xml:space="preserve">       0.000000E+00</v>
      </c>
      <c r="M106" t="str">
        <f t="shared" si="51"/>
        <v xml:space="preserve">      -2.136313E+06</v>
      </c>
      <c r="N106" t="str">
        <f t="shared" si="51"/>
        <v xml:space="preserve">       0.000000E+00</v>
      </c>
      <c r="O106" t="str">
        <f t="shared" si="51"/>
        <v xml:space="preserve">       3.433969E+06</v>
      </c>
      <c r="P106" t="str">
        <f t="shared" si="51"/>
        <v xml:space="preserve">       0.000000E+00</v>
      </c>
      <c r="Q106" t="str">
        <f t="shared" si="51"/>
        <v xml:space="preserve">       1.202884E+09</v>
      </c>
      <c r="R106" t="str">
        <f t="shared" si="51"/>
        <v xml:space="preserve">       0.000000E+00</v>
      </c>
      <c r="S106" t="str">
        <f t="shared" si="51"/>
        <v xml:space="preserve">      -2.755806E+07</v>
      </c>
      <c r="T106" t="str">
        <f t="shared" si="51"/>
        <v xml:space="preserve">       0.000000E+00</v>
      </c>
      <c r="U106" t="str">
        <f t="shared" si="51"/>
        <v xml:space="preserve">       1.382612E+08</v>
      </c>
      <c r="V106" t="str">
        <f t="shared" si="51"/>
        <v xml:space="preserve">       9.236040E+06</v>
      </c>
      <c r="W106" t="str">
        <f t="shared" si="51"/>
        <v xml:space="preserve">       0.000000E+00</v>
      </c>
      <c r="X106" t="str">
        <f t="shared" si="51"/>
        <v xml:space="preserve">       1.159535E+06</v>
      </c>
      <c r="Y106" t="str">
        <f t="shared" si="51"/>
        <v xml:space="preserve">       0.000000E+00</v>
      </c>
      <c r="Z106" t="str">
        <f t="shared" si="51"/>
        <v xml:space="preserve">       3.635955E+07</v>
      </c>
      <c r="AA106" t="str">
        <f t="shared" si="51"/>
        <v xml:space="preserve">       0.000000E+00</v>
      </c>
      <c r="AB106" t="str">
        <f t="shared" si="51"/>
        <v xml:space="preserve">       2.577988E+06</v>
      </c>
      <c r="AC106" t="str">
        <f t="shared" si="51"/>
        <v xml:space="preserve">       6.804152E+06</v>
      </c>
      <c r="AD106" t="str">
        <f t="shared" si="51"/>
        <v xml:space="preserve">       0.000000E+00</v>
      </c>
      <c r="AE106" t="str">
        <f t="shared" si="51"/>
        <v xml:space="preserve">       2.315102E+08</v>
      </c>
      <c r="AF106" t="str">
        <f t="shared" si="51"/>
        <v xml:space="preserve">       0.000000E+00</v>
      </c>
    </row>
    <row r="107" spans="1:33" x14ac:dyDescent="0.3">
      <c r="A107" t="str">
        <f t="shared" ref="A107:AF107" si="52">A54</f>
        <v xml:space="preserve">     </v>
      </c>
      <c r="B107" t="str">
        <f t="shared" si="52"/>
        <v xml:space="preserve"> 117.000</v>
      </c>
      <c r="C107" t="str">
        <f t="shared" si="52"/>
        <v xml:space="preserve">   0.000</v>
      </c>
      <c r="D107" t="str">
        <f t="shared" si="52"/>
        <v xml:space="preserve">  -4.000</v>
      </c>
      <c r="E107" t="str">
        <f t="shared" si="52"/>
        <v xml:space="preserve">       5.394971E+00</v>
      </c>
      <c r="F107" t="str">
        <f t="shared" si="52"/>
        <v xml:space="preserve">       2.959238E-02</v>
      </c>
      <c r="G107" t="str">
        <f t="shared" si="52"/>
        <v xml:space="preserve">       6.210809E-03</v>
      </c>
      <c r="H107" t="str">
        <f t="shared" si="52"/>
        <v xml:space="preserve">       7.122789E-03</v>
      </c>
      <c r="I107" t="str">
        <f t="shared" si="52"/>
        <v xml:space="preserve">       9.379230E-02</v>
      </c>
      <c r="J107" t="str">
        <f t="shared" si="52"/>
        <v xml:space="preserve">       3.983154E-04</v>
      </c>
      <c r="K107" t="str">
        <f t="shared" si="52"/>
        <v xml:space="preserve">       1.588231E+07</v>
      </c>
      <c r="L107" t="str">
        <f t="shared" si="52"/>
        <v xml:space="preserve">       0.000000E+00</v>
      </c>
      <c r="M107" t="str">
        <f t="shared" si="52"/>
        <v xml:space="preserve">      -9.185355E+04</v>
      </c>
      <c r="N107" t="str">
        <f t="shared" si="52"/>
        <v xml:space="preserve">       0.000000E+00</v>
      </c>
      <c r="O107" t="str">
        <f t="shared" si="52"/>
        <v xml:space="preserve">       1.196542E+05</v>
      </c>
      <c r="P107" t="str">
        <f t="shared" si="52"/>
        <v xml:space="preserve">       0.000000E+00</v>
      </c>
      <c r="Q107" t="str">
        <f t="shared" si="52"/>
        <v xml:space="preserve">       1.182834E+08</v>
      </c>
      <c r="R107" t="str">
        <f t="shared" si="52"/>
        <v xml:space="preserve">       0.000000E+00</v>
      </c>
      <c r="S107" t="str">
        <f t="shared" si="52"/>
        <v xml:space="preserve">      -7.704111E+05</v>
      </c>
      <c r="T107" t="str">
        <f t="shared" si="52"/>
        <v xml:space="preserve">       0.000000E+00</v>
      </c>
      <c r="U107" t="str">
        <f t="shared" si="52"/>
        <v xml:space="preserve">       1.185832E+06</v>
      </c>
      <c r="V107" t="str">
        <f t="shared" si="52"/>
        <v xml:space="preserve">       9.284255E+05</v>
      </c>
      <c r="W107" t="str">
        <f t="shared" si="52"/>
        <v xml:space="preserve">       0.000000E+00</v>
      </c>
      <c r="X107" t="str">
        <f t="shared" si="52"/>
        <v xml:space="preserve">       1.037834E+05</v>
      </c>
      <c r="Y107" t="str">
        <f t="shared" si="52"/>
        <v xml:space="preserve">       0.000000E+00</v>
      </c>
      <c r="Z107" t="str">
        <f t="shared" si="52"/>
        <v xml:space="preserve">       1.856552E+05</v>
      </c>
      <c r="AA107" t="str">
        <f t="shared" si="52"/>
        <v xml:space="preserve">       0.000000E+00</v>
      </c>
      <c r="AB107" t="str">
        <f t="shared" si="52"/>
        <v xml:space="preserve">      -4.745687E+02</v>
      </c>
      <c r="AC107" t="str">
        <f t="shared" si="52"/>
        <v xml:space="preserve">       7.145234E+04</v>
      </c>
      <c r="AD107" t="str">
        <f t="shared" si="52"/>
        <v xml:space="preserve">       0.000000E+00</v>
      </c>
      <c r="AE107" t="str">
        <f t="shared" si="52"/>
        <v xml:space="preserve">       1.385424E+06</v>
      </c>
      <c r="AF107" t="str">
        <f t="shared" si="52"/>
        <v xml:space="preserve">       0.000000E+00</v>
      </c>
      <c r="AG107" s="1"/>
    </row>
    <row r="108" spans="1:33" x14ac:dyDescent="0.3">
      <c r="A108" t="str">
        <f>A55</f>
        <v>***</v>
      </c>
      <c r="B108" t="str">
        <f t="shared" ref="B108" si="53">B55</f>
        <v>BLADE</v>
      </c>
      <c r="C108">
        <f>C55 + 1</f>
        <v>3</v>
      </c>
    </row>
    <row r="109" spans="1:33" x14ac:dyDescent="0.3">
      <c r="A109" t="str">
        <f>A56</f>
        <v>1.00000,</v>
      </c>
      <c r="B109">
        <f t="shared" ref="B109:E109" si="54">B56</f>
        <v>2</v>
      </c>
      <c r="C109" t="str">
        <f t="shared" si="54"/>
        <v>!mass</v>
      </c>
      <c r="D109" t="str">
        <f t="shared" si="54"/>
        <v>imbalance,</v>
      </c>
      <c r="E109" t="str">
        <f t="shared" si="54"/>
        <v>ifullstiff</v>
      </c>
      <c r="AG109" s="1"/>
    </row>
    <row r="110" spans="1:33" x14ac:dyDescent="0.3">
      <c r="A110" t="str">
        <f>A57</f>
        <v>**num</v>
      </c>
      <c r="B110" t="str">
        <f t="shared" ref="B110:AF110" si="55">B57</f>
        <v xml:space="preserve"> Y[span]</v>
      </c>
      <c r="C110" t="str">
        <f t="shared" si="55"/>
        <v xml:space="preserve">  X[swe]</v>
      </c>
      <c r="D110" t="str">
        <f t="shared" si="55"/>
        <v xml:space="preserve">  Z[Ben]</v>
      </c>
      <c r="E110" t="str">
        <f t="shared" si="55"/>
        <v xml:space="preserve">                 rA</v>
      </c>
      <c r="F110" t="str">
        <f t="shared" si="55"/>
        <v xml:space="preserve">            xcm_edg</v>
      </c>
      <c r="G110" t="str">
        <f t="shared" si="55"/>
        <v xml:space="preserve">            zcm_flp</v>
      </c>
      <c r="H110" t="str">
        <f t="shared" si="55"/>
        <v xml:space="preserve">           rIxx_flp</v>
      </c>
      <c r="I110" t="str">
        <f t="shared" si="55"/>
        <v xml:space="preserve">           rIzz_edg</v>
      </c>
      <c r="J110" t="str">
        <f t="shared" si="55"/>
        <v xml:space="preserve">            rIxz_cp</v>
      </c>
      <c r="K110" t="str">
        <f t="shared" si="55"/>
        <v xml:space="preserve">        K11=GAx_edg</v>
      </c>
      <c r="L110" t="str">
        <f t="shared" si="55"/>
        <v xml:space="preserve">                K12</v>
      </c>
      <c r="M110" t="str">
        <f t="shared" si="55"/>
        <v xml:space="preserve">        K13=GAxz_cp</v>
      </c>
      <c r="N110" t="str">
        <f t="shared" si="55"/>
        <v xml:space="preserve">                K14</v>
      </c>
      <c r="O110" t="str">
        <f t="shared" si="55"/>
        <v xml:space="preserve">   K15=GAxX_edg/trs</v>
      </c>
      <c r="P110" t="str">
        <f t="shared" si="55"/>
        <v xml:space="preserve">                K16</v>
      </c>
      <c r="Q110" t="str">
        <f t="shared" si="55"/>
        <v xml:space="preserve">         K22=EA_ten</v>
      </c>
      <c r="R110" t="str">
        <f t="shared" si="55"/>
        <v xml:space="preserve">                K23</v>
      </c>
      <c r="S110" t="str">
        <f t="shared" si="55"/>
        <v xml:space="preserve"> K24=(-)EAx_ten/flp</v>
      </c>
      <c r="T110" t="str">
        <f t="shared" si="55"/>
        <v xml:space="preserve">                K25</v>
      </c>
      <c r="U110" t="str">
        <f t="shared" si="55"/>
        <v xml:space="preserve">    K26=EAz_ten/edg</v>
      </c>
      <c r="V110" t="str">
        <f t="shared" si="55"/>
        <v xml:space="preserve">        K33=GAz_flp</v>
      </c>
      <c r="W110" t="str">
        <f t="shared" si="55"/>
        <v xml:space="preserve">                K34</v>
      </c>
      <c r="X110" t="str">
        <f t="shared" si="55"/>
        <v>K35=(-)GAzZ_flp/trs</v>
      </c>
      <c r="Y110" t="str">
        <f t="shared" si="55"/>
        <v xml:space="preserve">                K36</v>
      </c>
      <c r="Z110" t="str">
        <f t="shared" si="55"/>
        <v xml:space="preserve">       K44=EIxx_flp</v>
      </c>
      <c r="AA110" t="str">
        <f t="shared" si="55"/>
        <v xml:space="preserve">                K45</v>
      </c>
      <c r="AB110" t="str">
        <f t="shared" si="55"/>
        <v xml:space="preserve">     K46=(-)EIxz_cp</v>
      </c>
      <c r="AC110" t="str">
        <f t="shared" si="55"/>
        <v xml:space="preserve">         K55=GJ_trs</v>
      </c>
      <c r="AD110" t="str">
        <f t="shared" si="55"/>
        <v xml:space="preserve">                K56</v>
      </c>
      <c r="AE110" t="str">
        <f t="shared" si="55"/>
        <v xml:space="preserve">       K66=EIzz_edg</v>
      </c>
      <c r="AF110" t="str">
        <f t="shared" si="55"/>
        <v xml:space="preserve">                  D</v>
      </c>
    </row>
    <row r="111" spans="1:33" x14ac:dyDescent="0.3">
      <c r="A111" t="str">
        <f t="shared" ref="A111:AF111" si="56">A58</f>
        <v xml:space="preserve">    1</v>
      </c>
      <c r="B111" t="str">
        <f t="shared" si="56"/>
        <v xml:space="preserve">   0.000</v>
      </c>
      <c r="C111" t="str">
        <f t="shared" si="56"/>
        <v xml:space="preserve">   0.000</v>
      </c>
      <c r="D111" t="str">
        <f t="shared" si="56"/>
        <v xml:space="preserve">   0.000</v>
      </c>
      <c r="E111" t="str">
        <f t="shared" si="56"/>
        <v xml:space="preserve">       3.127402E+03</v>
      </c>
      <c r="F111" t="str">
        <f t="shared" si="56"/>
        <v xml:space="preserve">      -2.274985E-02</v>
      </c>
      <c r="G111" t="str">
        <f t="shared" si="56"/>
        <v xml:space="preserve">      -6.426653E-03</v>
      </c>
      <c r="H111" t="str">
        <f t="shared" si="56"/>
        <v xml:space="preserve">       1.016585E+04</v>
      </c>
      <c r="I111" t="str">
        <f t="shared" si="56"/>
        <v xml:space="preserve">       1.016841E+04</v>
      </c>
      <c r="J111" t="str">
        <f t="shared" si="56"/>
        <v xml:space="preserve">      -4.758160E-01</v>
      </c>
      <c r="K111" t="str">
        <f t="shared" si="56"/>
        <v xml:space="preserve">       6.728530E+09</v>
      </c>
      <c r="L111" t="str">
        <f t="shared" si="56"/>
        <v xml:space="preserve">       0.000000E+00</v>
      </c>
      <c r="M111" t="str">
        <f t="shared" si="56"/>
        <v xml:space="preserve">      -6.524523E+05</v>
      </c>
      <c r="N111" t="str">
        <f t="shared" si="56"/>
        <v xml:space="preserve">       0.000000E+00</v>
      </c>
      <c r="O111" t="str">
        <f t="shared" si="56"/>
        <v xml:space="preserve">      -2.356753E+06</v>
      </c>
      <c r="P111" t="str">
        <f t="shared" si="56"/>
        <v xml:space="preserve">       0.000000E+00</v>
      </c>
      <c r="Q111" t="str">
        <f t="shared" si="56"/>
        <v xml:space="preserve">       4.605108E+10</v>
      </c>
      <c r="R111" t="str">
        <f t="shared" si="56"/>
        <v xml:space="preserve">       0.000000E+00</v>
      </c>
      <c r="S111" t="str">
        <f t="shared" si="56"/>
        <v xml:space="preserve">       3.118294E+08</v>
      </c>
      <c r="T111" t="str">
        <f t="shared" si="56"/>
        <v xml:space="preserve">       0.000000E+00</v>
      </c>
      <c r="U111" t="str">
        <f t="shared" si="56"/>
        <v xml:space="preserve">      -1.047216E+09</v>
      </c>
      <c r="V111" t="str">
        <f t="shared" si="56"/>
        <v xml:space="preserve">       6.740935E+09</v>
      </c>
      <c r="W111" t="str">
        <f t="shared" si="56"/>
        <v xml:space="preserve">       0.000000E+00</v>
      </c>
      <c r="X111" t="str">
        <f t="shared" si="56"/>
        <v xml:space="preserve">       1.534624E+08</v>
      </c>
      <c r="Y111" t="str">
        <f t="shared" si="56"/>
        <v xml:space="preserve">       0.000000E+00</v>
      </c>
      <c r="Z111" t="str">
        <f t="shared" si="56"/>
        <v xml:space="preserve">       1.497336E+11</v>
      </c>
      <c r="AA111" t="str">
        <f t="shared" si="56"/>
        <v xml:space="preserve">       0.000000E+00</v>
      </c>
      <c r="AB111" t="str">
        <f t="shared" si="56"/>
        <v xml:space="preserve">       6.597179E+06</v>
      </c>
      <c r="AC111" t="str">
        <f t="shared" si="56"/>
        <v xml:space="preserve">       8.748918E+10</v>
      </c>
      <c r="AD111" t="str">
        <f t="shared" si="56"/>
        <v xml:space="preserve">       0.000000E+00</v>
      </c>
      <c r="AE111" t="str">
        <f t="shared" si="56"/>
        <v xml:space="preserve">       1.496246E+11</v>
      </c>
      <c r="AF111" t="str">
        <f t="shared" si="56"/>
        <v xml:space="preserve">       0.000000E+00</v>
      </c>
      <c r="AG111" s="1"/>
    </row>
    <row r="112" spans="1:33" x14ac:dyDescent="0.3">
      <c r="A112" t="str">
        <f t="shared" ref="A112:AF112" si="57">A59</f>
        <v xml:space="preserve">     </v>
      </c>
      <c r="B112" t="str">
        <f t="shared" si="57"/>
        <v xml:space="preserve">   1.170</v>
      </c>
      <c r="C112" t="str">
        <f t="shared" si="57"/>
        <v xml:space="preserve">   0.000</v>
      </c>
      <c r="D112" t="str">
        <f t="shared" si="57"/>
        <v xml:space="preserve">   0.009</v>
      </c>
      <c r="E112" t="str">
        <f t="shared" si="57"/>
        <v xml:space="preserve">       2.964731E+03</v>
      </c>
      <c r="F112" t="str">
        <f t="shared" si="57"/>
        <v xml:space="preserve">       1.291021E-02</v>
      </c>
      <c r="G112" t="str">
        <f t="shared" si="57"/>
        <v xml:space="preserve">       3.543060E-03</v>
      </c>
      <c r="H112" t="str">
        <f t="shared" si="57"/>
        <v xml:space="preserve">       9.677493E+03</v>
      </c>
      <c r="I112" t="str">
        <f t="shared" si="57"/>
        <v xml:space="preserve">       9.670824E+03</v>
      </c>
      <c r="J112" t="str">
        <f t="shared" si="57"/>
        <v xml:space="preserve">      -9.502423E-01</v>
      </c>
      <c r="K112" t="str">
        <f t="shared" si="57"/>
        <v xml:space="preserve">       6.388392E+09</v>
      </c>
      <c r="L112" t="str">
        <f t="shared" si="57"/>
        <v xml:space="preserve">       0.000000E+00</v>
      </c>
      <c r="M112" t="str">
        <f t="shared" si="57"/>
        <v xml:space="preserve">       6.845816E+05</v>
      </c>
      <c r="N112" t="str">
        <f t="shared" si="57"/>
        <v xml:space="preserve">       0.000000E+00</v>
      </c>
      <c r="O112" t="str">
        <f t="shared" si="57"/>
        <v xml:space="preserve">       4.121024E+07</v>
      </c>
      <c r="P112" t="str">
        <f t="shared" si="57"/>
        <v xml:space="preserve">       0.000000E+00</v>
      </c>
      <c r="Q112" t="str">
        <f t="shared" si="57"/>
        <v xml:space="preserve">       4.375133E+10</v>
      </c>
      <c r="R112" t="str">
        <f t="shared" si="57"/>
        <v xml:space="preserve">       0.000000E+00</v>
      </c>
      <c r="S112" t="str">
        <f t="shared" si="57"/>
        <v xml:space="preserve">      -1.533793E+08</v>
      </c>
      <c r="T112" t="str">
        <f t="shared" si="57"/>
        <v xml:space="preserve">       0.000000E+00</v>
      </c>
      <c r="U112" t="str">
        <f t="shared" si="57"/>
        <v xml:space="preserve">       5.620792E+08</v>
      </c>
      <c r="V112" t="str">
        <f t="shared" si="57"/>
        <v xml:space="preserve">       6.384676E+09</v>
      </c>
      <c r="W112" t="str">
        <f t="shared" si="57"/>
        <v xml:space="preserve">       0.000000E+00</v>
      </c>
      <c r="X112" t="str">
        <f t="shared" si="57"/>
        <v xml:space="preserve">      -8.589311E+07</v>
      </c>
      <c r="Y112" t="str">
        <f t="shared" si="57"/>
        <v xml:space="preserve">       0.000000E+00</v>
      </c>
      <c r="Z112" t="str">
        <f t="shared" si="57"/>
        <v xml:space="preserve">       1.431998E+11</v>
      </c>
      <c r="AA112" t="str">
        <f t="shared" si="57"/>
        <v xml:space="preserve">       0.000000E+00</v>
      </c>
      <c r="AB112" t="str">
        <f t="shared" si="57"/>
        <v xml:space="preserve">       1.046571E+07</v>
      </c>
      <c r="AC112" t="str">
        <f t="shared" si="57"/>
        <v xml:space="preserve">       8.328556E+10</v>
      </c>
      <c r="AD112" t="str">
        <f t="shared" si="57"/>
        <v xml:space="preserve">       0.000000E+00</v>
      </c>
      <c r="AE112" t="str">
        <f t="shared" si="57"/>
        <v xml:space="preserve">       1.422668E+11</v>
      </c>
      <c r="AF112" t="str">
        <f t="shared" si="57"/>
        <v xml:space="preserve">       0.000000E+00</v>
      </c>
    </row>
    <row r="113" spans="1:33" x14ac:dyDescent="0.3">
      <c r="A113" t="str">
        <f t="shared" ref="A113:AF113" si="58">A60</f>
        <v xml:space="preserve">    2</v>
      </c>
      <c r="B113" t="str">
        <f t="shared" si="58"/>
        <v xml:space="preserve">   1.170</v>
      </c>
      <c r="C113" t="str">
        <f t="shared" si="58"/>
        <v xml:space="preserve">   0.000</v>
      </c>
      <c r="D113" t="str">
        <f t="shared" si="58"/>
        <v xml:space="preserve">   0.009</v>
      </c>
      <c r="E113" t="str">
        <f t="shared" si="58"/>
        <v xml:space="preserve">       2.964731E+03</v>
      </c>
      <c r="F113" t="str">
        <f t="shared" si="58"/>
        <v xml:space="preserve">       1.291021E-02</v>
      </c>
      <c r="G113" t="str">
        <f t="shared" si="58"/>
        <v xml:space="preserve">       3.543060E-03</v>
      </c>
      <c r="H113" t="str">
        <f t="shared" si="58"/>
        <v xml:space="preserve">       9.677493E+03</v>
      </c>
      <c r="I113" t="str">
        <f t="shared" si="58"/>
        <v xml:space="preserve">       9.670824E+03</v>
      </c>
      <c r="J113" t="str">
        <f t="shared" si="58"/>
        <v xml:space="preserve">      -9.502423E-01</v>
      </c>
      <c r="K113" t="str">
        <f t="shared" si="58"/>
        <v xml:space="preserve">       6.388392E+09</v>
      </c>
      <c r="L113" t="str">
        <f t="shared" si="58"/>
        <v xml:space="preserve">       0.000000E+00</v>
      </c>
      <c r="M113" t="str">
        <f t="shared" si="58"/>
        <v xml:space="preserve">       6.845816E+05</v>
      </c>
      <c r="N113" t="str">
        <f t="shared" si="58"/>
        <v xml:space="preserve">       0.000000E+00</v>
      </c>
      <c r="O113" t="str">
        <f t="shared" si="58"/>
        <v xml:space="preserve">       4.121024E+07</v>
      </c>
      <c r="P113" t="str">
        <f t="shared" si="58"/>
        <v xml:space="preserve">       0.000000E+00</v>
      </c>
      <c r="Q113" t="str">
        <f t="shared" si="58"/>
        <v xml:space="preserve">       4.375133E+10</v>
      </c>
      <c r="R113" t="str">
        <f t="shared" si="58"/>
        <v xml:space="preserve">       0.000000E+00</v>
      </c>
      <c r="S113" t="str">
        <f t="shared" si="58"/>
        <v xml:space="preserve">      -1.533793E+08</v>
      </c>
      <c r="T113" t="str">
        <f t="shared" si="58"/>
        <v xml:space="preserve">       0.000000E+00</v>
      </c>
      <c r="U113" t="str">
        <f t="shared" si="58"/>
        <v xml:space="preserve">       5.620792E+08</v>
      </c>
      <c r="V113" t="str">
        <f t="shared" si="58"/>
        <v xml:space="preserve">       6.384676E+09</v>
      </c>
      <c r="W113" t="str">
        <f t="shared" si="58"/>
        <v xml:space="preserve">       0.000000E+00</v>
      </c>
      <c r="X113" t="str">
        <f t="shared" si="58"/>
        <v xml:space="preserve">      -8.589311E+07</v>
      </c>
      <c r="Y113" t="str">
        <f t="shared" si="58"/>
        <v xml:space="preserve">       0.000000E+00</v>
      </c>
      <c r="Z113" t="str">
        <f t="shared" si="58"/>
        <v xml:space="preserve">       1.431998E+11</v>
      </c>
      <c r="AA113" t="str">
        <f t="shared" si="58"/>
        <v xml:space="preserve">       0.000000E+00</v>
      </c>
      <c r="AB113" t="str">
        <f t="shared" si="58"/>
        <v xml:space="preserve">       1.046571E+07</v>
      </c>
      <c r="AC113" t="str">
        <f t="shared" si="58"/>
        <v xml:space="preserve">       8.328556E+10</v>
      </c>
      <c r="AD113" t="str">
        <f t="shared" si="58"/>
        <v xml:space="preserve">       0.000000E+00</v>
      </c>
      <c r="AE113" t="str">
        <f t="shared" si="58"/>
        <v xml:space="preserve">       1.422668E+11</v>
      </c>
      <c r="AF113" t="str">
        <f t="shared" si="58"/>
        <v xml:space="preserve">       0.000000E+00</v>
      </c>
      <c r="AG113" s="1"/>
    </row>
    <row r="114" spans="1:33" x14ac:dyDescent="0.3">
      <c r="A114" t="str">
        <f t="shared" ref="A114:AF114" si="59">A61</f>
        <v xml:space="preserve">     </v>
      </c>
      <c r="B114" t="str">
        <f t="shared" si="59"/>
        <v xml:space="preserve">   2.340</v>
      </c>
      <c r="C114" t="str">
        <f t="shared" si="59"/>
        <v xml:space="preserve">   0.000</v>
      </c>
      <c r="D114" t="str">
        <f t="shared" si="59"/>
        <v xml:space="preserve">   0.018</v>
      </c>
      <c r="E114" t="str">
        <f t="shared" si="59"/>
        <v xml:space="preserve">       2.805124E+03</v>
      </c>
      <c r="F114" t="str">
        <f t="shared" si="59"/>
        <v xml:space="preserve">       4.810084E-02</v>
      </c>
      <c r="G114" t="str">
        <f t="shared" si="59"/>
        <v xml:space="preserve">       1.430942E-02</v>
      </c>
      <c r="H114" t="str">
        <f t="shared" si="59"/>
        <v xml:space="preserve">       9.192689E+03</v>
      </c>
      <c r="I114" t="str">
        <f t="shared" si="59"/>
        <v xml:space="preserve">       9.180982E+03</v>
      </c>
      <c r="J114" t="str">
        <f t="shared" si="59"/>
        <v xml:space="preserve">       3.639152E+00</v>
      </c>
      <c r="K114" t="str">
        <f t="shared" si="59"/>
        <v xml:space="preserve">       6.056595E+09</v>
      </c>
      <c r="L114" t="str">
        <f t="shared" si="59"/>
        <v xml:space="preserve">       0.000000E+00</v>
      </c>
      <c r="M114" t="str">
        <f t="shared" si="59"/>
        <v xml:space="preserve">       1.114397E+06</v>
      </c>
      <c r="N114" t="str">
        <f t="shared" si="59"/>
        <v xml:space="preserve">       0.000000E+00</v>
      </c>
      <c r="O114" t="str">
        <f t="shared" si="59"/>
        <v xml:space="preserve">       8.661124E+07</v>
      </c>
      <c r="P114" t="str">
        <f t="shared" si="59"/>
        <v xml:space="preserve">       0.000000E+00</v>
      </c>
      <c r="Q114" t="str">
        <f t="shared" si="59"/>
        <v xml:space="preserve">       4.156962E+10</v>
      </c>
      <c r="R114" t="str">
        <f t="shared" si="59"/>
        <v xml:space="preserve">       0.000000E+00</v>
      </c>
      <c r="S114" t="str">
        <f t="shared" si="59"/>
        <v xml:space="preserve">      -5.948793E+08</v>
      </c>
      <c r="T114" t="str">
        <f t="shared" si="59"/>
        <v xml:space="preserve">       0.000000E+00</v>
      </c>
      <c r="U114" t="str">
        <f t="shared" si="59"/>
        <v xml:space="preserve">       1.984731E+09</v>
      </c>
      <c r="V114" t="str">
        <f t="shared" si="59"/>
        <v xml:space="preserve">       6.032237E+09</v>
      </c>
      <c r="W114" t="str">
        <f t="shared" si="59"/>
        <v xml:space="preserve">       0.000000E+00</v>
      </c>
      <c r="X114" t="str">
        <f t="shared" si="59"/>
        <v xml:space="preserve">      -2.896387E+08</v>
      </c>
      <c r="Y114" t="str">
        <f t="shared" si="59"/>
        <v xml:space="preserve">       0.000000E+00</v>
      </c>
      <c r="Z114" t="str">
        <f t="shared" si="59"/>
        <v xml:space="preserve">       1.371927E+11</v>
      </c>
      <c r="AA114" t="str">
        <f t="shared" si="59"/>
        <v xml:space="preserve">       0.000000E+00</v>
      </c>
      <c r="AB114" t="str">
        <f t="shared" si="59"/>
        <v xml:space="preserve">      -5.438991E+07</v>
      </c>
      <c r="AC114" t="str">
        <f t="shared" si="59"/>
        <v xml:space="preserve">       7.910602E+10</v>
      </c>
      <c r="AD114" t="str">
        <f t="shared" si="59"/>
        <v xml:space="preserve">       0.000000E+00</v>
      </c>
      <c r="AE114" t="str">
        <f t="shared" si="59"/>
        <v xml:space="preserve">       1.350282E+11</v>
      </c>
      <c r="AF114" t="str">
        <f t="shared" si="59"/>
        <v xml:space="preserve">       0.000000E+00</v>
      </c>
    </row>
    <row r="115" spans="1:33" x14ac:dyDescent="0.3">
      <c r="A115" t="str">
        <f t="shared" ref="A115:AF115" si="60">A62</f>
        <v xml:space="preserve">    3</v>
      </c>
      <c r="B115" t="str">
        <f t="shared" si="60"/>
        <v xml:space="preserve">   2.340</v>
      </c>
      <c r="C115" t="str">
        <f t="shared" si="60"/>
        <v xml:space="preserve">   0.000</v>
      </c>
      <c r="D115" t="str">
        <f t="shared" si="60"/>
        <v xml:space="preserve">   0.018</v>
      </c>
      <c r="E115" t="str">
        <f t="shared" si="60"/>
        <v xml:space="preserve">       2.805124E+03</v>
      </c>
      <c r="F115" t="str">
        <f t="shared" si="60"/>
        <v xml:space="preserve">       4.810084E-02</v>
      </c>
      <c r="G115" t="str">
        <f t="shared" si="60"/>
        <v xml:space="preserve">       1.430942E-02</v>
      </c>
      <c r="H115" t="str">
        <f t="shared" si="60"/>
        <v xml:space="preserve">       9.192689E+03</v>
      </c>
      <c r="I115" t="str">
        <f t="shared" si="60"/>
        <v xml:space="preserve">       9.180982E+03</v>
      </c>
      <c r="J115" t="str">
        <f t="shared" si="60"/>
        <v xml:space="preserve">       3.639152E+00</v>
      </c>
      <c r="K115" t="str">
        <f t="shared" si="60"/>
        <v xml:space="preserve">       6.056595E+09</v>
      </c>
      <c r="L115" t="str">
        <f t="shared" si="60"/>
        <v xml:space="preserve">       0.000000E+00</v>
      </c>
      <c r="M115" t="str">
        <f t="shared" si="60"/>
        <v xml:space="preserve">       1.114397E+06</v>
      </c>
      <c r="N115" t="str">
        <f t="shared" si="60"/>
        <v xml:space="preserve">       0.000000E+00</v>
      </c>
      <c r="O115" t="str">
        <f t="shared" si="60"/>
        <v xml:space="preserve">       8.661124E+07</v>
      </c>
      <c r="P115" t="str">
        <f t="shared" si="60"/>
        <v xml:space="preserve">       0.000000E+00</v>
      </c>
      <c r="Q115" t="str">
        <f t="shared" si="60"/>
        <v xml:space="preserve">       4.156962E+10</v>
      </c>
      <c r="R115" t="str">
        <f t="shared" si="60"/>
        <v xml:space="preserve">       0.000000E+00</v>
      </c>
      <c r="S115" t="str">
        <f t="shared" si="60"/>
        <v xml:space="preserve">      -5.948793E+08</v>
      </c>
      <c r="T115" t="str">
        <f t="shared" si="60"/>
        <v xml:space="preserve">       0.000000E+00</v>
      </c>
      <c r="U115" t="str">
        <f t="shared" si="60"/>
        <v xml:space="preserve">       1.984731E+09</v>
      </c>
      <c r="V115" t="str">
        <f t="shared" si="60"/>
        <v xml:space="preserve">       6.032237E+09</v>
      </c>
      <c r="W115" t="str">
        <f t="shared" si="60"/>
        <v xml:space="preserve">       0.000000E+00</v>
      </c>
      <c r="X115" t="str">
        <f t="shared" si="60"/>
        <v xml:space="preserve">      -2.896387E+08</v>
      </c>
      <c r="Y115" t="str">
        <f t="shared" si="60"/>
        <v xml:space="preserve">       0.000000E+00</v>
      </c>
      <c r="Z115" t="str">
        <f t="shared" si="60"/>
        <v xml:space="preserve">       1.371927E+11</v>
      </c>
      <c r="AA115" t="str">
        <f t="shared" si="60"/>
        <v xml:space="preserve">       0.000000E+00</v>
      </c>
      <c r="AB115" t="str">
        <f t="shared" si="60"/>
        <v xml:space="preserve">      -5.438991E+07</v>
      </c>
      <c r="AC115" t="str">
        <f t="shared" si="60"/>
        <v xml:space="preserve">       7.910602E+10</v>
      </c>
      <c r="AD115" t="str">
        <f t="shared" si="60"/>
        <v xml:space="preserve">       0.000000E+00</v>
      </c>
      <c r="AE115" t="str">
        <f t="shared" si="60"/>
        <v xml:space="preserve">       1.350282E+11</v>
      </c>
      <c r="AF115" t="str">
        <f t="shared" si="60"/>
        <v xml:space="preserve">       0.000000E+00</v>
      </c>
    </row>
    <row r="116" spans="1:33" x14ac:dyDescent="0.3">
      <c r="A116" t="str">
        <f t="shared" ref="A116:AF116" si="61">A63</f>
        <v xml:space="preserve">     </v>
      </c>
      <c r="B116" t="str">
        <f t="shared" si="61"/>
        <v xml:space="preserve">   3.510</v>
      </c>
      <c r="C116" t="str">
        <f t="shared" si="61"/>
        <v xml:space="preserve">   0.000</v>
      </c>
      <c r="D116" t="str">
        <f t="shared" si="61"/>
        <v xml:space="preserve">   0.030</v>
      </c>
      <c r="E116" t="str">
        <f t="shared" si="61"/>
        <v xml:space="preserve">       2.591132E+03</v>
      </c>
      <c r="F116" t="str">
        <f t="shared" si="61"/>
        <v xml:space="preserve">       6.844692E-02</v>
      </c>
      <c r="G116" t="str">
        <f t="shared" si="61"/>
        <v xml:space="preserve">       2.253257E-02</v>
      </c>
      <c r="H116" t="str">
        <f t="shared" si="61"/>
        <v xml:space="preserve">       7.961455E+03</v>
      </c>
      <c r="I116" t="str">
        <f t="shared" si="61"/>
        <v xml:space="preserve">       8.318728E+03</v>
      </c>
      <c r="J116" t="str">
        <f t="shared" si="61"/>
        <v xml:space="preserve">       1.425830E+02</v>
      </c>
      <c r="K116" t="str">
        <f t="shared" si="61"/>
        <v xml:space="preserve">       5.731297E+09</v>
      </c>
      <c r="L116" t="str">
        <f t="shared" si="61"/>
        <v xml:space="preserve">       0.000000E+00</v>
      </c>
      <c r="M116" t="str">
        <f t="shared" si="61"/>
        <v xml:space="preserve">       9.447159E+07</v>
      </c>
      <c r="N116" t="str">
        <f t="shared" si="61"/>
        <v xml:space="preserve">       0.000000E+00</v>
      </c>
      <c r="O116" t="str">
        <f t="shared" si="61"/>
        <v xml:space="preserve">       1.196181E+08</v>
      </c>
      <c r="P116" t="str">
        <f t="shared" si="61"/>
        <v xml:space="preserve">       0.000000E+00</v>
      </c>
      <c r="Q116" t="str">
        <f t="shared" si="61"/>
        <v xml:space="preserve">       3.866992E+10</v>
      </c>
      <c r="R116" t="str">
        <f t="shared" si="61"/>
        <v xml:space="preserve">       0.000000E+00</v>
      </c>
      <c r="S116" t="str">
        <f t="shared" si="61"/>
        <v xml:space="preserve">      -8.664213E+08</v>
      </c>
      <c r="T116" t="str">
        <f t="shared" si="61"/>
        <v xml:space="preserve">       0.000000E+00</v>
      </c>
      <c r="U116" t="str">
        <f t="shared" si="61"/>
        <v xml:space="preserve">       2.602726E+09</v>
      </c>
      <c r="V116" t="str">
        <f t="shared" si="61"/>
        <v xml:space="preserve">       5.426837E+09</v>
      </c>
      <c r="W116" t="str">
        <f t="shared" si="61"/>
        <v xml:space="preserve">       0.000000E+00</v>
      </c>
      <c r="X116" t="str">
        <f t="shared" si="61"/>
        <v xml:space="preserve">      -3.574639E+08</v>
      </c>
      <c r="Y116" t="str">
        <f t="shared" si="61"/>
        <v xml:space="preserve">       0.000000E+00</v>
      </c>
      <c r="Z116" t="str">
        <f t="shared" si="61"/>
        <v xml:space="preserve">       1.204780E+11</v>
      </c>
      <c r="AA116" t="str">
        <f t="shared" si="61"/>
        <v xml:space="preserve">       0.000000E+00</v>
      </c>
      <c r="AB116" t="str">
        <f t="shared" si="61"/>
        <v xml:space="preserve">      -2.126803E+09</v>
      </c>
      <c r="AC116" t="str">
        <f t="shared" si="61"/>
        <v xml:space="preserve">       6.997313E+10</v>
      </c>
      <c r="AD116" t="str">
        <f t="shared" si="61"/>
        <v xml:space="preserve">       0.000000E+00</v>
      </c>
      <c r="AE116" t="str">
        <f t="shared" si="61"/>
        <v xml:space="preserve">       1.223200E+11</v>
      </c>
      <c r="AF116" t="str">
        <f t="shared" si="61"/>
        <v xml:space="preserve">       0.000000E+00</v>
      </c>
    </row>
    <row r="117" spans="1:33" x14ac:dyDescent="0.3">
      <c r="A117" t="str">
        <f t="shared" ref="A117:AF117" si="62">A64</f>
        <v xml:space="preserve">    4</v>
      </c>
      <c r="B117" t="str">
        <f t="shared" si="62"/>
        <v xml:space="preserve">   3.510</v>
      </c>
      <c r="C117" t="str">
        <f t="shared" si="62"/>
        <v xml:space="preserve">   0.000</v>
      </c>
      <c r="D117" t="str">
        <f t="shared" si="62"/>
        <v xml:space="preserve">   0.030</v>
      </c>
      <c r="E117" t="str">
        <f t="shared" si="62"/>
        <v xml:space="preserve">       2.591132E+03</v>
      </c>
      <c r="F117" t="str">
        <f t="shared" si="62"/>
        <v xml:space="preserve">       6.844692E-02</v>
      </c>
      <c r="G117" t="str">
        <f t="shared" si="62"/>
        <v xml:space="preserve">       2.253257E-02</v>
      </c>
      <c r="H117" t="str">
        <f t="shared" si="62"/>
        <v xml:space="preserve">       7.961455E+03</v>
      </c>
      <c r="I117" t="str">
        <f t="shared" si="62"/>
        <v xml:space="preserve">       8.318728E+03</v>
      </c>
      <c r="J117" t="str">
        <f t="shared" si="62"/>
        <v xml:space="preserve">       1.425830E+02</v>
      </c>
      <c r="K117" t="str">
        <f t="shared" si="62"/>
        <v xml:space="preserve">       5.731297E+09</v>
      </c>
      <c r="L117" t="str">
        <f t="shared" si="62"/>
        <v xml:space="preserve">       0.000000E+00</v>
      </c>
      <c r="M117" t="str">
        <f t="shared" si="62"/>
        <v xml:space="preserve">       9.447159E+07</v>
      </c>
      <c r="N117" t="str">
        <f t="shared" si="62"/>
        <v xml:space="preserve">       0.000000E+00</v>
      </c>
      <c r="O117" t="str">
        <f t="shared" si="62"/>
        <v xml:space="preserve">       1.196181E+08</v>
      </c>
      <c r="P117" t="str">
        <f t="shared" si="62"/>
        <v xml:space="preserve">       0.000000E+00</v>
      </c>
      <c r="Q117" t="str">
        <f t="shared" si="62"/>
        <v xml:space="preserve">       3.866992E+10</v>
      </c>
      <c r="R117" t="str">
        <f t="shared" si="62"/>
        <v xml:space="preserve">       0.000000E+00</v>
      </c>
      <c r="S117" t="str">
        <f t="shared" si="62"/>
        <v xml:space="preserve">      -8.664213E+08</v>
      </c>
      <c r="T117" t="str">
        <f t="shared" si="62"/>
        <v xml:space="preserve">       0.000000E+00</v>
      </c>
      <c r="U117" t="str">
        <f t="shared" si="62"/>
        <v xml:space="preserve">       2.602726E+09</v>
      </c>
      <c r="V117" t="str">
        <f t="shared" si="62"/>
        <v xml:space="preserve">       5.426837E+09</v>
      </c>
      <c r="W117" t="str">
        <f t="shared" si="62"/>
        <v xml:space="preserve">       0.000000E+00</v>
      </c>
      <c r="X117" t="str">
        <f t="shared" si="62"/>
        <v xml:space="preserve">      -3.574639E+08</v>
      </c>
      <c r="Y117" t="str">
        <f t="shared" si="62"/>
        <v xml:space="preserve">       0.000000E+00</v>
      </c>
      <c r="Z117" t="str">
        <f t="shared" si="62"/>
        <v xml:space="preserve">       1.204780E+11</v>
      </c>
      <c r="AA117" t="str">
        <f t="shared" si="62"/>
        <v xml:space="preserve">       0.000000E+00</v>
      </c>
      <c r="AB117" t="str">
        <f t="shared" si="62"/>
        <v xml:space="preserve">      -2.126803E+09</v>
      </c>
      <c r="AC117" t="str">
        <f t="shared" si="62"/>
        <v xml:space="preserve">       6.997313E+10</v>
      </c>
      <c r="AD117" t="str">
        <f t="shared" si="62"/>
        <v xml:space="preserve">       0.000000E+00</v>
      </c>
      <c r="AE117" t="str">
        <f t="shared" si="62"/>
        <v xml:space="preserve">       1.223200E+11</v>
      </c>
      <c r="AF117" t="str">
        <f t="shared" si="62"/>
        <v xml:space="preserve">       0.000000E+00</v>
      </c>
    </row>
    <row r="118" spans="1:33" x14ac:dyDescent="0.3">
      <c r="A118" t="str">
        <f t="shared" ref="A118:AF118" si="63">A65</f>
        <v xml:space="preserve">     </v>
      </c>
      <c r="B118" t="str">
        <f t="shared" si="63"/>
        <v xml:space="preserve">   4.680</v>
      </c>
      <c r="C118" t="str">
        <f t="shared" si="63"/>
        <v xml:space="preserve">   0.000</v>
      </c>
      <c r="D118" t="str">
        <f t="shared" si="63"/>
        <v xml:space="preserve">   0.041</v>
      </c>
      <c r="E118" t="str">
        <f t="shared" si="63"/>
        <v xml:space="preserve">       2.389110E+03</v>
      </c>
      <c r="F118" t="str">
        <f t="shared" si="63"/>
        <v xml:space="preserve">       8.964348E-02</v>
      </c>
      <c r="G118" t="str">
        <f t="shared" si="63"/>
        <v xml:space="preserve">       3.024929E-02</v>
      </c>
      <c r="H118" t="str">
        <f t="shared" si="63"/>
        <v xml:space="preserve">       6.863365E+03</v>
      </c>
      <c r="I118" t="str">
        <f t="shared" si="63"/>
        <v xml:space="preserve">       7.521293E+03</v>
      </c>
      <c r="J118" t="str">
        <f t="shared" si="63"/>
        <v xml:space="preserve">       2.559384E+02</v>
      </c>
      <c r="K118" t="str">
        <f t="shared" si="63"/>
        <v xml:space="preserve">       5.418192E+09</v>
      </c>
      <c r="L118" t="str">
        <f t="shared" si="63"/>
        <v xml:space="preserve">       0.000000E+00</v>
      </c>
      <c r="M118" t="str">
        <f t="shared" si="63"/>
        <v xml:space="preserve">       1.767514E+08</v>
      </c>
      <c r="N118" t="str">
        <f t="shared" si="63"/>
        <v xml:space="preserve">       0.000000E+00</v>
      </c>
      <c r="O118" t="str">
        <f t="shared" si="63"/>
        <v xml:space="preserve">       1.364469E+08</v>
      </c>
      <c r="P118" t="str">
        <f t="shared" si="63"/>
        <v xml:space="preserve">       0.000000E+00</v>
      </c>
      <c r="Q118" t="str">
        <f t="shared" si="63"/>
        <v xml:space="preserve">       3.603892E+10</v>
      </c>
      <c r="R118" t="str">
        <f t="shared" si="63"/>
        <v xml:space="preserve">       0.000000E+00</v>
      </c>
      <c r="S118" t="str">
        <f t="shared" si="63"/>
        <v xml:space="preserve">      -1.074819E+09</v>
      </c>
      <c r="T118" t="str">
        <f t="shared" si="63"/>
        <v xml:space="preserve">       0.000000E+00</v>
      </c>
      <c r="U118" t="str">
        <f t="shared" si="63"/>
        <v xml:space="preserve">       3.137688E+09</v>
      </c>
      <c r="V118" t="str">
        <f t="shared" si="63"/>
        <v xml:space="preserve">       4.851178E+09</v>
      </c>
      <c r="W118" t="str">
        <f t="shared" si="63"/>
        <v xml:space="preserve">       0.000000E+00</v>
      </c>
      <c r="X118" t="str">
        <f t="shared" si="63"/>
        <v xml:space="preserve">      -3.877039E+08</v>
      </c>
      <c r="Y118" t="str">
        <f t="shared" si="63"/>
        <v xml:space="preserve">       0.000000E+00</v>
      </c>
      <c r="Z118" t="str">
        <f t="shared" si="63"/>
        <v xml:space="preserve">       1.060131E+11</v>
      </c>
      <c r="AA118" t="str">
        <f t="shared" si="63"/>
        <v xml:space="preserve">       0.000000E+00</v>
      </c>
      <c r="AB118" t="str">
        <f t="shared" si="63"/>
        <v xml:space="preserve">      -3.844364E+09</v>
      </c>
      <c r="AC118" t="str">
        <f t="shared" si="63"/>
        <v xml:space="preserve">       6.153293E+10</v>
      </c>
      <c r="AD118" t="str">
        <f t="shared" si="63"/>
        <v xml:space="preserve">       0.000000E+00</v>
      </c>
      <c r="AE118" t="str">
        <f t="shared" si="63"/>
        <v xml:space="preserve">       1.105750E+11</v>
      </c>
      <c r="AF118" t="str">
        <f t="shared" si="63"/>
        <v xml:space="preserve">       0.000000E+00</v>
      </c>
    </row>
    <row r="119" spans="1:33" x14ac:dyDescent="0.3">
      <c r="A119" t="str">
        <f t="shared" ref="A119:AF119" si="64">A66</f>
        <v xml:space="preserve">    5</v>
      </c>
      <c r="B119" t="str">
        <f t="shared" si="64"/>
        <v xml:space="preserve">   4.680</v>
      </c>
      <c r="C119" t="str">
        <f t="shared" si="64"/>
        <v xml:space="preserve">   0.000</v>
      </c>
      <c r="D119" t="str">
        <f t="shared" si="64"/>
        <v xml:space="preserve">   0.041</v>
      </c>
      <c r="E119" t="str">
        <f t="shared" si="64"/>
        <v xml:space="preserve">       2.389110E+03</v>
      </c>
      <c r="F119" t="str">
        <f t="shared" si="64"/>
        <v xml:space="preserve">       8.964348E-02</v>
      </c>
      <c r="G119" t="str">
        <f t="shared" si="64"/>
        <v xml:space="preserve">       3.024929E-02</v>
      </c>
      <c r="H119" t="str">
        <f t="shared" si="64"/>
        <v xml:space="preserve">       6.863365E+03</v>
      </c>
      <c r="I119" t="str">
        <f t="shared" si="64"/>
        <v xml:space="preserve">       7.521293E+03</v>
      </c>
      <c r="J119" t="str">
        <f t="shared" si="64"/>
        <v xml:space="preserve">       2.559384E+02</v>
      </c>
      <c r="K119" t="str">
        <f t="shared" si="64"/>
        <v xml:space="preserve">       5.418192E+09</v>
      </c>
      <c r="L119" t="str">
        <f t="shared" si="64"/>
        <v xml:space="preserve">       0.000000E+00</v>
      </c>
      <c r="M119" t="str">
        <f t="shared" si="64"/>
        <v xml:space="preserve">       1.767514E+08</v>
      </c>
      <c r="N119" t="str">
        <f t="shared" si="64"/>
        <v xml:space="preserve">       0.000000E+00</v>
      </c>
      <c r="O119" t="str">
        <f t="shared" si="64"/>
        <v xml:space="preserve">       1.364469E+08</v>
      </c>
      <c r="P119" t="str">
        <f t="shared" si="64"/>
        <v xml:space="preserve">       0.000000E+00</v>
      </c>
      <c r="Q119" t="str">
        <f t="shared" si="64"/>
        <v xml:space="preserve">       3.603892E+10</v>
      </c>
      <c r="R119" t="str">
        <f t="shared" si="64"/>
        <v xml:space="preserve">       0.000000E+00</v>
      </c>
      <c r="S119" t="str">
        <f t="shared" si="64"/>
        <v xml:space="preserve">      -1.074819E+09</v>
      </c>
      <c r="T119" t="str">
        <f t="shared" si="64"/>
        <v xml:space="preserve">       0.000000E+00</v>
      </c>
      <c r="U119" t="str">
        <f t="shared" si="64"/>
        <v xml:space="preserve">       3.137688E+09</v>
      </c>
      <c r="V119" t="str">
        <f t="shared" si="64"/>
        <v xml:space="preserve">       4.851178E+09</v>
      </c>
      <c r="W119" t="str">
        <f t="shared" si="64"/>
        <v xml:space="preserve">       0.000000E+00</v>
      </c>
      <c r="X119" t="str">
        <f t="shared" si="64"/>
        <v xml:space="preserve">      -3.877039E+08</v>
      </c>
      <c r="Y119" t="str">
        <f t="shared" si="64"/>
        <v xml:space="preserve">       0.000000E+00</v>
      </c>
      <c r="Z119" t="str">
        <f t="shared" si="64"/>
        <v xml:space="preserve">       1.060131E+11</v>
      </c>
      <c r="AA119" t="str">
        <f t="shared" si="64"/>
        <v xml:space="preserve">       0.000000E+00</v>
      </c>
      <c r="AB119" t="str">
        <f t="shared" si="64"/>
        <v xml:space="preserve">      -3.844364E+09</v>
      </c>
      <c r="AC119" t="str">
        <f t="shared" si="64"/>
        <v xml:space="preserve">       6.153293E+10</v>
      </c>
      <c r="AD119" t="str">
        <f t="shared" si="64"/>
        <v xml:space="preserve">       0.000000E+00</v>
      </c>
      <c r="AE119" t="str">
        <f t="shared" si="64"/>
        <v xml:space="preserve">       1.105750E+11</v>
      </c>
      <c r="AF119" t="str">
        <f t="shared" si="64"/>
        <v xml:space="preserve">       0.000000E+00</v>
      </c>
    </row>
    <row r="120" spans="1:33" x14ac:dyDescent="0.3">
      <c r="A120" t="str">
        <f t="shared" ref="A120:AF120" si="65">A67</f>
        <v xml:space="preserve">     </v>
      </c>
      <c r="B120" t="str">
        <f t="shared" si="65"/>
        <v xml:space="preserve">   5.850</v>
      </c>
      <c r="C120" t="str">
        <f t="shared" si="65"/>
        <v xml:space="preserve">   0.000</v>
      </c>
      <c r="D120" t="str">
        <f t="shared" si="65"/>
        <v xml:space="preserve">   0.055</v>
      </c>
      <c r="E120" t="str">
        <f t="shared" si="65"/>
        <v xml:space="preserve">       2.203516E+03</v>
      </c>
      <c r="F120" t="str">
        <f t="shared" si="65"/>
        <v xml:space="preserve">       1.149081E-01</v>
      </c>
      <c r="G120" t="str">
        <f t="shared" si="65"/>
        <v xml:space="preserve">       3.864511E-02</v>
      </c>
      <c r="H120" t="str">
        <f t="shared" si="65"/>
        <v xml:space="preserve">       5.929526E+03</v>
      </c>
      <c r="I120" t="str">
        <f t="shared" si="65"/>
        <v xml:space="preserve">       6.834176E+03</v>
      </c>
      <c r="J120" t="str">
        <f t="shared" si="65"/>
        <v xml:space="preserve">       3.458386E+02</v>
      </c>
      <c r="K120" t="str">
        <f t="shared" si="65"/>
        <v xml:space="preserve">       5.127351E+09</v>
      </c>
      <c r="L120" t="str">
        <f t="shared" si="65"/>
        <v xml:space="preserve">       0.000000E+00</v>
      </c>
      <c r="M120" t="str">
        <f t="shared" si="65"/>
        <v xml:space="preserve">       2.460737E+08</v>
      </c>
      <c r="N120" t="str">
        <f t="shared" si="65"/>
        <v xml:space="preserve">       0.000000E+00</v>
      </c>
      <c r="O120" t="str">
        <f t="shared" si="65"/>
        <v xml:space="preserve">       1.455357E+08</v>
      </c>
      <c r="P120" t="str">
        <f t="shared" si="65"/>
        <v xml:space="preserve">       0.000000E+00</v>
      </c>
      <c r="Q120" t="str">
        <f t="shared" si="65"/>
        <v xml:space="preserve">       3.374637E+10</v>
      </c>
      <c r="R120" t="str">
        <f t="shared" si="65"/>
        <v xml:space="preserve">       0.000000E+00</v>
      </c>
      <c r="S120" t="str">
        <f t="shared" si="65"/>
        <v xml:space="preserve">      -1.268437E+09</v>
      </c>
      <c r="T120" t="str">
        <f t="shared" si="65"/>
        <v xml:space="preserve">       0.000000E+00</v>
      </c>
      <c r="U120" t="str">
        <f t="shared" si="65"/>
        <v xml:space="preserve">       3.718573E+09</v>
      </c>
      <c r="V120" t="str">
        <f t="shared" si="65"/>
        <v xml:space="preserve">       4.314201E+09</v>
      </c>
      <c r="W120" t="str">
        <f t="shared" si="65"/>
        <v xml:space="preserve">       0.000000E+00</v>
      </c>
      <c r="X120" t="str">
        <f t="shared" si="65"/>
        <v xml:space="preserve">      -3.989839E+08</v>
      </c>
      <c r="Y120" t="str">
        <f t="shared" si="65"/>
        <v xml:space="preserve">       0.000000E+00</v>
      </c>
      <c r="Z120" t="str">
        <f t="shared" si="65"/>
        <v xml:space="preserve">       9.420139E+10</v>
      </c>
      <c r="AA120" t="str">
        <f t="shared" si="65"/>
        <v xml:space="preserve">       0.000000E+00</v>
      </c>
      <c r="AB120" t="str">
        <f t="shared" si="65"/>
        <v xml:space="preserve">      -5.244372E+09</v>
      </c>
      <c r="AC120" t="str">
        <f t="shared" si="65"/>
        <v xml:space="preserve">       5.413560E+10</v>
      </c>
      <c r="AD120" t="str">
        <f t="shared" si="65"/>
        <v xml:space="preserve">       0.000000E+00</v>
      </c>
      <c r="AE120" t="str">
        <f t="shared" si="65"/>
        <v xml:space="preserve">       1.004626E+11</v>
      </c>
      <c r="AF120" t="str">
        <f t="shared" si="65"/>
        <v xml:space="preserve">       0.000000E+00</v>
      </c>
    </row>
    <row r="121" spans="1:33" x14ac:dyDescent="0.3">
      <c r="A121" t="str">
        <f t="shared" ref="A121:AF121" si="66">A68</f>
        <v xml:space="preserve">    6</v>
      </c>
      <c r="B121" t="str">
        <f t="shared" si="66"/>
        <v xml:space="preserve">   5.850</v>
      </c>
      <c r="C121" t="str">
        <f t="shared" si="66"/>
        <v xml:space="preserve">   0.000</v>
      </c>
      <c r="D121" t="str">
        <f t="shared" si="66"/>
        <v xml:space="preserve">   0.055</v>
      </c>
      <c r="E121" t="str">
        <f t="shared" si="66"/>
        <v xml:space="preserve">       2.203516E+03</v>
      </c>
      <c r="F121" t="str">
        <f t="shared" si="66"/>
        <v xml:space="preserve">       1.149081E-01</v>
      </c>
      <c r="G121" t="str">
        <f t="shared" si="66"/>
        <v xml:space="preserve">       3.864511E-02</v>
      </c>
      <c r="H121" t="str">
        <f t="shared" si="66"/>
        <v xml:space="preserve">       5.929526E+03</v>
      </c>
      <c r="I121" t="str">
        <f t="shared" si="66"/>
        <v xml:space="preserve">       6.834176E+03</v>
      </c>
      <c r="J121" t="str">
        <f t="shared" si="66"/>
        <v xml:space="preserve">       3.458386E+02</v>
      </c>
      <c r="K121" t="str">
        <f t="shared" si="66"/>
        <v xml:space="preserve">       5.127351E+09</v>
      </c>
      <c r="L121" t="str">
        <f t="shared" si="66"/>
        <v xml:space="preserve">       0.000000E+00</v>
      </c>
      <c r="M121" t="str">
        <f t="shared" si="66"/>
        <v xml:space="preserve">       2.460737E+08</v>
      </c>
      <c r="N121" t="str">
        <f t="shared" si="66"/>
        <v xml:space="preserve">       0.000000E+00</v>
      </c>
      <c r="O121" t="str">
        <f t="shared" si="66"/>
        <v xml:space="preserve">       1.455357E+08</v>
      </c>
      <c r="P121" t="str">
        <f t="shared" si="66"/>
        <v xml:space="preserve">       0.000000E+00</v>
      </c>
      <c r="Q121" t="str">
        <f t="shared" si="66"/>
        <v xml:space="preserve">       3.374637E+10</v>
      </c>
      <c r="R121" t="str">
        <f t="shared" si="66"/>
        <v xml:space="preserve">       0.000000E+00</v>
      </c>
      <c r="S121" t="str">
        <f t="shared" si="66"/>
        <v xml:space="preserve">      -1.268437E+09</v>
      </c>
      <c r="T121" t="str">
        <f t="shared" si="66"/>
        <v xml:space="preserve">       0.000000E+00</v>
      </c>
      <c r="U121" t="str">
        <f t="shared" si="66"/>
        <v xml:space="preserve">       3.718573E+09</v>
      </c>
      <c r="V121" t="str">
        <f t="shared" si="66"/>
        <v xml:space="preserve">       4.314201E+09</v>
      </c>
      <c r="W121" t="str">
        <f t="shared" si="66"/>
        <v xml:space="preserve">       0.000000E+00</v>
      </c>
      <c r="X121" t="str">
        <f t="shared" si="66"/>
        <v xml:space="preserve">      -3.989839E+08</v>
      </c>
      <c r="Y121" t="str">
        <f t="shared" si="66"/>
        <v xml:space="preserve">       0.000000E+00</v>
      </c>
      <c r="Z121" t="str">
        <f t="shared" si="66"/>
        <v xml:space="preserve">       9.420139E+10</v>
      </c>
      <c r="AA121" t="str">
        <f t="shared" si="66"/>
        <v xml:space="preserve">       0.000000E+00</v>
      </c>
      <c r="AB121" t="str">
        <f t="shared" si="66"/>
        <v xml:space="preserve">      -5.244372E+09</v>
      </c>
      <c r="AC121" t="str">
        <f t="shared" si="66"/>
        <v xml:space="preserve">       5.413560E+10</v>
      </c>
      <c r="AD121" t="str">
        <f t="shared" si="66"/>
        <v xml:space="preserve">       0.000000E+00</v>
      </c>
      <c r="AE121" t="str">
        <f t="shared" si="66"/>
        <v xml:space="preserve">       1.004626E+11</v>
      </c>
      <c r="AF121" t="str">
        <f t="shared" si="66"/>
        <v xml:space="preserve">       0.000000E+00</v>
      </c>
    </row>
    <row r="122" spans="1:33" x14ac:dyDescent="0.3">
      <c r="A122" t="str">
        <f t="shared" ref="A122:AF122" si="67">A69</f>
        <v xml:space="preserve">     </v>
      </c>
      <c r="B122" t="str">
        <f t="shared" si="67"/>
        <v xml:space="preserve">   8.775</v>
      </c>
      <c r="C122" t="str">
        <f t="shared" si="67"/>
        <v xml:space="preserve">   0.000</v>
      </c>
      <c r="D122" t="str">
        <f t="shared" si="67"/>
        <v xml:space="preserve">   0.093</v>
      </c>
      <c r="E122" t="str">
        <f t="shared" si="67"/>
        <v xml:space="preserve">       1.793560E+03</v>
      </c>
      <c r="F122" t="str">
        <f t="shared" si="67"/>
        <v xml:space="preserve">       1.857761E-01</v>
      </c>
      <c r="G122" t="str">
        <f t="shared" si="67"/>
        <v xml:space="preserve">       6.026282E-02</v>
      </c>
      <c r="H122" t="str">
        <f t="shared" si="67"/>
        <v xml:space="preserve">       4.066388E+03</v>
      </c>
      <c r="I122" t="str">
        <f t="shared" si="67"/>
        <v xml:space="preserve">       5.390390E+03</v>
      </c>
      <c r="J122" t="str">
        <f t="shared" si="67"/>
        <v xml:space="preserve">       4.844812E+02</v>
      </c>
      <c r="K122" t="str">
        <f t="shared" si="67"/>
        <v xml:space="preserve">       4.458881E+09</v>
      </c>
      <c r="L122" t="str">
        <f t="shared" si="67"/>
        <v xml:space="preserve">       0.000000E+00</v>
      </c>
      <c r="M122" t="str">
        <f t="shared" si="67"/>
        <v xml:space="preserve">       3.668518E+08</v>
      </c>
      <c r="N122" t="str">
        <f t="shared" si="67"/>
        <v xml:space="preserve">       0.000000E+00</v>
      </c>
      <c r="O122" t="str">
        <f t="shared" si="67"/>
        <v xml:space="preserve">       1.355769E+08</v>
      </c>
      <c r="P122" t="str">
        <f t="shared" si="67"/>
        <v xml:space="preserve">       0.000000E+00</v>
      </c>
      <c r="Q122" t="str">
        <f t="shared" si="67"/>
        <v xml:space="preserve">       2.921203E+10</v>
      </c>
      <c r="R122" t="str">
        <f t="shared" si="67"/>
        <v xml:space="preserve">       0.000000E+00</v>
      </c>
      <c r="S122" t="str">
        <f t="shared" si="67"/>
        <v xml:space="preserve">      -1.613322E+09</v>
      </c>
      <c r="T122" t="str">
        <f t="shared" si="67"/>
        <v xml:space="preserve">       0.000000E+00</v>
      </c>
      <c r="U122" t="str">
        <f t="shared" si="67"/>
        <v xml:space="preserve">       4.979964E+09</v>
      </c>
      <c r="V122" t="str">
        <f t="shared" si="67"/>
        <v xml:space="preserve">       3.108360E+09</v>
      </c>
      <c r="W122" t="str">
        <f t="shared" si="67"/>
        <v xml:space="preserve">       0.000000E+00</v>
      </c>
      <c r="X122" t="str">
        <f t="shared" si="67"/>
        <v xml:space="preserve">      -3.115743E+08</v>
      </c>
      <c r="Y122" t="str">
        <f t="shared" si="67"/>
        <v xml:space="preserve">       0.000000E+00</v>
      </c>
      <c r="Z122" t="str">
        <f t="shared" si="67"/>
        <v xml:space="preserve">       7.188300E+10</v>
      </c>
      <c r="AA122" t="str">
        <f t="shared" si="67"/>
        <v xml:space="preserve">       0.000000E+00</v>
      </c>
      <c r="AB122" t="str">
        <f t="shared" si="67"/>
        <v xml:space="preserve">      -7.554609E+09</v>
      </c>
      <c r="AC122" t="str">
        <f t="shared" si="67"/>
        <v xml:space="preserve">       3.841832E+10</v>
      </c>
      <c r="AD122" t="str">
        <f t="shared" si="67"/>
        <v xml:space="preserve">       0.000000E+00</v>
      </c>
      <c r="AE122" t="str">
        <f t="shared" si="67"/>
        <v xml:space="preserve">       7.925875E+10</v>
      </c>
      <c r="AF122" t="str">
        <f t="shared" si="67"/>
        <v xml:space="preserve">       0.000000E+00</v>
      </c>
    </row>
    <row r="123" spans="1:33" x14ac:dyDescent="0.3">
      <c r="A123" t="str">
        <f t="shared" ref="A123:AF123" si="68">A70</f>
        <v xml:space="preserve">    7</v>
      </c>
      <c r="B123" t="str">
        <f t="shared" si="68"/>
        <v xml:space="preserve">   8.775</v>
      </c>
      <c r="C123" t="str">
        <f t="shared" si="68"/>
        <v xml:space="preserve">   0.000</v>
      </c>
      <c r="D123" t="str">
        <f t="shared" si="68"/>
        <v xml:space="preserve">   0.093</v>
      </c>
      <c r="E123" t="str">
        <f t="shared" si="68"/>
        <v xml:space="preserve">       1.793560E+03</v>
      </c>
      <c r="F123" t="str">
        <f t="shared" si="68"/>
        <v xml:space="preserve">       1.857761E-01</v>
      </c>
      <c r="G123" t="str">
        <f t="shared" si="68"/>
        <v xml:space="preserve">       6.026282E-02</v>
      </c>
      <c r="H123" t="str">
        <f t="shared" si="68"/>
        <v xml:space="preserve">       4.066388E+03</v>
      </c>
      <c r="I123" t="str">
        <f t="shared" si="68"/>
        <v xml:space="preserve">       5.390390E+03</v>
      </c>
      <c r="J123" t="str">
        <f t="shared" si="68"/>
        <v xml:space="preserve">       4.844812E+02</v>
      </c>
      <c r="K123" t="str">
        <f t="shared" si="68"/>
        <v xml:space="preserve">       4.458881E+09</v>
      </c>
      <c r="L123" t="str">
        <f t="shared" si="68"/>
        <v xml:space="preserve">       0.000000E+00</v>
      </c>
      <c r="M123" t="str">
        <f t="shared" si="68"/>
        <v xml:space="preserve">       3.668518E+08</v>
      </c>
      <c r="N123" t="str">
        <f t="shared" si="68"/>
        <v xml:space="preserve">       0.000000E+00</v>
      </c>
      <c r="O123" t="str">
        <f t="shared" si="68"/>
        <v xml:space="preserve">       1.355769E+08</v>
      </c>
      <c r="P123" t="str">
        <f t="shared" si="68"/>
        <v xml:space="preserve">       0.000000E+00</v>
      </c>
      <c r="Q123" t="str">
        <f t="shared" si="68"/>
        <v xml:space="preserve">       2.921203E+10</v>
      </c>
      <c r="R123" t="str">
        <f t="shared" si="68"/>
        <v xml:space="preserve">       0.000000E+00</v>
      </c>
      <c r="S123" t="str">
        <f t="shared" si="68"/>
        <v xml:space="preserve">      -1.613322E+09</v>
      </c>
      <c r="T123" t="str">
        <f t="shared" si="68"/>
        <v xml:space="preserve">       0.000000E+00</v>
      </c>
      <c r="U123" t="str">
        <f t="shared" si="68"/>
        <v xml:space="preserve">       4.979964E+09</v>
      </c>
      <c r="V123" t="str">
        <f t="shared" si="68"/>
        <v xml:space="preserve">       3.108360E+09</v>
      </c>
      <c r="W123" t="str">
        <f t="shared" si="68"/>
        <v xml:space="preserve">       0.000000E+00</v>
      </c>
      <c r="X123" t="str">
        <f t="shared" si="68"/>
        <v xml:space="preserve">      -3.115743E+08</v>
      </c>
      <c r="Y123" t="str">
        <f t="shared" si="68"/>
        <v xml:space="preserve">       0.000000E+00</v>
      </c>
      <c r="Z123" t="str">
        <f t="shared" si="68"/>
        <v xml:space="preserve">       7.188300E+10</v>
      </c>
      <c r="AA123" t="str">
        <f t="shared" si="68"/>
        <v xml:space="preserve">       0.000000E+00</v>
      </c>
      <c r="AB123" t="str">
        <f t="shared" si="68"/>
        <v xml:space="preserve">      -7.554609E+09</v>
      </c>
      <c r="AC123" t="str">
        <f t="shared" si="68"/>
        <v xml:space="preserve">       3.841832E+10</v>
      </c>
      <c r="AD123" t="str">
        <f t="shared" si="68"/>
        <v xml:space="preserve">       0.000000E+00</v>
      </c>
      <c r="AE123" t="str">
        <f t="shared" si="68"/>
        <v xml:space="preserve">       7.925875E+10</v>
      </c>
      <c r="AF123" t="str">
        <f t="shared" si="68"/>
        <v xml:space="preserve">       0.000000E+00</v>
      </c>
    </row>
    <row r="124" spans="1:33" x14ac:dyDescent="0.3">
      <c r="A124" t="str">
        <f t="shared" ref="A124:AF124" si="69">A71</f>
        <v xml:space="preserve">     </v>
      </c>
      <c r="B124" t="str">
        <f t="shared" si="69"/>
        <v xml:space="preserve">  11.700</v>
      </c>
      <c r="C124" t="str">
        <f t="shared" si="69"/>
        <v xml:space="preserve">   0.000</v>
      </c>
      <c r="D124" t="str">
        <f t="shared" si="69"/>
        <v xml:space="preserve">   0.134</v>
      </c>
      <c r="E124" t="str">
        <f t="shared" si="69"/>
        <v xml:space="preserve">       1.694497E+03</v>
      </c>
      <c r="F124" t="str">
        <f t="shared" si="69"/>
        <v xml:space="preserve">       2.969089E-01</v>
      </c>
      <c r="G124" t="str">
        <f t="shared" si="69"/>
        <v xml:space="preserve">       9.159960E-02</v>
      </c>
      <c r="H124" t="str">
        <f t="shared" si="69"/>
        <v xml:space="preserve">       2.972259E+03</v>
      </c>
      <c r="I124" t="str">
        <f t="shared" si="69"/>
        <v xml:space="preserve">       4.697257E+03</v>
      </c>
      <c r="J124" t="str">
        <f t="shared" si="69"/>
        <v xml:space="preserve">       6.177008E+02</v>
      </c>
      <c r="K124" t="str">
        <f t="shared" si="69"/>
        <v xml:space="preserve">       3.848818E+09</v>
      </c>
      <c r="L124" t="str">
        <f t="shared" si="69"/>
        <v xml:space="preserve">       0.000000E+00</v>
      </c>
      <c r="M124" t="str">
        <f t="shared" si="69"/>
        <v xml:space="preserve">       4.560573E+08</v>
      </c>
      <c r="N124" t="str">
        <f t="shared" si="69"/>
        <v xml:space="preserve">       0.000000E+00</v>
      </c>
      <c r="O124" t="str">
        <f t="shared" si="69"/>
        <v xml:space="preserve">       1.402431E+08</v>
      </c>
      <c r="P124" t="str">
        <f t="shared" si="69"/>
        <v xml:space="preserve">       0.000000E+00</v>
      </c>
      <c r="Q124" t="str">
        <f t="shared" si="69"/>
        <v xml:space="preserve">       2.733913E+10</v>
      </c>
      <c r="R124" t="str">
        <f t="shared" si="69"/>
        <v xml:space="preserve">       0.000000E+00</v>
      </c>
      <c r="S124" t="str">
        <f t="shared" si="69"/>
        <v xml:space="preserve">      -2.490442E+09</v>
      </c>
      <c r="T124" t="str">
        <f t="shared" si="69"/>
        <v xml:space="preserve">       0.000000E+00</v>
      </c>
      <c r="U124" t="str">
        <f t="shared" si="69"/>
        <v xml:space="preserve">       8.163824E+09</v>
      </c>
      <c r="V124" t="str">
        <f t="shared" si="69"/>
        <v xml:space="preserve">       2.555742E+09</v>
      </c>
      <c r="W124" t="str">
        <f t="shared" si="69"/>
        <v xml:space="preserve">       0.000000E+00</v>
      </c>
      <c r="X124" t="str">
        <f t="shared" si="69"/>
        <v xml:space="preserve">      -2.084227E+08</v>
      </c>
      <c r="Y124" t="str">
        <f t="shared" si="69"/>
        <v xml:space="preserve">       0.000000E+00</v>
      </c>
      <c r="Z124" t="str">
        <f t="shared" si="69"/>
        <v xml:space="preserve">       5.615985E+10</v>
      </c>
      <c r="AA124" t="str">
        <f t="shared" si="69"/>
        <v xml:space="preserve">       0.000000E+00</v>
      </c>
      <c r="AB124" t="str">
        <f t="shared" si="69"/>
        <v xml:space="preserve">      -1.011881E+10</v>
      </c>
      <c r="AC124" t="str">
        <f t="shared" si="69"/>
        <v xml:space="preserve">       2.542808E+10</v>
      </c>
      <c r="AD124" t="str">
        <f t="shared" si="69"/>
        <v xml:space="preserve">       0.000000E+00</v>
      </c>
      <c r="AE124" t="str">
        <f t="shared" si="69"/>
        <v xml:space="preserve">       6.888426E+10</v>
      </c>
      <c r="AF124" t="str">
        <f t="shared" si="69"/>
        <v xml:space="preserve">       0.000000E+00</v>
      </c>
    </row>
    <row r="125" spans="1:33" x14ac:dyDescent="0.3">
      <c r="A125" t="str">
        <f t="shared" ref="A125:AF125" si="70">A72</f>
        <v xml:space="preserve">    8</v>
      </c>
      <c r="B125" t="str">
        <f t="shared" si="70"/>
        <v xml:space="preserve">  11.700</v>
      </c>
      <c r="C125" t="str">
        <f t="shared" si="70"/>
        <v xml:space="preserve">   0.000</v>
      </c>
      <c r="D125" t="str">
        <f t="shared" si="70"/>
        <v xml:space="preserve">   0.134</v>
      </c>
      <c r="E125" t="str">
        <f t="shared" si="70"/>
        <v xml:space="preserve">       1.694497E+03</v>
      </c>
      <c r="F125" t="str">
        <f t="shared" si="70"/>
        <v xml:space="preserve">       2.969089E-01</v>
      </c>
      <c r="G125" t="str">
        <f t="shared" si="70"/>
        <v xml:space="preserve">       9.159960E-02</v>
      </c>
      <c r="H125" t="str">
        <f t="shared" si="70"/>
        <v xml:space="preserve">       2.972259E+03</v>
      </c>
      <c r="I125" t="str">
        <f t="shared" si="70"/>
        <v xml:space="preserve">       4.697257E+03</v>
      </c>
      <c r="J125" t="str">
        <f t="shared" si="70"/>
        <v xml:space="preserve">       6.177008E+02</v>
      </c>
      <c r="K125" t="str">
        <f t="shared" si="70"/>
        <v xml:space="preserve">       3.848818E+09</v>
      </c>
      <c r="L125" t="str">
        <f t="shared" si="70"/>
        <v xml:space="preserve">       0.000000E+00</v>
      </c>
      <c r="M125" t="str">
        <f t="shared" si="70"/>
        <v xml:space="preserve">       4.560573E+08</v>
      </c>
      <c r="N125" t="str">
        <f t="shared" si="70"/>
        <v xml:space="preserve">       0.000000E+00</v>
      </c>
      <c r="O125" t="str">
        <f t="shared" si="70"/>
        <v xml:space="preserve">       1.402431E+08</v>
      </c>
      <c r="P125" t="str">
        <f t="shared" si="70"/>
        <v xml:space="preserve">       0.000000E+00</v>
      </c>
      <c r="Q125" t="str">
        <f t="shared" si="70"/>
        <v xml:space="preserve">       2.733913E+10</v>
      </c>
      <c r="R125" t="str">
        <f t="shared" si="70"/>
        <v xml:space="preserve">       0.000000E+00</v>
      </c>
      <c r="S125" t="str">
        <f t="shared" si="70"/>
        <v xml:space="preserve">      -2.490442E+09</v>
      </c>
      <c r="T125" t="str">
        <f t="shared" si="70"/>
        <v xml:space="preserve">       0.000000E+00</v>
      </c>
      <c r="U125" t="str">
        <f t="shared" si="70"/>
        <v xml:space="preserve">       8.163824E+09</v>
      </c>
      <c r="V125" t="str">
        <f t="shared" si="70"/>
        <v xml:space="preserve">       2.555742E+09</v>
      </c>
      <c r="W125" t="str">
        <f t="shared" si="70"/>
        <v xml:space="preserve">       0.000000E+00</v>
      </c>
      <c r="X125" t="str">
        <f t="shared" si="70"/>
        <v xml:space="preserve">      -2.084227E+08</v>
      </c>
      <c r="Y125" t="str">
        <f t="shared" si="70"/>
        <v xml:space="preserve">       0.000000E+00</v>
      </c>
      <c r="Z125" t="str">
        <f t="shared" si="70"/>
        <v xml:space="preserve">       5.615985E+10</v>
      </c>
      <c r="AA125" t="str">
        <f t="shared" si="70"/>
        <v xml:space="preserve">       0.000000E+00</v>
      </c>
      <c r="AB125" t="str">
        <f t="shared" si="70"/>
        <v xml:space="preserve">      -1.011881E+10</v>
      </c>
      <c r="AC125" t="str">
        <f t="shared" si="70"/>
        <v xml:space="preserve">       2.542808E+10</v>
      </c>
      <c r="AD125" t="str">
        <f t="shared" si="70"/>
        <v xml:space="preserve">       0.000000E+00</v>
      </c>
      <c r="AE125" t="str">
        <f t="shared" si="70"/>
        <v xml:space="preserve">       6.888426E+10</v>
      </c>
      <c r="AF125" t="str">
        <f t="shared" si="70"/>
        <v xml:space="preserve">       0.000000E+00</v>
      </c>
    </row>
    <row r="126" spans="1:33" x14ac:dyDescent="0.3">
      <c r="A126" t="str">
        <f t="shared" ref="A126:AF126" si="71">A73</f>
        <v xml:space="preserve">     </v>
      </c>
      <c r="B126" t="str">
        <f t="shared" si="71"/>
        <v xml:space="preserve">  17.550</v>
      </c>
      <c r="C126" t="str">
        <f t="shared" si="71"/>
        <v xml:space="preserve">   0.000</v>
      </c>
      <c r="D126" t="str">
        <f t="shared" si="71"/>
        <v xml:space="preserve">   0.207</v>
      </c>
      <c r="E126" t="str">
        <f t="shared" si="71"/>
        <v xml:space="preserve">       1.050496E+03</v>
      </c>
      <c r="F126" t="str">
        <f t="shared" si="71"/>
        <v xml:space="preserve">       5.656364E-01</v>
      </c>
      <c r="G126" t="str">
        <f t="shared" si="71"/>
        <v xml:space="preserve">       1.340711E-01</v>
      </c>
      <c r="H126" t="str">
        <f t="shared" si="71"/>
        <v xml:space="preserve">       1.084065E+03</v>
      </c>
      <c r="I126" t="str">
        <f t="shared" si="71"/>
        <v xml:space="preserve">       3.193096E+03</v>
      </c>
      <c r="J126" t="str">
        <f t="shared" si="71"/>
        <v xml:space="preserve">       5.456730E+02</v>
      </c>
      <c r="K126" t="str">
        <f t="shared" si="71"/>
        <v xml:space="preserve">       2.233486E+09</v>
      </c>
      <c r="L126" t="str">
        <f t="shared" si="71"/>
        <v xml:space="preserve">       0.000000E+00</v>
      </c>
      <c r="M126" t="str">
        <f t="shared" si="71"/>
        <v xml:space="preserve">       3.338332E+08</v>
      </c>
      <c r="N126" t="str">
        <f t="shared" si="71"/>
        <v xml:space="preserve">       0.000000E+00</v>
      </c>
      <c r="O126" t="str">
        <f t="shared" si="71"/>
        <v xml:space="preserve">       7.952162E+07</v>
      </c>
      <c r="P126" t="str">
        <f t="shared" si="71"/>
        <v xml:space="preserve">       0.000000E+00</v>
      </c>
      <c r="Q126" t="str">
        <f t="shared" si="71"/>
        <v xml:space="preserve">       2.266571E+10</v>
      </c>
      <c r="R126" t="str">
        <f t="shared" si="71"/>
        <v xml:space="preserve">       0.000000E+00</v>
      </c>
      <c r="S126" t="str">
        <f t="shared" si="71"/>
        <v xml:space="preserve">      -2.295965E+09</v>
      </c>
      <c r="T126" t="str">
        <f t="shared" si="71"/>
        <v xml:space="preserve">       0.000000E+00</v>
      </c>
      <c r="U126" t="str">
        <f t="shared" si="71"/>
        <v xml:space="preserve">       1.045368E+10</v>
      </c>
      <c r="V126" t="str">
        <f t="shared" si="71"/>
        <v xml:space="preserve">       1.017180E+09</v>
      </c>
      <c r="W126" t="str">
        <f t="shared" si="71"/>
        <v xml:space="preserve">       0.000000E+00</v>
      </c>
      <c r="X126" t="str">
        <f t="shared" si="71"/>
        <v xml:space="preserve">       1.278079E+08</v>
      </c>
      <c r="Y126" t="str">
        <f t="shared" si="71"/>
        <v xml:space="preserve">       0.000000E+00</v>
      </c>
      <c r="Z126" t="str">
        <f t="shared" si="71"/>
        <v xml:space="preserve">       3.076467E+10</v>
      </c>
      <c r="AA126" t="str">
        <f t="shared" si="71"/>
        <v xml:space="preserve">       0.000000E+00</v>
      </c>
      <c r="AB126" t="str">
        <f t="shared" si="71"/>
        <v xml:space="preserve">      -9.395783E+09</v>
      </c>
      <c r="AC126" t="str">
        <f t="shared" si="71"/>
        <v xml:space="preserve">       8.076520E+09</v>
      </c>
      <c r="AD126" t="str">
        <f t="shared" si="71"/>
        <v xml:space="preserve">       0.000000E+00</v>
      </c>
      <c r="AE126" t="str">
        <f t="shared" si="71"/>
        <v xml:space="preserve">       5.134837E+10</v>
      </c>
      <c r="AF126" t="str">
        <f t="shared" si="71"/>
        <v xml:space="preserve">       0.000000E+00</v>
      </c>
    </row>
    <row r="127" spans="1:33" x14ac:dyDescent="0.3">
      <c r="A127" t="str">
        <f t="shared" ref="A127:AF127" si="72">A74</f>
        <v xml:space="preserve">    9</v>
      </c>
      <c r="B127" t="str">
        <f t="shared" si="72"/>
        <v xml:space="preserve">  17.550</v>
      </c>
      <c r="C127" t="str">
        <f t="shared" si="72"/>
        <v xml:space="preserve">   0.000</v>
      </c>
      <c r="D127" t="str">
        <f t="shared" si="72"/>
        <v xml:space="preserve">   0.207</v>
      </c>
      <c r="E127" t="str">
        <f t="shared" si="72"/>
        <v xml:space="preserve">       1.050496E+03</v>
      </c>
      <c r="F127" t="str">
        <f t="shared" si="72"/>
        <v xml:space="preserve">       5.656364E-01</v>
      </c>
      <c r="G127" t="str">
        <f t="shared" si="72"/>
        <v xml:space="preserve">       1.340711E-01</v>
      </c>
      <c r="H127" t="str">
        <f t="shared" si="72"/>
        <v xml:space="preserve">       1.084065E+03</v>
      </c>
      <c r="I127" t="str">
        <f t="shared" si="72"/>
        <v xml:space="preserve">       3.193096E+03</v>
      </c>
      <c r="J127" t="str">
        <f t="shared" si="72"/>
        <v xml:space="preserve">       5.456730E+02</v>
      </c>
      <c r="K127" t="str">
        <f t="shared" si="72"/>
        <v xml:space="preserve">       2.233486E+09</v>
      </c>
      <c r="L127" t="str">
        <f t="shared" si="72"/>
        <v xml:space="preserve">       0.000000E+00</v>
      </c>
      <c r="M127" t="str">
        <f t="shared" si="72"/>
        <v xml:space="preserve">       3.338332E+08</v>
      </c>
      <c r="N127" t="str">
        <f t="shared" si="72"/>
        <v xml:space="preserve">       0.000000E+00</v>
      </c>
      <c r="O127" t="str">
        <f t="shared" si="72"/>
        <v xml:space="preserve">       7.952162E+07</v>
      </c>
      <c r="P127" t="str">
        <f t="shared" si="72"/>
        <v xml:space="preserve">       0.000000E+00</v>
      </c>
      <c r="Q127" t="str">
        <f t="shared" si="72"/>
        <v xml:space="preserve">       2.266571E+10</v>
      </c>
      <c r="R127" t="str">
        <f t="shared" si="72"/>
        <v xml:space="preserve">       0.000000E+00</v>
      </c>
      <c r="S127" t="str">
        <f t="shared" si="72"/>
        <v xml:space="preserve">      -2.295965E+09</v>
      </c>
      <c r="T127" t="str">
        <f t="shared" si="72"/>
        <v xml:space="preserve">       0.000000E+00</v>
      </c>
      <c r="U127" t="str">
        <f t="shared" si="72"/>
        <v xml:space="preserve">       1.045368E+10</v>
      </c>
      <c r="V127" t="str">
        <f t="shared" si="72"/>
        <v xml:space="preserve">       1.017180E+09</v>
      </c>
      <c r="W127" t="str">
        <f t="shared" si="72"/>
        <v xml:space="preserve">       0.000000E+00</v>
      </c>
      <c r="X127" t="str">
        <f t="shared" si="72"/>
        <v xml:space="preserve">       1.278079E+08</v>
      </c>
      <c r="Y127" t="str">
        <f t="shared" si="72"/>
        <v xml:space="preserve">       0.000000E+00</v>
      </c>
      <c r="Z127" t="str">
        <f t="shared" si="72"/>
        <v xml:space="preserve">       3.076467E+10</v>
      </c>
      <c r="AA127" t="str">
        <f t="shared" si="72"/>
        <v xml:space="preserve">       0.000000E+00</v>
      </c>
      <c r="AB127" t="str">
        <f t="shared" si="72"/>
        <v xml:space="preserve">      -9.395783E+09</v>
      </c>
      <c r="AC127" t="str">
        <f t="shared" si="72"/>
        <v xml:space="preserve">       8.076520E+09</v>
      </c>
      <c r="AD127" t="str">
        <f t="shared" si="72"/>
        <v xml:space="preserve">       0.000000E+00</v>
      </c>
      <c r="AE127" t="str">
        <f t="shared" si="72"/>
        <v xml:space="preserve">       5.134837E+10</v>
      </c>
      <c r="AF127" t="str">
        <f t="shared" si="72"/>
        <v xml:space="preserve">       0.000000E+00</v>
      </c>
    </row>
    <row r="128" spans="1:33" x14ac:dyDescent="0.3">
      <c r="A128" t="str">
        <f t="shared" ref="A128:AF128" si="73">A75</f>
        <v xml:space="preserve">     </v>
      </c>
      <c r="B128" t="str">
        <f t="shared" si="73"/>
        <v xml:space="preserve">  23.400</v>
      </c>
      <c r="C128" t="str">
        <f t="shared" si="73"/>
        <v xml:space="preserve">   0.000</v>
      </c>
      <c r="D128" t="str">
        <f t="shared" si="73"/>
        <v xml:space="preserve">   0.247</v>
      </c>
      <c r="E128" t="str">
        <f t="shared" si="73"/>
        <v xml:space="preserve">       6.688348E+02</v>
      </c>
      <c r="F128" t="str">
        <f t="shared" si="73"/>
        <v xml:space="preserve">       7.628834E-01</v>
      </c>
      <c r="G128" t="str">
        <f t="shared" si="73"/>
        <v xml:space="preserve">       1.477064E-01</v>
      </c>
      <c r="H128" t="str">
        <f t="shared" si="73"/>
        <v xml:space="preserve">       5.394839E+02</v>
      </c>
      <c r="I128" t="str">
        <f t="shared" si="73"/>
        <v xml:space="preserve">       2.190420E+03</v>
      </c>
      <c r="J128" t="str">
        <f t="shared" si="73"/>
        <v xml:space="preserve">       3.372190E+02</v>
      </c>
      <c r="K128" t="str">
        <f t="shared" si="73"/>
        <v xml:space="preserve">       9.362227E+08</v>
      </c>
      <c r="L128" t="str">
        <f t="shared" si="73"/>
        <v xml:space="preserve">       0.000000E+00</v>
      </c>
      <c r="M128" t="str">
        <f t="shared" si="73"/>
        <v xml:space="preserve">       1.238633E+08</v>
      </c>
      <c r="N128" t="str">
        <f t="shared" si="73"/>
        <v xml:space="preserve">       0.000000E+00</v>
      </c>
      <c r="O128" t="str">
        <f t="shared" si="73"/>
        <v xml:space="preserve">       5.591747E+07</v>
      </c>
      <c r="P128" t="str">
        <f t="shared" si="73"/>
        <v xml:space="preserve">       0.000000E+00</v>
      </c>
      <c r="Q128" t="str">
        <f t="shared" si="73"/>
        <v xml:space="preserve">       2.045024E+10</v>
      </c>
      <c r="R128" t="str">
        <f t="shared" si="73"/>
        <v xml:space="preserve">       0.000000E+00</v>
      </c>
      <c r="S128" t="str">
        <f t="shared" si="73"/>
        <v xml:space="preserve">      -1.706054E+09</v>
      </c>
      <c r="T128" t="str">
        <f t="shared" si="73"/>
        <v xml:space="preserve">       0.000000E+00</v>
      </c>
      <c r="U128" t="str">
        <f t="shared" si="73"/>
        <v xml:space="preserve">       9.022110E+09</v>
      </c>
      <c r="V128" t="str">
        <f t="shared" si="73"/>
        <v xml:space="preserve">       4.862556E+08</v>
      </c>
      <c r="W128" t="str">
        <f t="shared" si="73"/>
        <v xml:space="preserve">       0.000000E+00</v>
      </c>
      <c r="X128" t="str">
        <f t="shared" si="73"/>
        <v xml:space="preserve">       5.372460E+07</v>
      </c>
      <c r="Y128" t="str">
        <f t="shared" si="73"/>
        <v xml:space="preserve">       0.000000E+00</v>
      </c>
      <c r="Z128" t="str">
        <f t="shared" si="73"/>
        <v xml:space="preserve">       2.323772E+10</v>
      </c>
      <c r="AA128" t="str">
        <f t="shared" si="73"/>
        <v xml:space="preserve">       0.000000E+00</v>
      </c>
      <c r="AB128" t="str">
        <f t="shared" si="73"/>
        <v xml:space="preserve">      -5.843751E+09</v>
      </c>
      <c r="AC128" t="str">
        <f t="shared" si="73"/>
        <v xml:space="preserve">       2.768014E+09</v>
      </c>
      <c r="AD128" t="str">
        <f t="shared" si="73"/>
        <v xml:space="preserve">       0.000000E+00</v>
      </c>
      <c r="AE128" t="str">
        <f t="shared" si="73"/>
        <v xml:space="preserve">       3.777937E+10</v>
      </c>
      <c r="AF128" t="str">
        <f t="shared" si="73"/>
        <v xml:space="preserve">       0.000000E+00</v>
      </c>
    </row>
    <row r="129" spans="1:32" x14ac:dyDescent="0.3">
      <c r="A129" t="str">
        <f t="shared" ref="A129:AF129" si="74">A76</f>
        <v xml:space="preserve">   10</v>
      </c>
      <c r="B129" t="str">
        <f t="shared" si="74"/>
        <v xml:space="preserve">  23.400</v>
      </c>
      <c r="C129" t="str">
        <f t="shared" si="74"/>
        <v xml:space="preserve">   0.000</v>
      </c>
      <c r="D129" t="str">
        <f t="shared" si="74"/>
        <v xml:space="preserve">   0.247</v>
      </c>
      <c r="E129" t="str">
        <f t="shared" si="74"/>
        <v xml:space="preserve">       6.688348E+02</v>
      </c>
      <c r="F129" t="str">
        <f t="shared" si="74"/>
        <v xml:space="preserve">       7.628834E-01</v>
      </c>
      <c r="G129" t="str">
        <f t="shared" si="74"/>
        <v xml:space="preserve">       1.477064E-01</v>
      </c>
      <c r="H129" t="str">
        <f t="shared" si="74"/>
        <v xml:space="preserve">       5.394839E+02</v>
      </c>
      <c r="I129" t="str">
        <f t="shared" si="74"/>
        <v xml:space="preserve">       2.190420E+03</v>
      </c>
      <c r="J129" t="str">
        <f t="shared" si="74"/>
        <v xml:space="preserve">       3.372190E+02</v>
      </c>
      <c r="K129" t="str">
        <f t="shared" si="74"/>
        <v xml:space="preserve">       9.362227E+08</v>
      </c>
      <c r="L129" t="str">
        <f t="shared" si="74"/>
        <v xml:space="preserve">       0.000000E+00</v>
      </c>
      <c r="M129" t="str">
        <f t="shared" si="74"/>
        <v xml:space="preserve">       1.238633E+08</v>
      </c>
      <c r="N129" t="str">
        <f t="shared" si="74"/>
        <v xml:space="preserve">       0.000000E+00</v>
      </c>
      <c r="O129" t="str">
        <f t="shared" si="74"/>
        <v xml:space="preserve">       5.591747E+07</v>
      </c>
      <c r="P129" t="str">
        <f t="shared" si="74"/>
        <v xml:space="preserve">       0.000000E+00</v>
      </c>
      <c r="Q129" t="str">
        <f t="shared" si="74"/>
        <v xml:space="preserve">       2.045024E+10</v>
      </c>
      <c r="R129" t="str">
        <f t="shared" si="74"/>
        <v xml:space="preserve">       0.000000E+00</v>
      </c>
      <c r="S129" t="str">
        <f t="shared" si="74"/>
        <v xml:space="preserve">      -1.706054E+09</v>
      </c>
      <c r="T129" t="str">
        <f t="shared" si="74"/>
        <v xml:space="preserve">       0.000000E+00</v>
      </c>
      <c r="U129" t="str">
        <f t="shared" si="74"/>
        <v xml:space="preserve">       9.022110E+09</v>
      </c>
      <c r="V129" t="str">
        <f t="shared" si="74"/>
        <v xml:space="preserve">       4.862556E+08</v>
      </c>
      <c r="W129" t="str">
        <f t="shared" si="74"/>
        <v xml:space="preserve">       0.000000E+00</v>
      </c>
      <c r="X129" t="str">
        <f t="shared" si="74"/>
        <v xml:space="preserve">       5.372460E+07</v>
      </c>
      <c r="Y129" t="str">
        <f t="shared" si="74"/>
        <v xml:space="preserve">       0.000000E+00</v>
      </c>
      <c r="Z129" t="str">
        <f t="shared" si="74"/>
        <v xml:space="preserve">       2.323772E+10</v>
      </c>
      <c r="AA129" t="str">
        <f t="shared" si="74"/>
        <v xml:space="preserve">       0.000000E+00</v>
      </c>
      <c r="AB129" t="str">
        <f t="shared" si="74"/>
        <v xml:space="preserve">      -5.843751E+09</v>
      </c>
      <c r="AC129" t="str">
        <f t="shared" si="74"/>
        <v xml:space="preserve">       2.768014E+09</v>
      </c>
      <c r="AD129" t="str">
        <f t="shared" si="74"/>
        <v xml:space="preserve">       0.000000E+00</v>
      </c>
      <c r="AE129" t="str">
        <f t="shared" si="74"/>
        <v xml:space="preserve">       3.777937E+10</v>
      </c>
      <c r="AF129" t="str">
        <f t="shared" si="74"/>
        <v xml:space="preserve">       0.000000E+00</v>
      </c>
    </row>
    <row r="130" spans="1:32" x14ac:dyDescent="0.3">
      <c r="A130" t="str">
        <f t="shared" ref="A130:AF130" si="75">A77</f>
        <v xml:space="preserve">     </v>
      </c>
      <c r="B130" t="str">
        <f t="shared" si="75"/>
        <v xml:space="preserve">  29.250</v>
      </c>
      <c r="C130" t="str">
        <f t="shared" si="75"/>
        <v xml:space="preserve">   0.000</v>
      </c>
      <c r="D130" t="str">
        <f t="shared" si="75"/>
        <v xml:space="preserve">   0.249</v>
      </c>
      <c r="E130" t="str">
        <f t="shared" si="75"/>
        <v xml:space="preserve">       5.310595E+02</v>
      </c>
      <c r="F130" t="str">
        <f t="shared" si="75"/>
        <v xml:space="preserve">       8.726026E-01</v>
      </c>
      <c r="G130" t="str">
        <f t="shared" si="75"/>
        <v xml:space="preserve">       1.425510E-01</v>
      </c>
      <c r="H130" t="str">
        <f t="shared" si="75"/>
        <v xml:space="preserve">       3.046261E+02</v>
      </c>
      <c r="I130" t="str">
        <f t="shared" si="75"/>
        <v xml:space="preserve">       1.812499E+03</v>
      </c>
      <c r="J130" t="str">
        <f t="shared" si="75"/>
        <v xml:space="preserve">       2.414319E+02</v>
      </c>
      <c r="K130" t="str">
        <f t="shared" si="75"/>
        <v xml:space="preserve">       4.724505E+08</v>
      </c>
      <c r="L130" t="str">
        <f t="shared" si="75"/>
        <v xml:space="preserve">       0.000000E+00</v>
      </c>
      <c r="M130" t="str">
        <f t="shared" si="75"/>
        <v xml:space="preserve">       4.263287E+07</v>
      </c>
      <c r="N130" t="str">
        <f t="shared" si="75"/>
        <v xml:space="preserve">       0.000000E+00</v>
      </c>
      <c r="O130" t="str">
        <f t="shared" si="75"/>
        <v xml:space="preserve">       3.051092E+07</v>
      </c>
      <c r="P130" t="str">
        <f t="shared" si="75"/>
        <v xml:space="preserve">       0.000000E+00</v>
      </c>
      <c r="Q130" t="str">
        <f t="shared" si="75"/>
        <v xml:space="preserve">       2.047389E+10</v>
      </c>
      <c r="R130" t="str">
        <f t="shared" si="75"/>
        <v xml:space="preserve">       0.000000E+00</v>
      </c>
      <c r="S130" t="str">
        <f t="shared" si="75"/>
        <v xml:space="preserve">      -1.469877E+09</v>
      </c>
      <c r="T130" t="str">
        <f t="shared" si="75"/>
        <v xml:space="preserve">       0.000000E+00</v>
      </c>
      <c r="U130" t="str">
        <f t="shared" si="75"/>
        <v xml:space="preserve">       8.891546E+09</v>
      </c>
      <c r="V130" t="str">
        <f t="shared" si="75"/>
        <v xml:space="preserve">       2.889575E+08</v>
      </c>
      <c r="W130" t="str">
        <f t="shared" si="75"/>
        <v xml:space="preserve">       0.000000E+00</v>
      </c>
      <c r="X130" t="str">
        <f t="shared" si="75"/>
        <v xml:space="preserve">       4.385261E+07</v>
      </c>
      <c r="Y130" t="str">
        <f t="shared" si="75"/>
        <v xml:space="preserve">       0.000000E+00</v>
      </c>
      <c r="Z130" t="str">
        <f t="shared" si="75"/>
        <v xml:space="preserve">       1.628061E+10</v>
      </c>
      <c r="AA130" t="str">
        <f t="shared" si="75"/>
        <v xml:space="preserve">       0.000000E+00</v>
      </c>
      <c r="AB130" t="str">
        <f t="shared" si="75"/>
        <v xml:space="preserve">      -3.870426E+09</v>
      </c>
      <c r="AC130" t="str">
        <f t="shared" si="75"/>
        <v xml:space="preserve">       1.026113E+09</v>
      </c>
      <c r="AD130" t="str">
        <f t="shared" si="75"/>
        <v xml:space="preserve">       0.000000E+00</v>
      </c>
      <c r="AE130" t="str">
        <f t="shared" si="75"/>
        <v xml:space="preserve">       3.463383E+10</v>
      </c>
      <c r="AF130" t="str">
        <f t="shared" si="75"/>
        <v xml:space="preserve">       0.000000E+00</v>
      </c>
    </row>
    <row r="131" spans="1:32" x14ac:dyDescent="0.3">
      <c r="A131" t="str">
        <f t="shared" ref="A131:AF131" si="76">A78</f>
        <v xml:space="preserve">   11</v>
      </c>
      <c r="B131" t="str">
        <f t="shared" si="76"/>
        <v xml:space="preserve">  29.250</v>
      </c>
      <c r="C131" t="str">
        <f t="shared" si="76"/>
        <v xml:space="preserve">   0.000</v>
      </c>
      <c r="D131" t="str">
        <f t="shared" si="76"/>
        <v xml:space="preserve">   0.249</v>
      </c>
      <c r="E131" t="str">
        <f t="shared" si="76"/>
        <v xml:space="preserve">       5.310595E+02</v>
      </c>
      <c r="F131" t="str">
        <f t="shared" si="76"/>
        <v xml:space="preserve">       8.726026E-01</v>
      </c>
      <c r="G131" t="str">
        <f t="shared" si="76"/>
        <v xml:space="preserve">       1.425510E-01</v>
      </c>
      <c r="H131" t="str">
        <f t="shared" si="76"/>
        <v xml:space="preserve">       3.046261E+02</v>
      </c>
      <c r="I131" t="str">
        <f t="shared" si="76"/>
        <v xml:space="preserve">       1.812499E+03</v>
      </c>
      <c r="J131" t="str">
        <f t="shared" si="76"/>
        <v xml:space="preserve">       2.414319E+02</v>
      </c>
      <c r="K131" t="str">
        <f t="shared" si="76"/>
        <v xml:space="preserve">       4.724505E+08</v>
      </c>
      <c r="L131" t="str">
        <f t="shared" si="76"/>
        <v xml:space="preserve">       0.000000E+00</v>
      </c>
      <c r="M131" t="str">
        <f t="shared" si="76"/>
        <v xml:space="preserve">       4.263287E+07</v>
      </c>
      <c r="N131" t="str">
        <f t="shared" si="76"/>
        <v xml:space="preserve">       0.000000E+00</v>
      </c>
      <c r="O131" t="str">
        <f t="shared" si="76"/>
        <v xml:space="preserve">       3.051092E+07</v>
      </c>
      <c r="P131" t="str">
        <f t="shared" si="76"/>
        <v xml:space="preserve">       0.000000E+00</v>
      </c>
      <c r="Q131" t="str">
        <f t="shared" si="76"/>
        <v xml:space="preserve">       2.047389E+10</v>
      </c>
      <c r="R131" t="str">
        <f t="shared" si="76"/>
        <v xml:space="preserve">       0.000000E+00</v>
      </c>
      <c r="S131" t="str">
        <f t="shared" si="76"/>
        <v xml:space="preserve">      -1.469877E+09</v>
      </c>
      <c r="T131" t="str">
        <f t="shared" si="76"/>
        <v xml:space="preserve">       0.000000E+00</v>
      </c>
      <c r="U131" t="str">
        <f t="shared" si="76"/>
        <v xml:space="preserve">       8.891546E+09</v>
      </c>
      <c r="V131" t="str">
        <f t="shared" si="76"/>
        <v xml:space="preserve">       2.889575E+08</v>
      </c>
      <c r="W131" t="str">
        <f t="shared" si="76"/>
        <v xml:space="preserve">       0.000000E+00</v>
      </c>
      <c r="X131" t="str">
        <f t="shared" si="76"/>
        <v xml:space="preserve">       4.385261E+07</v>
      </c>
      <c r="Y131" t="str">
        <f t="shared" si="76"/>
        <v xml:space="preserve">       0.000000E+00</v>
      </c>
      <c r="Z131" t="str">
        <f t="shared" si="76"/>
        <v xml:space="preserve">       1.628061E+10</v>
      </c>
      <c r="AA131" t="str">
        <f t="shared" si="76"/>
        <v xml:space="preserve">       0.000000E+00</v>
      </c>
      <c r="AB131" t="str">
        <f t="shared" si="76"/>
        <v xml:space="preserve">      -3.870426E+09</v>
      </c>
      <c r="AC131" t="str">
        <f t="shared" si="76"/>
        <v xml:space="preserve">       1.026113E+09</v>
      </c>
      <c r="AD131" t="str">
        <f t="shared" si="76"/>
        <v xml:space="preserve">       0.000000E+00</v>
      </c>
      <c r="AE131" t="str">
        <f t="shared" si="76"/>
        <v xml:space="preserve">       3.463383E+10</v>
      </c>
      <c r="AF131" t="str">
        <f t="shared" si="76"/>
        <v xml:space="preserve">       0.000000E+00</v>
      </c>
    </row>
    <row r="132" spans="1:32" x14ac:dyDescent="0.3">
      <c r="A132" t="str">
        <f t="shared" ref="A132:AF132" si="77">A79</f>
        <v xml:space="preserve">     </v>
      </c>
      <c r="B132" t="str">
        <f t="shared" si="77"/>
        <v xml:space="preserve">  35.100</v>
      </c>
      <c r="C132" t="str">
        <f t="shared" si="77"/>
        <v xml:space="preserve">   0.000</v>
      </c>
      <c r="D132" t="str">
        <f t="shared" si="77"/>
        <v xml:space="preserve">   0.242</v>
      </c>
      <c r="E132" t="str">
        <f t="shared" si="77"/>
        <v xml:space="preserve">       4.839840E+02</v>
      </c>
      <c r="F132" t="str">
        <f t="shared" si="77"/>
        <v xml:space="preserve">       8.803684E-01</v>
      </c>
      <c r="G132" t="str">
        <f t="shared" si="77"/>
        <v xml:space="preserve">       1.167730E-01</v>
      </c>
      <c r="H132" t="str">
        <f t="shared" si="77"/>
        <v xml:space="preserve">       2.231943E+02</v>
      </c>
      <c r="I132" t="str">
        <f t="shared" si="77"/>
        <v xml:space="preserve">       1.545595E+03</v>
      </c>
      <c r="J132" t="str">
        <f t="shared" si="77"/>
        <v xml:space="preserve">       1.637761E+02</v>
      </c>
      <c r="K132" t="str">
        <f t="shared" si="77"/>
        <v xml:space="preserve">       3.449677E+08</v>
      </c>
      <c r="L132" t="str">
        <f t="shared" si="77"/>
        <v xml:space="preserve">       0.000000E+00</v>
      </c>
      <c r="M132" t="str">
        <f t="shared" si="77"/>
        <v xml:space="preserve">       1.581088E+07</v>
      </c>
      <c r="N132" t="str">
        <f t="shared" si="77"/>
        <v xml:space="preserve">       0.000000E+00</v>
      </c>
      <c r="O132" t="str">
        <f t="shared" si="77"/>
        <v xml:space="preserve">       2.462291E+07</v>
      </c>
      <c r="P132" t="str">
        <f t="shared" si="77"/>
        <v xml:space="preserve">       0.000000E+00</v>
      </c>
      <c r="Q132" t="str">
        <f t="shared" si="77"/>
        <v xml:space="preserve">       2.136639E+10</v>
      </c>
      <c r="R132" t="str">
        <f t="shared" si="77"/>
        <v xml:space="preserve">       0.000000E+00</v>
      </c>
      <c r="S132" t="str">
        <f t="shared" si="77"/>
        <v xml:space="preserve">      -1.146913E+09</v>
      </c>
      <c r="T132" t="str">
        <f t="shared" si="77"/>
        <v xml:space="preserve">       0.000000E+00</v>
      </c>
      <c r="U132" t="str">
        <f t="shared" si="77"/>
        <v xml:space="preserve">       8.234113E+09</v>
      </c>
      <c r="V132" t="str">
        <f t="shared" si="77"/>
        <v xml:space="preserve">       2.265752E+08</v>
      </c>
      <c r="W132" t="str">
        <f t="shared" si="77"/>
        <v xml:space="preserve">       0.000000E+00</v>
      </c>
      <c r="X132" t="str">
        <f t="shared" si="77"/>
        <v xml:space="preserve">       2.530938E+07</v>
      </c>
      <c r="Y132" t="str">
        <f t="shared" si="77"/>
        <v xml:space="preserve">       0.000000E+00</v>
      </c>
      <c r="Z132" t="str">
        <f t="shared" si="77"/>
        <v xml:space="preserve">       1.364446E+10</v>
      </c>
      <c r="AA132" t="str">
        <f t="shared" si="77"/>
        <v xml:space="preserve">       0.000000E+00</v>
      </c>
      <c r="AB132" t="str">
        <f t="shared" si="77"/>
        <v xml:space="preserve">      -2.298596E+09</v>
      </c>
      <c r="AC132" t="str">
        <f t="shared" si="77"/>
        <v xml:space="preserve">       6.270456E+08</v>
      </c>
      <c r="AD132" t="str">
        <f t="shared" si="77"/>
        <v xml:space="preserve">       0.000000E+00</v>
      </c>
      <c r="AE132" t="str">
        <f t="shared" si="77"/>
        <v xml:space="preserve">       3.076918E+10</v>
      </c>
      <c r="AF132" t="str">
        <f t="shared" si="77"/>
        <v xml:space="preserve">       0.000000E+00</v>
      </c>
    </row>
    <row r="133" spans="1:32" x14ac:dyDescent="0.3">
      <c r="A133" t="str">
        <f t="shared" ref="A133:AF133" si="78">A80</f>
        <v xml:space="preserve">   12</v>
      </c>
      <c r="B133" t="str">
        <f t="shared" si="78"/>
        <v xml:space="preserve">  35.100</v>
      </c>
      <c r="C133" t="str">
        <f t="shared" si="78"/>
        <v xml:space="preserve">   0.000</v>
      </c>
      <c r="D133" t="str">
        <f t="shared" si="78"/>
        <v xml:space="preserve">   0.242</v>
      </c>
      <c r="E133" t="str">
        <f t="shared" si="78"/>
        <v xml:space="preserve">       4.839840E+02</v>
      </c>
      <c r="F133" t="str">
        <f t="shared" si="78"/>
        <v xml:space="preserve">       8.803684E-01</v>
      </c>
      <c r="G133" t="str">
        <f t="shared" si="78"/>
        <v xml:space="preserve">       1.167730E-01</v>
      </c>
      <c r="H133" t="str">
        <f t="shared" si="78"/>
        <v xml:space="preserve">       2.231943E+02</v>
      </c>
      <c r="I133" t="str">
        <f t="shared" si="78"/>
        <v xml:space="preserve">       1.545595E+03</v>
      </c>
      <c r="J133" t="str">
        <f t="shared" si="78"/>
        <v xml:space="preserve">       1.637761E+02</v>
      </c>
      <c r="K133" t="str">
        <f t="shared" si="78"/>
        <v xml:space="preserve">       3.449677E+08</v>
      </c>
      <c r="L133" t="str">
        <f t="shared" si="78"/>
        <v xml:space="preserve">       0.000000E+00</v>
      </c>
      <c r="M133" t="str">
        <f t="shared" si="78"/>
        <v xml:space="preserve">       1.581088E+07</v>
      </c>
      <c r="N133" t="str">
        <f t="shared" si="78"/>
        <v xml:space="preserve">       0.000000E+00</v>
      </c>
      <c r="O133" t="str">
        <f t="shared" si="78"/>
        <v xml:space="preserve">       2.462291E+07</v>
      </c>
      <c r="P133" t="str">
        <f t="shared" si="78"/>
        <v xml:space="preserve">       0.000000E+00</v>
      </c>
      <c r="Q133" t="str">
        <f t="shared" si="78"/>
        <v xml:space="preserve">       2.136639E+10</v>
      </c>
      <c r="R133" t="str">
        <f t="shared" si="78"/>
        <v xml:space="preserve">       0.000000E+00</v>
      </c>
      <c r="S133" t="str">
        <f t="shared" si="78"/>
        <v xml:space="preserve">      -1.146913E+09</v>
      </c>
      <c r="T133" t="str">
        <f t="shared" si="78"/>
        <v xml:space="preserve">       0.000000E+00</v>
      </c>
      <c r="U133" t="str">
        <f t="shared" si="78"/>
        <v xml:space="preserve">       8.234113E+09</v>
      </c>
      <c r="V133" t="str">
        <f t="shared" si="78"/>
        <v xml:space="preserve">       2.265752E+08</v>
      </c>
      <c r="W133" t="str">
        <f t="shared" si="78"/>
        <v xml:space="preserve">       0.000000E+00</v>
      </c>
      <c r="X133" t="str">
        <f t="shared" si="78"/>
        <v xml:space="preserve">       2.530938E+07</v>
      </c>
      <c r="Y133" t="str">
        <f t="shared" si="78"/>
        <v xml:space="preserve">       0.000000E+00</v>
      </c>
      <c r="Z133" t="str">
        <f t="shared" si="78"/>
        <v xml:space="preserve">       1.364446E+10</v>
      </c>
      <c r="AA133" t="str">
        <f t="shared" si="78"/>
        <v xml:space="preserve">       0.000000E+00</v>
      </c>
      <c r="AB133" t="str">
        <f t="shared" si="78"/>
        <v xml:space="preserve">      -2.298596E+09</v>
      </c>
      <c r="AC133" t="str">
        <f t="shared" si="78"/>
        <v xml:space="preserve">       6.270456E+08</v>
      </c>
      <c r="AD133" t="str">
        <f t="shared" si="78"/>
        <v xml:space="preserve">       0.000000E+00</v>
      </c>
      <c r="AE133" t="str">
        <f t="shared" si="78"/>
        <v xml:space="preserve">       3.076918E+10</v>
      </c>
      <c r="AF133" t="str">
        <f t="shared" si="78"/>
        <v xml:space="preserve">       0.000000E+00</v>
      </c>
    </row>
    <row r="134" spans="1:32" x14ac:dyDescent="0.3">
      <c r="A134" t="str">
        <f t="shared" ref="A134:AF134" si="79">A81</f>
        <v xml:space="preserve">     </v>
      </c>
      <c r="B134" t="str">
        <f t="shared" si="79"/>
        <v xml:space="preserve">  40.950</v>
      </c>
      <c r="C134" t="str">
        <f t="shared" si="79"/>
        <v xml:space="preserve">   0.000</v>
      </c>
      <c r="D134" t="str">
        <f t="shared" si="79"/>
        <v xml:space="preserve">   0.231</v>
      </c>
      <c r="E134" t="str">
        <f t="shared" si="79"/>
        <v xml:space="preserve">       4.580826E+02</v>
      </c>
      <c r="F134" t="str">
        <f t="shared" si="79"/>
        <v xml:space="preserve">       8.426739E-01</v>
      </c>
      <c r="G134" t="str">
        <f t="shared" si="79"/>
        <v xml:space="preserve">       8.976594E-02</v>
      </c>
      <c r="H134" t="str">
        <f t="shared" si="79"/>
        <v xml:space="preserve">       1.643413E+02</v>
      </c>
      <c r="I134" t="str">
        <f t="shared" si="79"/>
        <v xml:space="preserve">       1.277110E+03</v>
      </c>
      <c r="J134" t="str">
        <f t="shared" si="79"/>
        <v xml:space="preserve">       1.063819E+02</v>
      </c>
      <c r="K134" t="str">
        <f t="shared" si="79"/>
        <v xml:space="preserve">       3.237769E+08</v>
      </c>
      <c r="L134" t="str">
        <f t="shared" si="79"/>
        <v xml:space="preserve">       0.000000E+00</v>
      </c>
      <c r="M134" t="str">
        <f t="shared" si="79"/>
        <v xml:space="preserve">       7.070822E+06</v>
      </c>
      <c r="N134" t="str">
        <f t="shared" si="79"/>
        <v xml:space="preserve">       0.000000E+00</v>
      </c>
      <c r="O134" t="str">
        <f t="shared" si="79"/>
        <v xml:space="preserve">       2.182204E+07</v>
      </c>
      <c r="P134" t="str">
        <f t="shared" si="79"/>
        <v xml:space="preserve">       0.000000E+00</v>
      </c>
      <c r="Q134" t="str">
        <f t="shared" si="79"/>
        <v xml:space="preserve">       2.178539E+10</v>
      </c>
      <c r="R134" t="str">
        <f t="shared" si="79"/>
        <v xml:space="preserve">       0.000000E+00</v>
      </c>
      <c r="S134" t="str">
        <f t="shared" si="79"/>
        <v xml:space="preserve">      -8.627174E+08</v>
      </c>
      <c r="T134" t="str">
        <f t="shared" si="79"/>
        <v xml:space="preserve">       0.000000E+00</v>
      </c>
      <c r="U134" t="str">
        <f t="shared" si="79"/>
        <v xml:space="preserve">       7.843618E+09</v>
      </c>
      <c r="V134" t="str">
        <f t="shared" si="79"/>
        <v xml:space="preserve">       1.879728E+08</v>
      </c>
      <c r="W134" t="str">
        <f t="shared" si="79"/>
        <v xml:space="preserve">       0.000000E+00</v>
      </c>
      <c r="X134" t="str">
        <f t="shared" si="79"/>
        <v xml:space="preserve">       1.647135E+07</v>
      </c>
      <c r="Y134" t="str">
        <f t="shared" si="79"/>
        <v xml:space="preserve">       0.000000E+00</v>
      </c>
      <c r="Z134" t="str">
        <f t="shared" si="79"/>
        <v xml:space="preserve">       1.076072E+10</v>
      </c>
      <c r="AA134" t="str">
        <f t="shared" si="79"/>
        <v xml:space="preserve">       0.000000E+00</v>
      </c>
      <c r="AB134" t="str">
        <f t="shared" si="79"/>
        <v xml:space="preserve">      -1.224962E+09</v>
      </c>
      <c r="AC134" t="str">
        <f t="shared" si="79"/>
        <v xml:space="preserve">       4.612065E+08</v>
      </c>
      <c r="AD134" t="str">
        <f t="shared" si="79"/>
        <v xml:space="preserve">       0.000000E+00</v>
      </c>
      <c r="AE134" t="str">
        <f t="shared" si="79"/>
        <v xml:space="preserve">       2.599073E+10</v>
      </c>
      <c r="AF134" t="str">
        <f t="shared" si="79"/>
        <v xml:space="preserve">       0.000000E+00</v>
      </c>
    </row>
    <row r="135" spans="1:32" x14ac:dyDescent="0.3">
      <c r="A135" t="str">
        <f t="shared" ref="A135:AF135" si="80">A82</f>
        <v xml:space="preserve">   13</v>
      </c>
      <c r="B135" t="str">
        <f t="shared" si="80"/>
        <v xml:space="preserve">  40.950</v>
      </c>
      <c r="C135" t="str">
        <f t="shared" si="80"/>
        <v xml:space="preserve">   0.000</v>
      </c>
      <c r="D135" t="str">
        <f t="shared" si="80"/>
        <v xml:space="preserve">   0.231</v>
      </c>
      <c r="E135" t="str">
        <f t="shared" si="80"/>
        <v xml:space="preserve">       4.580826E+02</v>
      </c>
      <c r="F135" t="str">
        <f t="shared" si="80"/>
        <v xml:space="preserve">       8.426739E-01</v>
      </c>
      <c r="G135" t="str">
        <f t="shared" si="80"/>
        <v xml:space="preserve">       8.976594E-02</v>
      </c>
      <c r="H135" t="str">
        <f t="shared" si="80"/>
        <v xml:space="preserve">       1.643413E+02</v>
      </c>
      <c r="I135" t="str">
        <f t="shared" si="80"/>
        <v xml:space="preserve">       1.277110E+03</v>
      </c>
      <c r="J135" t="str">
        <f t="shared" si="80"/>
        <v xml:space="preserve">       1.063819E+02</v>
      </c>
      <c r="K135" t="str">
        <f t="shared" si="80"/>
        <v xml:space="preserve">       3.237769E+08</v>
      </c>
      <c r="L135" t="str">
        <f t="shared" si="80"/>
        <v xml:space="preserve">       0.000000E+00</v>
      </c>
      <c r="M135" t="str">
        <f t="shared" si="80"/>
        <v xml:space="preserve">       7.070822E+06</v>
      </c>
      <c r="N135" t="str">
        <f t="shared" si="80"/>
        <v xml:space="preserve">       0.000000E+00</v>
      </c>
      <c r="O135" t="str">
        <f t="shared" si="80"/>
        <v xml:space="preserve">       2.182204E+07</v>
      </c>
      <c r="P135" t="str">
        <f t="shared" si="80"/>
        <v xml:space="preserve">       0.000000E+00</v>
      </c>
      <c r="Q135" t="str">
        <f t="shared" si="80"/>
        <v xml:space="preserve">       2.178539E+10</v>
      </c>
      <c r="R135" t="str">
        <f t="shared" si="80"/>
        <v xml:space="preserve">       0.000000E+00</v>
      </c>
      <c r="S135" t="str">
        <f t="shared" si="80"/>
        <v xml:space="preserve">      -8.627174E+08</v>
      </c>
      <c r="T135" t="str">
        <f t="shared" si="80"/>
        <v xml:space="preserve">       0.000000E+00</v>
      </c>
      <c r="U135" t="str">
        <f t="shared" si="80"/>
        <v xml:space="preserve">       7.843618E+09</v>
      </c>
      <c r="V135" t="str">
        <f t="shared" si="80"/>
        <v xml:space="preserve">       1.879728E+08</v>
      </c>
      <c r="W135" t="str">
        <f t="shared" si="80"/>
        <v xml:space="preserve">       0.000000E+00</v>
      </c>
      <c r="X135" t="str">
        <f t="shared" si="80"/>
        <v xml:space="preserve">       1.647135E+07</v>
      </c>
      <c r="Y135" t="str">
        <f t="shared" si="80"/>
        <v xml:space="preserve">       0.000000E+00</v>
      </c>
      <c r="Z135" t="str">
        <f t="shared" si="80"/>
        <v xml:space="preserve">       1.076072E+10</v>
      </c>
      <c r="AA135" t="str">
        <f t="shared" si="80"/>
        <v xml:space="preserve">       0.000000E+00</v>
      </c>
      <c r="AB135" t="str">
        <f t="shared" si="80"/>
        <v xml:space="preserve">      -1.224962E+09</v>
      </c>
      <c r="AC135" t="str">
        <f t="shared" si="80"/>
        <v xml:space="preserve">       4.612065E+08</v>
      </c>
      <c r="AD135" t="str">
        <f t="shared" si="80"/>
        <v xml:space="preserve">       0.000000E+00</v>
      </c>
      <c r="AE135" t="str">
        <f t="shared" si="80"/>
        <v xml:space="preserve">       2.599073E+10</v>
      </c>
      <c r="AF135" t="str">
        <f t="shared" si="80"/>
        <v xml:space="preserve">       0.000000E+00</v>
      </c>
    </row>
    <row r="136" spans="1:32" x14ac:dyDescent="0.3">
      <c r="A136" t="str">
        <f t="shared" ref="A136:AF136" si="81">A83</f>
        <v xml:space="preserve">     </v>
      </c>
      <c r="B136" t="str">
        <f t="shared" si="81"/>
        <v xml:space="preserve">  46.800</v>
      </c>
      <c r="C136" t="str">
        <f t="shared" si="81"/>
        <v xml:space="preserve">   0.000</v>
      </c>
      <c r="D136" t="str">
        <f t="shared" si="81"/>
        <v xml:space="preserve">   0.196</v>
      </c>
      <c r="E136" t="str">
        <f t="shared" si="81"/>
        <v xml:space="preserve">       4.338699E+02</v>
      </c>
      <c r="F136" t="str">
        <f t="shared" si="81"/>
        <v xml:space="preserve">       7.947352E-01</v>
      </c>
      <c r="G136" t="str">
        <f t="shared" si="81"/>
        <v xml:space="preserve">       6.643576E-02</v>
      </c>
      <c r="H136" t="str">
        <f t="shared" si="81"/>
        <v xml:space="preserve">       1.252914E+02</v>
      </c>
      <c r="I136" t="str">
        <f t="shared" si="81"/>
        <v xml:space="preserve">       1.071002E+03</v>
      </c>
      <c r="J136" t="str">
        <f t="shared" si="81"/>
        <v xml:space="preserve">       7.231609E+01</v>
      </c>
      <c r="K136" t="str">
        <f t="shared" si="81"/>
        <v xml:space="preserve">       3.174099E+08</v>
      </c>
      <c r="L136" t="str">
        <f t="shared" si="81"/>
        <v xml:space="preserve">       0.000000E+00</v>
      </c>
      <c r="M136" t="str">
        <f t="shared" si="81"/>
        <v xml:space="preserve">       5.467064E+06</v>
      </c>
      <c r="N136" t="str">
        <f t="shared" si="81"/>
        <v xml:space="preserve">       0.000000E+00</v>
      </c>
      <c r="O136" t="str">
        <f t="shared" si="81"/>
        <v xml:space="preserve">       1.827512E+07</v>
      </c>
      <c r="P136" t="str">
        <f t="shared" si="81"/>
        <v xml:space="preserve">       0.000000E+00</v>
      </c>
      <c r="Q136" t="str">
        <f t="shared" si="81"/>
        <v xml:space="preserve">       2.162099E+10</v>
      </c>
      <c r="R136" t="str">
        <f t="shared" si="81"/>
        <v xml:space="preserve">       0.000000E+00</v>
      </c>
      <c r="S136" t="str">
        <f t="shared" si="81"/>
        <v xml:space="preserve">      -5.399981E+08</v>
      </c>
      <c r="T136" t="str">
        <f t="shared" si="81"/>
        <v xml:space="preserve">       0.000000E+00</v>
      </c>
      <c r="U136" t="str">
        <f t="shared" si="81"/>
        <v xml:space="preserve">       6.892776E+09</v>
      </c>
      <c r="V136" t="str">
        <f t="shared" si="81"/>
        <v xml:space="preserve">       1.617294E+08</v>
      </c>
      <c r="W136" t="str">
        <f t="shared" si="81"/>
        <v xml:space="preserve">       0.000000E+00</v>
      </c>
      <c r="X136" t="str">
        <f t="shared" si="81"/>
        <v xml:space="preserve">       1.524783E+07</v>
      </c>
      <c r="Y136" t="str">
        <f t="shared" si="81"/>
        <v xml:space="preserve">       0.000000E+00</v>
      </c>
      <c r="Z136" t="str">
        <f t="shared" si="81"/>
        <v xml:space="preserve">       8.582127E+09</v>
      </c>
      <c r="AA136" t="str">
        <f t="shared" si="81"/>
        <v xml:space="preserve">       0.000000E+00</v>
      </c>
      <c r="AB136" t="str">
        <f t="shared" si="81"/>
        <v xml:space="preserve">      -7.784942E+08</v>
      </c>
      <c r="AC136" t="str">
        <f t="shared" si="81"/>
        <v xml:space="preserve">       3.647898E+08</v>
      </c>
      <c r="AD136" t="str">
        <f t="shared" si="81"/>
        <v xml:space="preserve">       0.000000E+00</v>
      </c>
      <c r="AE136" t="str">
        <f t="shared" si="81"/>
        <v xml:space="preserve">       2.217277E+10</v>
      </c>
      <c r="AF136" t="str">
        <f t="shared" si="81"/>
        <v xml:space="preserve">       0.000000E+00</v>
      </c>
    </row>
    <row r="137" spans="1:32" x14ac:dyDescent="0.3">
      <c r="A137" t="str">
        <f t="shared" ref="A137:AF137" si="82">A84</f>
        <v xml:space="preserve">   14</v>
      </c>
      <c r="B137" t="str">
        <f t="shared" si="82"/>
        <v xml:space="preserve">  46.800</v>
      </c>
      <c r="C137" t="str">
        <f t="shared" si="82"/>
        <v xml:space="preserve">   0.000</v>
      </c>
      <c r="D137" t="str">
        <f t="shared" si="82"/>
        <v xml:space="preserve">   0.196</v>
      </c>
      <c r="E137" t="str">
        <f t="shared" si="82"/>
        <v xml:space="preserve">       4.338699E+02</v>
      </c>
      <c r="F137" t="str">
        <f t="shared" si="82"/>
        <v xml:space="preserve">       7.947352E-01</v>
      </c>
      <c r="G137" t="str">
        <f t="shared" si="82"/>
        <v xml:space="preserve">       6.643576E-02</v>
      </c>
      <c r="H137" t="str">
        <f t="shared" si="82"/>
        <v xml:space="preserve">       1.252914E+02</v>
      </c>
      <c r="I137" t="str">
        <f t="shared" si="82"/>
        <v xml:space="preserve">       1.071002E+03</v>
      </c>
      <c r="J137" t="str">
        <f t="shared" si="82"/>
        <v xml:space="preserve">       7.231609E+01</v>
      </c>
      <c r="K137" t="str">
        <f t="shared" si="82"/>
        <v xml:space="preserve">       3.174099E+08</v>
      </c>
      <c r="L137" t="str">
        <f t="shared" si="82"/>
        <v xml:space="preserve">       0.000000E+00</v>
      </c>
      <c r="M137" t="str">
        <f t="shared" si="82"/>
        <v xml:space="preserve">       5.467064E+06</v>
      </c>
      <c r="N137" t="str">
        <f t="shared" si="82"/>
        <v xml:space="preserve">       0.000000E+00</v>
      </c>
      <c r="O137" t="str">
        <f t="shared" si="82"/>
        <v xml:space="preserve">       1.827512E+07</v>
      </c>
      <c r="P137" t="str">
        <f t="shared" si="82"/>
        <v xml:space="preserve">       0.000000E+00</v>
      </c>
      <c r="Q137" t="str">
        <f t="shared" si="82"/>
        <v xml:space="preserve">       2.162099E+10</v>
      </c>
      <c r="R137" t="str">
        <f t="shared" si="82"/>
        <v xml:space="preserve">       0.000000E+00</v>
      </c>
      <c r="S137" t="str">
        <f t="shared" si="82"/>
        <v xml:space="preserve">      -5.399981E+08</v>
      </c>
      <c r="T137" t="str">
        <f t="shared" si="82"/>
        <v xml:space="preserve">       0.000000E+00</v>
      </c>
      <c r="U137" t="str">
        <f t="shared" si="82"/>
        <v xml:space="preserve">       6.892776E+09</v>
      </c>
      <c r="V137" t="str">
        <f t="shared" si="82"/>
        <v xml:space="preserve">       1.617294E+08</v>
      </c>
      <c r="W137" t="str">
        <f t="shared" si="82"/>
        <v xml:space="preserve">       0.000000E+00</v>
      </c>
      <c r="X137" t="str">
        <f t="shared" si="82"/>
        <v xml:space="preserve">       1.524783E+07</v>
      </c>
      <c r="Y137" t="str">
        <f t="shared" si="82"/>
        <v xml:space="preserve">       0.000000E+00</v>
      </c>
      <c r="Z137" t="str">
        <f t="shared" si="82"/>
        <v xml:space="preserve">       8.582127E+09</v>
      </c>
      <c r="AA137" t="str">
        <f t="shared" si="82"/>
        <v xml:space="preserve">       0.000000E+00</v>
      </c>
      <c r="AB137" t="str">
        <f t="shared" si="82"/>
        <v xml:space="preserve">      -7.784942E+08</v>
      </c>
      <c r="AC137" t="str">
        <f t="shared" si="82"/>
        <v xml:space="preserve">       3.647898E+08</v>
      </c>
      <c r="AD137" t="str">
        <f t="shared" si="82"/>
        <v xml:space="preserve">       0.000000E+00</v>
      </c>
      <c r="AE137" t="str">
        <f t="shared" si="82"/>
        <v xml:space="preserve">       2.217277E+10</v>
      </c>
      <c r="AF137" t="str">
        <f t="shared" si="82"/>
        <v xml:space="preserve">       0.000000E+00</v>
      </c>
    </row>
    <row r="138" spans="1:32" x14ac:dyDescent="0.3">
      <c r="A138" t="str">
        <f t="shared" ref="A138:AF138" si="83">A85</f>
        <v xml:space="preserve">     </v>
      </c>
      <c r="B138" t="str">
        <f t="shared" si="83"/>
        <v xml:space="preserve">  52.650</v>
      </c>
      <c r="C138" t="str">
        <f t="shared" si="83"/>
        <v xml:space="preserve">   0.000</v>
      </c>
      <c r="D138" t="str">
        <f t="shared" si="83"/>
        <v xml:space="preserve">   0.096</v>
      </c>
      <c r="E138" t="str">
        <f t="shared" si="83"/>
        <v xml:space="preserve">       4.049160E+02</v>
      </c>
      <c r="F138" t="str">
        <f t="shared" si="83"/>
        <v xml:space="preserve">       7.667870E-01</v>
      </c>
      <c r="G138" t="str">
        <f t="shared" si="83"/>
        <v xml:space="preserve">       5.057927E-02</v>
      </c>
      <c r="H138" t="str">
        <f t="shared" si="83"/>
        <v xml:space="preserve">       9.321979E+01</v>
      </c>
      <c r="I138" t="str">
        <f t="shared" si="83"/>
        <v xml:space="preserve">       8.930276E+02</v>
      </c>
      <c r="J138" t="str">
        <f t="shared" si="83"/>
        <v xml:space="preserve">       4.920004E+01</v>
      </c>
      <c r="K138" t="str">
        <f t="shared" si="83"/>
        <v xml:space="preserve">       3.090713E+08</v>
      </c>
      <c r="L138" t="str">
        <f t="shared" si="83"/>
        <v xml:space="preserve">       0.000000E+00</v>
      </c>
      <c r="M138" t="str">
        <f t="shared" si="83"/>
        <v xml:space="preserve">       4.550515E+06</v>
      </c>
      <c r="N138" t="str">
        <f t="shared" si="83"/>
        <v xml:space="preserve">       0.000000E+00</v>
      </c>
      <c r="O138" t="str">
        <f t="shared" si="83"/>
        <v xml:space="preserve">       1.484022E+07</v>
      </c>
      <c r="P138" t="str">
        <f t="shared" si="83"/>
        <v xml:space="preserve">       0.000000E+00</v>
      </c>
      <c r="Q138" t="str">
        <f t="shared" si="83"/>
        <v xml:space="preserve">       2.077940E+10</v>
      </c>
      <c r="R138" t="str">
        <f t="shared" si="83"/>
        <v xml:space="preserve">       0.000000E+00</v>
      </c>
      <c r="S138" t="str">
        <f t="shared" si="83"/>
        <v xml:space="preserve">      -3.487713E+08</v>
      </c>
      <c r="T138" t="str">
        <f t="shared" si="83"/>
        <v xml:space="preserve">       0.000000E+00</v>
      </c>
      <c r="U138" t="str">
        <f t="shared" si="83"/>
        <v xml:space="preserve">       6.371536E+09</v>
      </c>
      <c r="V138" t="str">
        <f t="shared" si="83"/>
        <v xml:space="preserve">       1.380489E+08</v>
      </c>
      <c r="W138" t="str">
        <f t="shared" si="83"/>
        <v xml:space="preserve">       0.000000E+00</v>
      </c>
      <c r="X138" t="str">
        <f t="shared" si="83"/>
        <v xml:space="preserve">       1.074084E+07</v>
      </c>
      <c r="Y138" t="str">
        <f t="shared" si="83"/>
        <v xml:space="preserve">       0.000000E+00</v>
      </c>
      <c r="Z138" t="str">
        <f t="shared" si="83"/>
        <v xml:space="preserve">       6.570521E+09</v>
      </c>
      <c r="AA138" t="str">
        <f t="shared" si="83"/>
        <v xml:space="preserve">       0.000000E+00</v>
      </c>
      <c r="AB138" t="str">
        <f t="shared" si="83"/>
        <v xml:space="preserve">      -5.062437E+08</v>
      </c>
      <c r="AC138" t="str">
        <f t="shared" si="83"/>
        <v xml:space="preserve">       2.856559E+08</v>
      </c>
      <c r="AD138" t="str">
        <f t="shared" si="83"/>
        <v xml:space="preserve">       0.000000E+00</v>
      </c>
      <c r="AE138" t="str">
        <f t="shared" si="83"/>
        <v xml:space="preserve">       1.869600E+10</v>
      </c>
      <c r="AF138" t="str">
        <f t="shared" si="83"/>
        <v xml:space="preserve">       0.000000E+00</v>
      </c>
    </row>
    <row r="139" spans="1:32" x14ac:dyDescent="0.3">
      <c r="A139" t="str">
        <f t="shared" ref="A139:AF139" si="84">A86</f>
        <v xml:space="preserve">   15</v>
      </c>
      <c r="B139" t="str">
        <f t="shared" si="84"/>
        <v xml:space="preserve">  52.650</v>
      </c>
      <c r="C139" t="str">
        <f t="shared" si="84"/>
        <v xml:space="preserve">   0.000</v>
      </c>
      <c r="D139" t="str">
        <f t="shared" si="84"/>
        <v xml:space="preserve">   0.096</v>
      </c>
      <c r="E139" t="str">
        <f t="shared" si="84"/>
        <v xml:space="preserve">       4.049160E+02</v>
      </c>
      <c r="F139" t="str">
        <f t="shared" si="84"/>
        <v xml:space="preserve">       7.667870E-01</v>
      </c>
      <c r="G139" t="str">
        <f t="shared" si="84"/>
        <v xml:space="preserve">       5.057927E-02</v>
      </c>
      <c r="H139" t="str">
        <f t="shared" si="84"/>
        <v xml:space="preserve">       9.321979E+01</v>
      </c>
      <c r="I139" t="str">
        <f t="shared" si="84"/>
        <v xml:space="preserve">       8.930276E+02</v>
      </c>
      <c r="J139" t="str">
        <f t="shared" si="84"/>
        <v xml:space="preserve">       4.920004E+01</v>
      </c>
      <c r="K139" t="str">
        <f t="shared" si="84"/>
        <v xml:space="preserve">       3.090713E+08</v>
      </c>
      <c r="L139" t="str">
        <f t="shared" si="84"/>
        <v xml:space="preserve">       0.000000E+00</v>
      </c>
      <c r="M139" t="str">
        <f t="shared" si="84"/>
        <v xml:space="preserve">       4.550515E+06</v>
      </c>
      <c r="N139" t="str">
        <f t="shared" si="84"/>
        <v xml:space="preserve">       0.000000E+00</v>
      </c>
      <c r="O139" t="str">
        <f t="shared" si="84"/>
        <v xml:space="preserve">       1.484022E+07</v>
      </c>
      <c r="P139" t="str">
        <f t="shared" si="84"/>
        <v xml:space="preserve">       0.000000E+00</v>
      </c>
      <c r="Q139" t="str">
        <f t="shared" si="84"/>
        <v xml:space="preserve">       2.077940E+10</v>
      </c>
      <c r="R139" t="str">
        <f t="shared" si="84"/>
        <v xml:space="preserve">       0.000000E+00</v>
      </c>
      <c r="S139" t="str">
        <f t="shared" si="84"/>
        <v xml:space="preserve">      -3.487713E+08</v>
      </c>
      <c r="T139" t="str">
        <f t="shared" si="84"/>
        <v xml:space="preserve">       0.000000E+00</v>
      </c>
      <c r="U139" t="str">
        <f t="shared" si="84"/>
        <v xml:space="preserve">       6.371536E+09</v>
      </c>
      <c r="V139" t="str">
        <f t="shared" si="84"/>
        <v xml:space="preserve">       1.380489E+08</v>
      </c>
      <c r="W139" t="str">
        <f t="shared" si="84"/>
        <v xml:space="preserve">       0.000000E+00</v>
      </c>
      <c r="X139" t="str">
        <f t="shared" si="84"/>
        <v xml:space="preserve">       1.074084E+07</v>
      </c>
      <c r="Y139" t="str">
        <f t="shared" si="84"/>
        <v xml:space="preserve">       0.000000E+00</v>
      </c>
      <c r="Z139" t="str">
        <f t="shared" si="84"/>
        <v xml:space="preserve">       6.570521E+09</v>
      </c>
      <c r="AA139" t="str">
        <f t="shared" si="84"/>
        <v xml:space="preserve">       0.000000E+00</v>
      </c>
      <c r="AB139" t="str">
        <f t="shared" si="84"/>
        <v xml:space="preserve">      -5.062437E+08</v>
      </c>
      <c r="AC139" t="str">
        <f t="shared" si="84"/>
        <v xml:space="preserve">       2.856559E+08</v>
      </c>
      <c r="AD139" t="str">
        <f t="shared" si="84"/>
        <v xml:space="preserve">       0.000000E+00</v>
      </c>
      <c r="AE139" t="str">
        <f t="shared" si="84"/>
        <v xml:space="preserve">       1.869600E+10</v>
      </c>
      <c r="AF139" t="str">
        <f t="shared" si="84"/>
        <v xml:space="preserve">       0.000000E+00</v>
      </c>
    </row>
    <row r="140" spans="1:32" x14ac:dyDescent="0.3">
      <c r="A140" t="str">
        <f t="shared" ref="A140:AF140" si="85">A87</f>
        <v xml:space="preserve">     </v>
      </c>
      <c r="B140" t="str">
        <f t="shared" si="85"/>
        <v xml:space="preserve">  58.500</v>
      </c>
      <c r="C140" t="str">
        <f t="shared" si="85"/>
        <v xml:space="preserve">   0.000</v>
      </c>
      <c r="D140" t="str">
        <f t="shared" si="85"/>
        <v xml:space="preserve">  -0.056</v>
      </c>
      <c r="E140" t="str">
        <f t="shared" si="85"/>
        <v xml:space="preserve">       3.777292E+02</v>
      </c>
      <c r="F140" t="str">
        <f t="shared" si="85"/>
        <v xml:space="preserve">       7.214089E-01</v>
      </c>
      <c r="G140" t="str">
        <f t="shared" si="85"/>
        <v xml:space="preserve">       4.203026E-02</v>
      </c>
      <c r="H140" t="str">
        <f t="shared" si="85"/>
        <v xml:space="preserve">       6.790490E+01</v>
      </c>
      <c r="I140" t="str">
        <f t="shared" si="85"/>
        <v xml:space="preserve">       7.340068E+02</v>
      </c>
      <c r="J140" t="str">
        <f t="shared" si="85"/>
        <v xml:space="preserve">       3.338017E+01</v>
      </c>
      <c r="K140" t="str">
        <f t="shared" si="85"/>
        <v xml:space="preserve">       3.031404E+08</v>
      </c>
      <c r="L140" t="str">
        <f t="shared" si="85"/>
        <v xml:space="preserve">       0.000000E+00</v>
      </c>
      <c r="M140" t="str">
        <f t="shared" si="85"/>
        <v xml:space="preserve">       4.072107E+06</v>
      </c>
      <c r="N140" t="str">
        <f t="shared" si="85"/>
        <v xml:space="preserve">       0.000000E+00</v>
      </c>
      <c r="O140" t="str">
        <f t="shared" si="85"/>
        <v xml:space="preserve">       1.213229E+07</v>
      </c>
      <c r="P140" t="str">
        <f t="shared" si="85"/>
        <v xml:space="preserve">       0.000000E+00</v>
      </c>
      <c r="Q140" t="str">
        <f t="shared" si="85"/>
        <v xml:space="preserve">       1.992344E+10</v>
      </c>
      <c r="R140" t="str">
        <f t="shared" si="85"/>
        <v xml:space="preserve">       0.000000E+00</v>
      </c>
      <c r="S140" t="str">
        <f t="shared" si="85"/>
        <v xml:space="preserve">      -3.085936E+08</v>
      </c>
      <c r="T140" t="str">
        <f t="shared" si="85"/>
        <v xml:space="preserve">       0.000000E+00</v>
      </c>
      <c r="U140" t="str">
        <f t="shared" si="85"/>
        <v xml:space="preserve">       5.503744E+09</v>
      </c>
      <c r="V140" t="str">
        <f t="shared" si="85"/>
        <v xml:space="preserve">       1.166768E+08</v>
      </c>
      <c r="W140" t="str">
        <f t="shared" si="85"/>
        <v xml:space="preserve">       0.000000E+00</v>
      </c>
      <c r="X140" t="str">
        <f t="shared" si="85"/>
        <v xml:space="preserve">       1.011927E+07</v>
      </c>
      <c r="Y140" t="str">
        <f t="shared" si="85"/>
        <v xml:space="preserve">       0.000000E+00</v>
      </c>
      <c r="Z140" t="str">
        <f t="shared" si="85"/>
        <v xml:space="preserve">       4.904294E+09</v>
      </c>
      <c r="AA140" t="str">
        <f t="shared" si="85"/>
        <v xml:space="preserve">       0.000000E+00</v>
      </c>
      <c r="AB140" t="str">
        <f t="shared" si="85"/>
        <v xml:space="preserve">      -3.446959E+08</v>
      </c>
      <c r="AC140" t="str">
        <f t="shared" si="85"/>
        <v xml:space="preserve">       2.205404E+08</v>
      </c>
      <c r="AD140" t="str">
        <f t="shared" si="85"/>
        <v xml:space="preserve">       0.000000E+00</v>
      </c>
      <c r="AE140" t="str">
        <f t="shared" si="85"/>
        <v xml:space="preserve">       1.557555E+10</v>
      </c>
      <c r="AF140" t="str">
        <f t="shared" si="85"/>
        <v xml:space="preserve">       0.000000E+00</v>
      </c>
    </row>
    <row r="141" spans="1:32" x14ac:dyDescent="0.3">
      <c r="A141" t="str">
        <f t="shared" ref="A141:AF141" si="86">A88</f>
        <v xml:space="preserve">   16</v>
      </c>
      <c r="B141" t="str">
        <f t="shared" si="86"/>
        <v xml:space="preserve">  58.500</v>
      </c>
      <c r="C141" t="str">
        <f t="shared" si="86"/>
        <v xml:space="preserve">   0.000</v>
      </c>
      <c r="D141" t="str">
        <f t="shared" si="86"/>
        <v xml:space="preserve">  -0.056</v>
      </c>
      <c r="E141" t="str">
        <f t="shared" si="86"/>
        <v xml:space="preserve">       3.777292E+02</v>
      </c>
      <c r="F141" t="str">
        <f t="shared" si="86"/>
        <v xml:space="preserve">       7.214089E-01</v>
      </c>
      <c r="G141" t="str">
        <f t="shared" si="86"/>
        <v xml:space="preserve">       4.203026E-02</v>
      </c>
      <c r="H141" t="str">
        <f t="shared" si="86"/>
        <v xml:space="preserve">       6.790490E+01</v>
      </c>
      <c r="I141" t="str">
        <f t="shared" si="86"/>
        <v xml:space="preserve">       7.340068E+02</v>
      </c>
      <c r="J141" t="str">
        <f t="shared" si="86"/>
        <v xml:space="preserve">       3.338017E+01</v>
      </c>
      <c r="K141" t="str">
        <f t="shared" si="86"/>
        <v xml:space="preserve">       3.031404E+08</v>
      </c>
      <c r="L141" t="str">
        <f t="shared" si="86"/>
        <v xml:space="preserve">       0.000000E+00</v>
      </c>
      <c r="M141" t="str">
        <f t="shared" si="86"/>
        <v xml:space="preserve">       4.072107E+06</v>
      </c>
      <c r="N141" t="str">
        <f t="shared" si="86"/>
        <v xml:space="preserve">       0.000000E+00</v>
      </c>
      <c r="O141" t="str">
        <f t="shared" si="86"/>
        <v xml:space="preserve">       1.213229E+07</v>
      </c>
      <c r="P141" t="str">
        <f t="shared" si="86"/>
        <v xml:space="preserve">       0.000000E+00</v>
      </c>
      <c r="Q141" t="str">
        <f t="shared" si="86"/>
        <v xml:space="preserve">       1.992344E+10</v>
      </c>
      <c r="R141" t="str">
        <f t="shared" si="86"/>
        <v xml:space="preserve">       0.000000E+00</v>
      </c>
      <c r="S141" t="str">
        <f t="shared" si="86"/>
        <v xml:space="preserve">      -3.085936E+08</v>
      </c>
      <c r="T141" t="str">
        <f t="shared" si="86"/>
        <v xml:space="preserve">       0.000000E+00</v>
      </c>
      <c r="U141" t="str">
        <f t="shared" si="86"/>
        <v xml:space="preserve">       5.503744E+09</v>
      </c>
      <c r="V141" t="str">
        <f t="shared" si="86"/>
        <v xml:space="preserve">       1.166768E+08</v>
      </c>
      <c r="W141" t="str">
        <f t="shared" si="86"/>
        <v xml:space="preserve">       0.000000E+00</v>
      </c>
      <c r="X141" t="str">
        <f t="shared" si="86"/>
        <v xml:space="preserve">       1.011927E+07</v>
      </c>
      <c r="Y141" t="str">
        <f t="shared" si="86"/>
        <v xml:space="preserve">       0.000000E+00</v>
      </c>
      <c r="Z141" t="str">
        <f t="shared" si="86"/>
        <v xml:space="preserve">       4.904294E+09</v>
      </c>
      <c r="AA141" t="str">
        <f t="shared" si="86"/>
        <v xml:space="preserve">       0.000000E+00</v>
      </c>
      <c r="AB141" t="str">
        <f t="shared" si="86"/>
        <v xml:space="preserve">      -3.446959E+08</v>
      </c>
      <c r="AC141" t="str">
        <f t="shared" si="86"/>
        <v xml:space="preserve">       2.205404E+08</v>
      </c>
      <c r="AD141" t="str">
        <f t="shared" si="86"/>
        <v xml:space="preserve">       0.000000E+00</v>
      </c>
      <c r="AE141" t="str">
        <f t="shared" si="86"/>
        <v xml:space="preserve">       1.557555E+10</v>
      </c>
      <c r="AF141" t="str">
        <f t="shared" si="86"/>
        <v xml:space="preserve">       0.000000E+00</v>
      </c>
    </row>
    <row r="142" spans="1:32" x14ac:dyDescent="0.3">
      <c r="A142" t="str">
        <f t="shared" ref="A142:AF142" si="87">A89</f>
        <v xml:space="preserve">     </v>
      </c>
      <c r="B142" t="str">
        <f t="shared" si="87"/>
        <v xml:space="preserve">  64.350</v>
      </c>
      <c r="C142" t="str">
        <f t="shared" si="87"/>
        <v xml:space="preserve">   0.000</v>
      </c>
      <c r="D142" t="str">
        <f t="shared" si="87"/>
        <v xml:space="preserve">  -0.237</v>
      </c>
      <c r="E142" t="str">
        <f t="shared" si="87"/>
        <v xml:space="preserve">       3.504808E+02</v>
      </c>
      <c r="F142" t="str">
        <f t="shared" si="87"/>
        <v xml:space="preserve">       6.784315E-01</v>
      </c>
      <c r="G142" t="str">
        <f t="shared" si="87"/>
        <v xml:space="preserve">       3.609827E-02</v>
      </c>
      <c r="H142" t="str">
        <f t="shared" si="87"/>
        <v xml:space="preserve">       4.901709E+01</v>
      </c>
      <c r="I142" t="str">
        <f t="shared" si="87"/>
        <v xml:space="preserve">       5.924606E+02</v>
      </c>
      <c r="J142" t="str">
        <f t="shared" si="87"/>
        <v xml:space="preserve">       2.188401E+01</v>
      </c>
      <c r="K142" t="str">
        <f t="shared" si="87"/>
        <v xml:space="preserve">       2.928788E+08</v>
      </c>
      <c r="L142" t="str">
        <f t="shared" si="87"/>
        <v xml:space="preserve">       0.000000E+00</v>
      </c>
      <c r="M142" t="str">
        <f t="shared" si="87"/>
        <v xml:space="preserve">       2.675197E+06</v>
      </c>
      <c r="N142" t="str">
        <f t="shared" si="87"/>
        <v xml:space="preserve">       0.000000E+00</v>
      </c>
      <c r="O142" t="str">
        <f t="shared" si="87"/>
        <v xml:space="preserve">       1.144489E+07</v>
      </c>
      <c r="P142" t="str">
        <f t="shared" si="87"/>
        <v xml:space="preserve">       0.000000E+00</v>
      </c>
      <c r="Q142" t="str">
        <f t="shared" si="87"/>
        <v xml:space="preserve">       1.892501E+10</v>
      </c>
      <c r="R142" t="str">
        <f t="shared" si="87"/>
        <v xml:space="preserve">       0.000000E+00</v>
      </c>
      <c r="S142" t="str">
        <f t="shared" si="87"/>
        <v xml:space="preserve">      -3.085302E+08</v>
      </c>
      <c r="T142" t="str">
        <f t="shared" si="87"/>
        <v xml:space="preserve">       0.000000E+00</v>
      </c>
      <c r="U142" t="str">
        <f t="shared" si="87"/>
        <v xml:space="preserve">       4.934756E+09</v>
      </c>
      <c r="V142" t="str">
        <f t="shared" si="87"/>
        <v xml:space="preserve">       9.745271E+07</v>
      </c>
      <c r="W142" t="str">
        <f t="shared" si="87"/>
        <v xml:space="preserve">       0.000000E+00</v>
      </c>
      <c r="X142" t="str">
        <f t="shared" si="87"/>
        <v xml:space="preserve">       7.866994E+06</v>
      </c>
      <c r="Y142" t="str">
        <f t="shared" si="87"/>
        <v xml:space="preserve">       0.000000E+00</v>
      </c>
      <c r="Z142" t="str">
        <f t="shared" si="87"/>
        <v xml:space="preserve">       3.608812E+09</v>
      </c>
      <c r="AA142" t="str">
        <f t="shared" si="87"/>
        <v xml:space="preserve">       0.000000E+00</v>
      </c>
      <c r="AB142" t="str">
        <f t="shared" si="87"/>
        <v xml:space="preserve">      -2.154690E+08</v>
      </c>
      <c r="AC142" t="str">
        <f t="shared" si="87"/>
        <v xml:space="preserve">       1.680338E+08</v>
      </c>
      <c r="AD142" t="str">
        <f t="shared" si="87"/>
        <v xml:space="preserve">       0.000000E+00</v>
      </c>
      <c r="AE142" t="str">
        <f t="shared" si="87"/>
        <v xml:space="preserve">       1.273463E+10</v>
      </c>
      <c r="AF142" t="str">
        <f t="shared" si="87"/>
        <v xml:space="preserve">       0.000000E+00</v>
      </c>
    </row>
    <row r="143" spans="1:32" x14ac:dyDescent="0.3">
      <c r="A143" t="str">
        <f t="shared" ref="A143:AF143" si="88">A90</f>
        <v xml:space="preserve">   17</v>
      </c>
      <c r="B143" t="str">
        <f t="shared" si="88"/>
        <v xml:space="preserve">  64.350</v>
      </c>
      <c r="C143" t="str">
        <f t="shared" si="88"/>
        <v xml:space="preserve">   0.000</v>
      </c>
      <c r="D143" t="str">
        <f t="shared" si="88"/>
        <v xml:space="preserve">  -0.237</v>
      </c>
      <c r="E143" t="str">
        <f t="shared" si="88"/>
        <v xml:space="preserve">       3.504808E+02</v>
      </c>
      <c r="F143" t="str">
        <f t="shared" si="88"/>
        <v xml:space="preserve">       6.784315E-01</v>
      </c>
      <c r="G143" t="str">
        <f t="shared" si="88"/>
        <v xml:space="preserve">       3.609827E-02</v>
      </c>
      <c r="H143" t="str">
        <f t="shared" si="88"/>
        <v xml:space="preserve">       4.901709E+01</v>
      </c>
      <c r="I143" t="str">
        <f t="shared" si="88"/>
        <v xml:space="preserve">       5.924606E+02</v>
      </c>
      <c r="J143" t="str">
        <f t="shared" si="88"/>
        <v xml:space="preserve">       2.188401E+01</v>
      </c>
      <c r="K143" t="str">
        <f t="shared" si="88"/>
        <v xml:space="preserve">       2.928788E+08</v>
      </c>
      <c r="L143" t="str">
        <f t="shared" si="88"/>
        <v xml:space="preserve">       0.000000E+00</v>
      </c>
      <c r="M143" t="str">
        <f t="shared" si="88"/>
        <v xml:space="preserve">       2.675197E+06</v>
      </c>
      <c r="N143" t="str">
        <f t="shared" si="88"/>
        <v xml:space="preserve">       0.000000E+00</v>
      </c>
      <c r="O143" t="str">
        <f t="shared" si="88"/>
        <v xml:space="preserve">       1.144489E+07</v>
      </c>
      <c r="P143" t="str">
        <f t="shared" si="88"/>
        <v xml:space="preserve">       0.000000E+00</v>
      </c>
      <c r="Q143" t="str">
        <f t="shared" si="88"/>
        <v xml:space="preserve">       1.892501E+10</v>
      </c>
      <c r="R143" t="str">
        <f t="shared" si="88"/>
        <v xml:space="preserve">       0.000000E+00</v>
      </c>
      <c r="S143" t="str">
        <f t="shared" si="88"/>
        <v xml:space="preserve">      -3.085302E+08</v>
      </c>
      <c r="T143" t="str">
        <f t="shared" si="88"/>
        <v xml:space="preserve">       0.000000E+00</v>
      </c>
      <c r="U143" t="str">
        <f t="shared" si="88"/>
        <v xml:space="preserve">       4.934756E+09</v>
      </c>
      <c r="V143" t="str">
        <f t="shared" si="88"/>
        <v xml:space="preserve">       9.745271E+07</v>
      </c>
      <c r="W143" t="str">
        <f t="shared" si="88"/>
        <v xml:space="preserve">       0.000000E+00</v>
      </c>
      <c r="X143" t="str">
        <f t="shared" si="88"/>
        <v xml:space="preserve">       7.866994E+06</v>
      </c>
      <c r="Y143" t="str">
        <f t="shared" si="88"/>
        <v xml:space="preserve">       0.000000E+00</v>
      </c>
      <c r="Z143" t="str">
        <f t="shared" si="88"/>
        <v xml:space="preserve">       3.608812E+09</v>
      </c>
      <c r="AA143" t="str">
        <f t="shared" si="88"/>
        <v xml:space="preserve">       0.000000E+00</v>
      </c>
      <c r="AB143" t="str">
        <f t="shared" si="88"/>
        <v xml:space="preserve">      -2.154690E+08</v>
      </c>
      <c r="AC143" t="str">
        <f t="shared" si="88"/>
        <v xml:space="preserve">       1.680338E+08</v>
      </c>
      <c r="AD143" t="str">
        <f t="shared" si="88"/>
        <v xml:space="preserve">       0.000000E+00</v>
      </c>
      <c r="AE143" t="str">
        <f t="shared" si="88"/>
        <v xml:space="preserve">       1.273463E+10</v>
      </c>
      <c r="AF143" t="str">
        <f t="shared" si="88"/>
        <v xml:space="preserve">       0.000000E+00</v>
      </c>
    </row>
    <row r="144" spans="1:32" x14ac:dyDescent="0.3">
      <c r="A144" t="str">
        <f t="shared" ref="A144:AF144" si="89">A91</f>
        <v xml:space="preserve">     </v>
      </c>
      <c r="B144" t="str">
        <f t="shared" si="89"/>
        <v xml:space="preserve">  70.200</v>
      </c>
      <c r="C144" t="str">
        <f t="shared" si="89"/>
        <v xml:space="preserve">   0.000</v>
      </c>
      <c r="D144" t="str">
        <f t="shared" si="89"/>
        <v xml:space="preserve">  -0.495</v>
      </c>
      <c r="E144" t="str">
        <f t="shared" si="89"/>
        <v xml:space="preserve">       3.073436E+02</v>
      </c>
      <c r="F144" t="str">
        <f t="shared" si="89"/>
        <v xml:space="preserve">       5.356772E-01</v>
      </c>
      <c r="G144" t="str">
        <f t="shared" si="89"/>
        <v xml:space="preserve">       3.107890E-02</v>
      </c>
      <c r="H144" t="str">
        <f t="shared" si="89"/>
        <v xml:space="preserve">       3.540698E+01</v>
      </c>
      <c r="I144" t="str">
        <f t="shared" si="89"/>
        <v xml:space="preserve">       3.889082E+02</v>
      </c>
      <c r="J144" t="str">
        <f t="shared" si="89"/>
        <v xml:space="preserve">       1.127369E+01</v>
      </c>
      <c r="K144" t="str">
        <f t="shared" si="89"/>
        <v xml:space="preserve">       3.002652E+08</v>
      </c>
      <c r="L144" t="str">
        <f t="shared" si="89"/>
        <v xml:space="preserve">       0.000000E+00</v>
      </c>
      <c r="M144" t="str">
        <f t="shared" si="89"/>
        <v xml:space="preserve">       2.249871E+06</v>
      </c>
      <c r="N144" t="str">
        <f t="shared" si="89"/>
        <v xml:space="preserve">       0.000000E+00</v>
      </c>
      <c r="O144" t="str">
        <f t="shared" si="89"/>
        <v xml:space="preserve">       1.270451E+07</v>
      </c>
      <c r="P144" t="str">
        <f t="shared" si="89"/>
        <v xml:space="preserve">       0.000000E+00</v>
      </c>
      <c r="Q144" t="str">
        <f t="shared" si="89"/>
        <v xml:space="preserve">       1.753950E+10</v>
      </c>
      <c r="R144" t="str">
        <f t="shared" si="89"/>
        <v xml:space="preserve">       0.000000E+00</v>
      </c>
      <c r="S144" t="str">
        <f t="shared" si="89"/>
        <v xml:space="preserve">      -3.323902E+08</v>
      </c>
      <c r="T144" t="str">
        <f t="shared" si="89"/>
        <v xml:space="preserve">       0.000000E+00</v>
      </c>
      <c r="U144" t="str">
        <f t="shared" si="89"/>
        <v xml:space="preserve">       3.337154E+09</v>
      </c>
      <c r="V144" t="str">
        <f t="shared" si="89"/>
        <v xml:space="preserve">       8.138009E+07</v>
      </c>
      <c r="W144" t="str">
        <f t="shared" si="89"/>
        <v xml:space="preserve">       0.000000E+00</v>
      </c>
      <c r="X144" t="str">
        <f t="shared" si="89"/>
        <v xml:space="preserve">       7.833014E+06</v>
      </c>
      <c r="Y144" t="str">
        <f t="shared" si="89"/>
        <v xml:space="preserve">       0.000000E+00</v>
      </c>
      <c r="Z144" t="str">
        <f t="shared" si="89"/>
        <v xml:space="preserve">       2.656269E+09</v>
      </c>
      <c r="AA144" t="str">
        <f t="shared" si="89"/>
        <v xml:space="preserve">       0.000000E+00</v>
      </c>
      <c r="AB144" t="str">
        <f t="shared" si="89"/>
        <v xml:space="preserve">      -8.536227E+07</v>
      </c>
      <c r="AC144" t="str">
        <f t="shared" si="89"/>
        <v xml:space="preserve">       1.282239E+08</v>
      </c>
      <c r="AD144" t="str">
        <f t="shared" si="89"/>
        <v xml:space="preserve">       0.000000E+00</v>
      </c>
      <c r="AE144" t="str">
        <f t="shared" si="89"/>
        <v xml:space="preserve">       8.378352E+09</v>
      </c>
      <c r="AF144" t="str">
        <f t="shared" si="89"/>
        <v xml:space="preserve">       0.000000E+00</v>
      </c>
    </row>
    <row r="145" spans="1:32" x14ac:dyDescent="0.3">
      <c r="A145" t="str">
        <f t="shared" ref="A145:AF145" si="90">A92</f>
        <v xml:space="preserve">   18</v>
      </c>
      <c r="B145" t="str">
        <f t="shared" si="90"/>
        <v xml:space="preserve">  70.200</v>
      </c>
      <c r="C145" t="str">
        <f t="shared" si="90"/>
        <v xml:space="preserve">   0.000</v>
      </c>
      <c r="D145" t="str">
        <f t="shared" si="90"/>
        <v xml:space="preserve">  -0.495</v>
      </c>
      <c r="E145" t="str">
        <f t="shared" si="90"/>
        <v xml:space="preserve">       3.073436E+02</v>
      </c>
      <c r="F145" t="str">
        <f t="shared" si="90"/>
        <v xml:space="preserve">       5.356772E-01</v>
      </c>
      <c r="G145" t="str">
        <f t="shared" si="90"/>
        <v xml:space="preserve">       3.107890E-02</v>
      </c>
      <c r="H145" t="str">
        <f t="shared" si="90"/>
        <v xml:space="preserve">       3.540698E+01</v>
      </c>
      <c r="I145" t="str">
        <f t="shared" si="90"/>
        <v xml:space="preserve">       3.889082E+02</v>
      </c>
      <c r="J145" t="str">
        <f t="shared" si="90"/>
        <v xml:space="preserve">       1.127369E+01</v>
      </c>
      <c r="K145" t="str">
        <f t="shared" si="90"/>
        <v xml:space="preserve">       3.002652E+08</v>
      </c>
      <c r="L145" t="str">
        <f t="shared" si="90"/>
        <v xml:space="preserve">       0.000000E+00</v>
      </c>
      <c r="M145" t="str">
        <f t="shared" si="90"/>
        <v xml:space="preserve">       2.249871E+06</v>
      </c>
      <c r="N145" t="str">
        <f t="shared" si="90"/>
        <v xml:space="preserve">       0.000000E+00</v>
      </c>
      <c r="O145" t="str">
        <f t="shared" si="90"/>
        <v xml:space="preserve">       1.270451E+07</v>
      </c>
      <c r="P145" t="str">
        <f t="shared" si="90"/>
        <v xml:space="preserve">       0.000000E+00</v>
      </c>
      <c r="Q145" t="str">
        <f t="shared" si="90"/>
        <v xml:space="preserve">       1.753950E+10</v>
      </c>
      <c r="R145" t="str">
        <f t="shared" si="90"/>
        <v xml:space="preserve">       0.000000E+00</v>
      </c>
      <c r="S145" t="str">
        <f t="shared" si="90"/>
        <v xml:space="preserve">      -3.323902E+08</v>
      </c>
      <c r="T145" t="str">
        <f t="shared" si="90"/>
        <v xml:space="preserve">       0.000000E+00</v>
      </c>
      <c r="U145" t="str">
        <f t="shared" si="90"/>
        <v xml:space="preserve">       3.337154E+09</v>
      </c>
      <c r="V145" t="str">
        <f t="shared" si="90"/>
        <v xml:space="preserve">       8.138009E+07</v>
      </c>
      <c r="W145" t="str">
        <f t="shared" si="90"/>
        <v xml:space="preserve">       0.000000E+00</v>
      </c>
      <c r="X145" t="str">
        <f t="shared" si="90"/>
        <v xml:space="preserve">       7.833014E+06</v>
      </c>
      <c r="Y145" t="str">
        <f t="shared" si="90"/>
        <v xml:space="preserve">       0.000000E+00</v>
      </c>
      <c r="Z145" t="str">
        <f t="shared" si="90"/>
        <v xml:space="preserve">       2.656269E+09</v>
      </c>
      <c r="AA145" t="str">
        <f t="shared" si="90"/>
        <v xml:space="preserve">       0.000000E+00</v>
      </c>
      <c r="AB145" t="str">
        <f t="shared" si="90"/>
        <v xml:space="preserve">      -8.536227E+07</v>
      </c>
      <c r="AC145" t="str">
        <f t="shared" si="90"/>
        <v xml:space="preserve">       1.282239E+08</v>
      </c>
      <c r="AD145" t="str">
        <f t="shared" si="90"/>
        <v xml:space="preserve">       0.000000E+00</v>
      </c>
      <c r="AE145" t="str">
        <f t="shared" si="90"/>
        <v xml:space="preserve">       8.378352E+09</v>
      </c>
      <c r="AF145" t="str">
        <f t="shared" si="90"/>
        <v xml:space="preserve">       0.000000E+00</v>
      </c>
    </row>
    <row r="146" spans="1:32" x14ac:dyDescent="0.3">
      <c r="A146" t="str">
        <f t="shared" ref="A146:AF146" si="91">A93</f>
        <v xml:space="preserve">     </v>
      </c>
      <c r="B146" t="str">
        <f t="shared" si="91"/>
        <v xml:space="preserve">  76.050</v>
      </c>
      <c r="C146" t="str">
        <f t="shared" si="91"/>
        <v xml:space="preserve">   0.000</v>
      </c>
      <c r="D146" t="str">
        <f t="shared" si="91"/>
        <v xml:space="preserve">  -0.812</v>
      </c>
      <c r="E146" t="str">
        <f t="shared" si="91"/>
        <v xml:space="preserve">       2.602618E+02</v>
      </c>
      <c r="F146" t="str">
        <f t="shared" si="91"/>
        <v xml:space="preserve">       3.589536E-01</v>
      </c>
      <c r="G146" t="str">
        <f t="shared" si="91"/>
        <v xml:space="preserve">       2.845710E-02</v>
      </c>
      <c r="H146" t="str">
        <f t="shared" si="91"/>
        <v xml:space="preserve">       2.522525E+01</v>
      </c>
      <c r="I146" t="str">
        <f t="shared" si="91"/>
        <v xml:space="preserve">       2.154507E+02</v>
      </c>
      <c r="J146" t="str">
        <f t="shared" si="91"/>
        <v xml:space="preserve">       4.407370E+00</v>
      </c>
      <c r="K146" t="str">
        <f t="shared" si="91"/>
        <v xml:space="preserve">       3.346057E+08</v>
      </c>
      <c r="L146" t="str">
        <f t="shared" si="91"/>
        <v xml:space="preserve">       0.000000E+00</v>
      </c>
      <c r="M146" t="str">
        <f t="shared" si="91"/>
        <v xml:space="preserve">       1.475380E+06</v>
      </c>
      <c r="N146" t="str">
        <f t="shared" si="91"/>
        <v xml:space="preserve">       0.000000E+00</v>
      </c>
      <c r="O146" t="str">
        <f t="shared" si="91"/>
        <v xml:space="preserve">       1.532641E+07</v>
      </c>
      <c r="P146" t="str">
        <f t="shared" si="91"/>
        <v xml:space="preserve">       0.000000E+00</v>
      </c>
      <c r="Q146" t="str">
        <f t="shared" si="91"/>
        <v xml:space="preserve">       1.585302E+10</v>
      </c>
      <c r="R146" t="str">
        <f t="shared" si="91"/>
        <v xml:space="preserve">       0.000000E+00</v>
      </c>
      <c r="S146" t="str">
        <f t="shared" si="91"/>
        <v xml:space="preserve">      -3.605146E+08</v>
      </c>
      <c r="T146" t="str">
        <f t="shared" si="91"/>
        <v xml:space="preserve">       0.000000E+00</v>
      </c>
      <c r="U146" t="str">
        <f t="shared" si="91"/>
        <v xml:space="preserve">       1.771528E+09</v>
      </c>
      <c r="V146" t="str">
        <f t="shared" si="91"/>
        <v xml:space="preserve">       6.708222E+07</v>
      </c>
      <c r="W146" t="str">
        <f t="shared" si="91"/>
        <v xml:space="preserve">       0.000000E+00</v>
      </c>
      <c r="X146" t="str">
        <f t="shared" si="91"/>
        <v xml:space="preserve">       8.373507E+06</v>
      </c>
      <c r="Y146" t="str">
        <f t="shared" si="91"/>
        <v xml:space="preserve">       0.000000E+00</v>
      </c>
      <c r="Z146" t="str">
        <f t="shared" si="91"/>
        <v xml:space="preserve">       1.917925E+09</v>
      </c>
      <c r="AA146" t="str">
        <f t="shared" si="91"/>
        <v xml:space="preserve">       0.000000E+00</v>
      </c>
      <c r="AB146" t="str">
        <f t="shared" si="91"/>
        <v xml:space="preserve">      -5.732549E+06</v>
      </c>
      <c r="AC146" t="str">
        <f t="shared" si="91"/>
        <v xml:space="preserve">       9.537558E+07</v>
      </c>
      <c r="AD146" t="str">
        <f t="shared" si="91"/>
        <v xml:space="preserve">       0.000000E+00</v>
      </c>
      <c r="AE146" t="str">
        <f t="shared" si="91"/>
        <v xml:space="preserve">       4.636840E+09</v>
      </c>
      <c r="AF146" t="str">
        <f t="shared" si="91"/>
        <v xml:space="preserve">       0.000000E+00</v>
      </c>
    </row>
    <row r="147" spans="1:32" x14ac:dyDescent="0.3">
      <c r="A147" t="str">
        <f t="shared" ref="A147:AF147" si="92">A94</f>
        <v xml:space="preserve">   19</v>
      </c>
      <c r="B147" t="str">
        <f t="shared" si="92"/>
        <v xml:space="preserve">  76.050</v>
      </c>
      <c r="C147" t="str">
        <f t="shared" si="92"/>
        <v xml:space="preserve">   0.000</v>
      </c>
      <c r="D147" t="str">
        <f t="shared" si="92"/>
        <v xml:space="preserve">  -0.812</v>
      </c>
      <c r="E147" t="str">
        <f t="shared" si="92"/>
        <v xml:space="preserve">       2.602618E+02</v>
      </c>
      <c r="F147" t="str">
        <f t="shared" si="92"/>
        <v xml:space="preserve">       3.589536E-01</v>
      </c>
      <c r="G147" t="str">
        <f t="shared" si="92"/>
        <v xml:space="preserve">       2.845710E-02</v>
      </c>
      <c r="H147" t="str">
        <f t="shared" si="92"/>
        <v xml:space="preserve">       2.522525E+01</v>
      </c>
      <c r="I147" t="str">
        <f t="shared" si="92"/>
        <v xml:space="preserve">       2.154507E+02</v>
      </c>
      <c r="J147" t="str">
        <f t="shared" si="92"/>
        <v xml:space="preserve">       4.407370E+00</v>
      </c>
      <c r="K147" t="str">
        <f t="shared" si="92"/>
        <v xml:space="preserve">       3.346057E+08</v>
      </c>
      <c r="L147" t="str">
        <f t="shared" si="92"/>
        <v xml:space="preserve">       0.000000E+00</v>
      </c>
      <c r="M147" t="str">
        <f t="shared" si="92"/>
        <v xml:space="preserve">       1.475380E+06</v>
      </c>
      <c r="N147" t="str">
        <f t="shared" si="92"/>
        <v xml:space="preserve">       0.000000E+00</v>
      </c>
      <c r="O147" t="str">
        <f t="shared" si="92"/>
        <v xml:space="preserve">       1.532641E+07</v>
      </c>
      <c r="P147" t="str">
        <f t="shared" si="92"/>
        <v xml:space="preserve">       0.000000E+00</v>
      </c>
      <c r="Q147" t="str">
        <f t="shared" si="92"/>
        <v xml:space="preserve">       1.585302E+10</v>
      </c>
      <c r="R147" t="str">
        <f t="shared" si="92"/>
        <v xml:space="preserve">       0.000000E+00</v>
      </c>
      <c r="S147" t="str">
        <f t="shared" si="92"/>
        <v xml:space="preserve">      -3.605146E+08</v>
      </c>
      <c r="T147" t="str">
        <f t="shared" si="92"/>
        <v xml:space="preserve">       0.000000E+00</v>
      </c>
      <c r="U147" t="str">
        <f t="shared" si="92"/>
        <v xml:space="preserve">       1.771528E+09</v>
      </c>
      <c r="V147" t="str">
        <f t="shared" si="92"/>
        <v xml:space="preserve">       6.708222E+07</v>
      </c>
      <c r="W147" t="str">
        <f t="shared" si="92"/>
        <v xml:space="preserve">       0.000000E+00</v>
      </c>
      <c r="X147" t="str">
        <f t="shared" si="92"/>
        <v xml:space="preserve">       8.373507E+06</v>
      </c>
      <c r="Y147" t="str">
        <f t="shared" si="92"/>
        <v xml:space="preserve">       0.000000E+00</v>
      </c>
      <c r="Z147" t="str">
        <f t="shared" si="92"/>
        <v xml:space="preserve">       1.917925E+09</v>
      </c>
      <c r="AA147" t="str">
        <f t="shared" si="92"/>
        <v xml:space="preserve">       0.000000E+00</v>
      </c>
      <c r="AB147" t="str">
        <f t="shared" si="92"/>
        <v xml:space="preserve">      -5.732549E+06</v>
      </c>
      <c r="AC147" t="str">
        <f t="shared" si="92"/>
        <v xml:space="preserve">       9.537558E+07</v>
      </c>
      <c r="AD147" t="str">
        <f t="shared" si="92"/>
        <v xml:space="preserve">       0.000000E+00</v>
      </c>
      <c r="AE147" t="str">
        <f t="shared" si="92"/>
        <v xml:space="preserve">       4.636840E+09</v>
      </c>
      <c r="AF147" t="str">
        <f t="shared" si="92"/>
        <v xml:space="preserve">       0.000000E+00</v>
      </c>
    </row>
    <row r="148" spans="1:32" x14ac:dyDescent="0.3">
      <c r="A148" t="str">
        <f t="shared" ref="A148:AF148" si="93">A95</f>
        <v xml:space="preserve">     </v>
      </c>
      <c r="B148" t="str">
        <f t="shared" si="93"/>
        <v xml:space="preserve">  81.900</v>
      </c>
      <c r="C148" t="str">
        <f t="shared" si="93"/>
        <v xml:space="preserve">   0.000</v>
      </c>
      <c r="D148" t="str">
        <f t="shared" si="93"/>
        <v xml:space="preserve">  -1.153</v>
      </c>
      <c r="E148" t="str">
        <f t="shared" si="93"/>
        <v xml:space="preserve">       2.239379E+02</v>
      </c>
      <c r="F148" t="str">
        <f t="shared" si="93"/>
        <v xml:space="preserve">       2.589659E-01</v>
      </c>
      <c r="G148" t="str">
        <f t="shared" si="93"/>
        <v xml:space="preserve">       3.004507E-02</v>
      </c>
      <c r="H148" t="str">
        <f t="shared" si="93"/>
        <v xml:space="preserve">       1.770785E+01</v>
      </c>
      <c r="I148" t="str">
        <f t="shared" si="93"/>
        <v xml:space="preserve">       1.316864E+02</v>
      </c>
      <c r="J148" t="str">
        <f t="shared" si="93"/>
        <v xml:space="preserve">       1.669433E+00</v>
      </c>
      <c r="K148" t="str">
        <f t="shared" si="93"/>
        <v xml:space="preserve">       3.762698E+08</v>
      </c>
      <c r="L148" t="str">
        <f t="shared" si="93"/>
        <v xml:space="preserve">       0.000000E+00</v>
      </c>
      <c r="M148" t="str">
        <f t="shared" si="93"/>
        <v xml:space="preserve">      -7.963555E+05</v>
      </c>
      <c r="N148" t="str">
        <f t="shared" si="93"/>
        <v xml:space="preserve">       0.000000E+00</v>
      </c>
      <c r="O148" t="str">
        <f t="shared" si="93"/>
        <v xml:space="preserve">       1.811050E+07</v>
      </c>
      <c r="P148" t="str">
        <f t="shared" si="93"/>
        <v xml:space="preserve">       0.000000E+00</v>
      </c>
      <c r="Q148" t="str">
        <f t="shared" si="93"/>
        <v xml:space="preserve">       1.406091E+10</v>
      </c>
      <c r="R148" t="str">
        <f t="shared" si="93"/>
        <v xml:space="preserve">       0.000000E+00</v>
      </c>
      <c r="S148" t="str">
        <f t="shared" si="93"/>
        <v xml:space="preserve">      -4.029670E+08</v>
      </c>
      <c r="T148" t="str">
        <f t="shared" si="93"/>
        <v xml:space="preserve">       0.000000E+00</v>
      </c>
      <c r="U148" t="str">
        <f t="shared" si="93"/>
        <v xml:space="preserve">       1.016907E+09</v>
      </c>
      <c r="V148" t="str">
        <f t="shared" si="93"/>
        <v xml:space="preserve">       5.554236E+07</v>
      </c>
      <c r="W148" t="str">
        <f t="shared" si="93"/>
        <v xml:space="preserve">       0.000000E+00</v>
      </c>
      <c r="X148" t="str">
        <f t="shared" si="93"/>
        <v xml:space="preserve">       7.969863E+06</v>
      </c>
      <c r="Y148" t="str">
        <f t="shared" si="93"/>
        <v xml:space="preserve">       0.000000E+00</v>
      </c>
      <c r="Z148" t="str">
        <f t="shared" si="93"/>
        <v xml:space="preserve">       1.351800E+09</v>
      </c>
      <c r="AA148" t="str">
        <f t="shared" si="93"/>
        <v xml:space="preserve">       0.000000E+00</v>
      </c>
      <c r="AB148" t="str">
        <f t="shared" si="93"/>
        <v xml:space="preserve">       8.618610E+05</v>
      </c>
      <c r="AC148" t="str">
        <f t="shared" si="93"/>
        <v xml:space="preserve">       7.145437E+07</v>
      </c>
      <c r="AD148" t="str">
        <f t="shared" si="93"/>
        <v xml:space="preserve">       0.000000E+00</v>
      </c>
      <c r="AE148" t="str">
        <f t="shared" si="93"/>
        <v xml:space="preserve">       2.889074E+09</v>
      </c>
      <c r="AF148" t="str">
        <f t="shared" si="93"/>
        <v xml:space="preserve">       0.000000E+00</v>
      </c>
    </row>
    <row r="149" spans="1:32" x14ac:dyDescent="0.3">
      <c r="A149" t="str">
        <f t="shared" ref="A149:AF149" si="94">A96</f>
        <v xml:space="preserve">   20</v>
      </c>
      <c r="B149" t="str">
        <f t="shared" si="94"/>
        <v xml:space="preserve">  81.900</v>
      </c>
      <c r="C149" t="str">
        <f t="shared" si="94"/>
        <v xml:space="preserve">   0.000</v>
      </c>
      <c r="D149" t="str">
        <f t="shared" si="94"/>
        <v xml:space="preserve">  -1.153</v>
      </c>
      <c r="E149" t="str">
        <f t="shared" si="94"/>
        <v xml:space="preserve">       2.239379E+02</v>
      </c>
      <c r="F149" t="str">
        <f t="shared" si="94"/>
        <v xml:space="preserve">       2.589659E-01</v>
      </c>
      <c r="G149" t="str">
        <f t="shared" si="94"/>
        <v xml:space="preserve">       3.004507E-02</v>
      </c>
      <c r="H149" t="str">
        <f t="shared" si="94"/>
        <v xml:space="preserve">       1.770785E+01</v>
      </c>
      <c r="I149" t="str">
        <f t="shared" si="94"/>
        <v xml:space="preserve">       1.316864E+02</v>
      </c>
      <c r="J149" t="str">
        <f t="shared" si="94"/>
        <v xml:space="preserve">       1.669433E+00</v>
      </c>
      <c r="K149" t="str">
        <f t="shared" si="94"/>
        <v xml:space="preserve">       3.762698E+08</v>
      </c>
      <c r="L149" t="str">
        <f t="shared" si="94"/>
        <v xml:space="preserve">       0.000000E+00</v>
      </c>
      <c r="M149" t="str">
        <f t="shared" si="94"/>
        <v xml:space="preserve">      -7.963555E+05</v>
      </c>
      <c r="N149" t="str">
        <f t="shared" si="94"/>
        <v xml:space="preserve">       0.000000E+00</v>
      </c>
      <c r="O149" t="str">
        <f t="shared" si="94"/>
        <v xml:space="preserve">       1.811050E+07</v>
      </c>
      <c r="P149" t="str">
        <f t="shared" si="94"/>
        <v xml:space="preserve">       0.000000E+00</v>
      </c>
      <c r="Q149" t="str">
        <f t="shared" si="94"/>
        <v xml:space="preserve">       1.406091E+10</v>
      </c>
      <c r="R149" t="str">
        <f t="shared" si="94"/>
        <v xml:space="preserve">       0.000000E+00</v>
      </c>
      <c r="S149" t="str">
        <f t="shared" si="94"/>
        <v xml:space="preserve">      -4.029670E+08</v>
      </c>
      <c r="T149" t="str">
        <f t="shared" si="94"/>
        <v xml:space="preserve">       0.000000E+00</v>
      </c>
      <c r="U149" t="str">
        <f t="shared" si="94"/>
        <v xml:space="preserve">       1.016907E+09</v>
      </c>
      <c r="V149" t="str">
        <f t="shared" si="94"/>
        <v xml:space="preserve">       5.554236E+07</v>
      </c>
      <c r="W149" t="str">
        <f t="shared" si="94"/>
        <v xml:space="preserve">       0.000000E+00</v>
      </c>
      <c r="X149" t="str">
        <f t="shared" si="94"/>
        <v xml:space="preserve">       7.969863E+06</v>
      </c>
      <c r="Y149" t="str">
        <f t="shared" si="94"/>
        <v xml:space="preserve">       0.000000E+00</v>
      </c>
      <c r="Z149" t="str">
        <f t="shared" si="94"/>
        <v xml:space="preserve">       1.351800E+09</v>
      </c>
      <c r="AA149" t="str">
        <f t="shared" si="94"/>
        <v xml:space="preserve">       0.000000E+00</v>
      </c>
      <c r="AB149" t="str">
        <f t="shared" si="94"/>
        <v xml:space="preserve">       8.618610E+05</v>
      </c>
      <c r="AC149" t="str">
        <f t="shared" si="94"/>
        <v xml:space="preserve">       7.145437E+07</v>
      </c>
      <c r="AD149" t="str">
        <f t="shared" si="94"/>
        <v xml:space="preserve">       0.000000E+00</v>
      </c>
      <c r="AE149" t="str">
        <f t="shared" si="94"/>
        <v xml:space="preserve">       2.889074E+09</v>
      </c>
      <c r="AF149" t="str">
        <f t="shared" si="94"/>
        <v xml:space="preserve">       0.000000E+00</v>
      </c>
    </row>
    <row r="150" spans="1:32" x14ac:dyDescent="0.3">
      <c r="A150" t="str">
        <f t="shared" ref="A150:AF150" si="95">A97</f>
        <v xml:space="preserve">     </v>
      </c>
      <c r="B150" t="str">
        <f t="shared" si="95"/>
        <v xml:space="preserve">  87.750</v>
      </c>
      <c r="C150" t="str">
        <f t="shared" si="95"/>
        <v xml:space="preserve">   0.000</v>
      </c>
      <c r="D150" t="str">
        <f t="shared" si="95"/>
        <v xml:space="preserve">  -1.533</v>
      </c>
      <c r="E150" t="str">
        <f t="shared" si="95"/>
        <v xml:space="preserve">       1.795784E+02</v>
      </c>
      <c r="F150" t="str">
        <f t="shared" si="95"/>
        <v xml:space="preserve">       2.126307E-01</v>
      </c>
      <c r="G150" t="str">
        <f t="shared" si="95"/>
        <v xml:space="preserve">       3.200302E-02</v>
      </c>
      <c r="H150" t="str">
        <f t="shared" si="95"/>
        <v xml:space="preserve">       1.122717E+01</v>
      </c>
      <c r="I150" t="str">
        <f t="shared" si="95"/>
        <v xml:space="preserve">       8.468937E+01</v>
      </c>
      <c r="J150" t="str">
        <f t="shared" si="95"/>
        <v xml:space="preserve">       2.101194E-01</v>
      </c>
      <c r="K150" t="str">
        <f t="shared" si="95"/>
        <v xml:space="preserve">       3.958408E+08</v>
      </c>
      <c r="L150" t="str">
        <f t="shared" si="95"/>
        <v xml:space="preserve">       0.000000E+00</v>
      </c>
      <c r="M150" t="str">
        <f t="shared" si="95"/>
        <v xml:space="preserve">      -5.414837E+06</v>
      </c>
      <c r="N150" t="str">
        <f t="shared" si="95"/>
        <v xml:space="preserve">       0.000000E+00</v>
      </c>
      <c r="O150" t="str">
        <f t="shared" si="95"/>
        <v xml:space="preserve">       1.967568E+07</v>
      </c>
      <c r="P150" t="str">
        <f t="shared" si="95"/>
        <v xml:space="preserve">       0.000000E+00</v>
      </c>
      <c r="Q150" t="str">
        <f t="shared" si="95"/>
        <v xml:space="preserve">       1.100261E+10</v>
      </c>
      <c r="R150" t="str">
        <f t="shared" si="95"/>
        <v xml:space="preserve">       0.000000E+00</v>
      </c>
      <c r="S150" t="str">
        <f t="shared" si="95"/>
        <v xml:space="preserve">      -3.729580E+08</v>
      </c>
      <c r="T150" t="str">
        <f t="shared" si="95"/>
        <v xml:space="preserve">       0.000000E+00</v>
      </c>
      <c r="U150" t="str">
        <f t="shared" si="95"/>
        <v xml:space="preserve">       6.334164E+08</v>
      </c>
      <c r="V150" t="str">
        <f t="shared" si="95"/>
        <v xml:space="preserve">       4.506345E+07</v>
      </c>
      <c r="W150" t="str">
        <f t="shared" si="95"/>
        <v xml:space="preserve">       0.000000E+00</v>
      </c>
      <c r="X150" t="str">
        <f t="shared" si="95"/>
        <v xml:space="preserve">       6.636699E+06</v>
      </c>
      <c r="Y150" t="str">
        <f t="shared" si="95"/>
        <v xml:space="preserve">       0.000000E+00</v>
      </c>
      <c r="Z150" t="str">
        <f t="shared" si="95"/>
        <v xml:space="preserve">       8.378721E+08</v>
      </c>
      <c r="AA150" t="str">
        <f t="shared" si="95"/>
        <v xml:space="preserve">       0.000000E+00</v>
      </c>
      <c r="AB150" t="str">
        <f t="shared" si="95"/>
        <v xml:space="preserve">       6.805279E+06</v>
      </c>
      <c r="AC150" t="str">
        <f t="shared" si="95"/>
        <v xml:space="preserve">       5.251767E+07</v>
      </c>
      <c r="AD150" t="str">
        <f t="shared" si="95"/>
        <v xml:space="preserve">       0.000000E+00</v>
      </c>
      <c r="AE150" t="str">
        <f t="shared" si="95"/>
        <v xml:space="preserve">       1.877377E+09</v>
      </c>
      <c r="AF150" t="str">
        <f t="shared" si="95"/>
        <v xml:space="preserve">       0.000000E+00</v>
      </c>
    </row>
    <row r="151" spans="1:32" x14ac:dyDescent="0.3">
      <c r="A151" t="str">
        <f t="shared" ref="A151:AF151" si="96">A98</f>
        <v xml:space="preserve">   21</v>
      </c>
      <c r="B151" t="str">
        <f t="shared" si="96"/>
        <v xml:space="preserve">  87.750</v>
      </c>
      <c r="C151" t="str">
        <f t="shared" si="96"/>
        <v xml:space="preserve">   0.000</v>
      </c>
      <c r="D151" t="str">
        <f t="shared" si="96"/>
        <v xml:space="preserve">  -1.533</v>
      </c>
      <c r="E151" t="str">
        <f t="shared" si="96"/>
        <v xml:space="preserve">       1.795784E+02</v>
      </c>
      <c r="F151" t="str">
        <f t="shared" si="96"/>
        <v xml:space="preserve">       2.126307E-01</v>
      </c>
      <c r="G151" t="str">
        <f t="shared" si="96"/>
        <v xml:space="preserve">       3.200302E-02</v>
      </c>
      <c r="H151" t="str">
        <f t="shared" si="96"/>
        <v xml:space="preserve">       1.122717E+01</v>
      </c>
      <c r="I151" t="str">
        <f t="shared" si="96"/>
        <v xml:space="preserve">       8.468937E+01</v>
      </c>
      <c r="J151" t="str">
        <f t="shared" si="96"/>
        <v xml:space="preserve">       2.101194E-01</v>
      </c>
      <c r="K151" t="str">
        <f t="shared" si="96"/>
        <v xml:space="preserve">       3.958408E+08</v>
      </c>
      <c r="L151" t="str">
        <f t="shared" si="96"/>
        <v xml:space="preserve">       0.000000E+00</v>
      </c>
      <c r="M151" t="str">
        <f t="shared" si="96"/>
        <v xml:space="preserve">      -5.414837E+06</v>
      </c>
      <c r="N151" t="str">
        <f t="shared" si="96"/>
        <v xml:space="preserve">       0.000000E+00</v>
      </c>
      <c r="O151" t="str">
        <f t="shared" si="96"/>
        <v xml:space="preserve">       1.967568E+07</v>
      </c>
      <c r="P151" t="str">
        <f t="shared" si="96"/>
        <v xml:space="preserve">       0.000000E+00</v>
      </c>
      <c r="Q151" t="str">
        <f t="shared" si="96"/>
        <v xml:space="preserve">       1.100261E+10</v>
      </c>
      <c r="R151" t="str">
        <f t="shared" si="96"/>
        <v xml:space="preserve">       0.000000E+00</v>
      </c>
      <c r="S151" t="str">
        <f t="shared" si="96"/>
        <v xml:space="preserve">      -3.729580E+08</v>
      </c>
      <c r="T151" t="str">
        <f t="shared" si="96"/>
        <v xml:space="preserve">       0.000000E+00</v>
      </c>
      <c r="U151" t="str">
        <f t="shared" si="96"/>
        <v xml:space="preserve">       6.334164E+08</v>
      </c>
      <c r="V151" t="str">
        <f t="shared" si="96"/>
        <v xml:space="preserve">       4.506345E+07</v>
      </c>
      <c r="W151" t="str">
        <f t="shared" si="96"/>
        <v xml:space="preserve">       0.000000E+00</v>
      </c>
      <c r="X151" t="str">
        <f t="shared" si="96"/>
        <v xml:space="preserve">       6.636699E+06</v>
      </c>
      <c r="Y151" t="str">
        <f t="shared" si="96"/>
        <v xml:space="preserve">       0.000000E+00</v>
      </c>
      <c r="Z151" t="str">
        <f t="shared" si="96"/>
        <v xml:space="preserve">       8.378721E+08</v>
      </c>
      <c r="AA151" t="str">
        <f t="shared" si="96"/>
        <v xml:space="preserve">       0.000000E+00</v>
      </c>
      <c r="AB151" t="str">
        <f t="shared" si="96"/>
        <v xml:space="preserve">       6.805279E+06</v>
      </c>
      <c r="AC151" t="str">
        <f t="shared" si="96"/>
        <v xml:space="preserve">       5.251767E+07</v>
      </c>
      <c r="AD151" t="str">
        <f t="shared" si="96"/>
        <v xml:space="preserve">       0.000000E+00</v>
      </c>
      <c r="AE151" t="str">
        <f t="shared" si="96"/>
        <v xml:space="preserve">       1.877377E+09</v>
      </c>
      <c r="AF151" t="str">
        <f t="shared" si="96"/>
        <v xml:space="preserve">       0.000000E+00</v>
      </c>
    </row>
    <row r="152" spans="1:32" x14ac:dyDescent="0.3">
      <c r="A152" t="str">
        <f t="shared" ref="A152:AF152" si="97">A99</f>
        <v xml:space="preserve">     </v>
      </c>
      <c r="B152" t="str">
        <f t="shared" si="97"/>
        <v xml:space="preserve">  93.600</v>
      </c>
      <c r="C152" t="str">
        <f t="shared" si="97"/>
        <v xml:space="preserve">   0.000</v>
      </c>
      <c r="D152" t="str">
        <f t="shared" si="97"/>
        <v xml:space="preserve">  -1.956</v>
      </c>
      <c r="E152" t="str">
        <f t="shared" si="97"/>
        <v xml:space="preserve">       1.293026E+02</v>
      </c>
      <c r="F152" t="str">
        <f t="shared" si="97"/>
        <v xml:space="preserve">       1.807440E-01</v>
      </c>
      <c r="G152" t="str">
        <f t="shared" si="97"/>
        <v xml:space="preserve">       3.044180E-02</v>
      </c>
      <c r="H152" t="str">
        <f t="shared" si="97"/>
        <v xml:space="preserve">       6.664858E+00</v>
      </c>
      <c r="I152" t="str">
        <f t="shared" si="97"/>
        <v xml:space="preserve">       5.147175E+01</v>
      </c>
      <c r="J152" t="str">
        <f t="shared" si="97"/>
        <v xml:space="preserve">      -4.646070E-01</v>
      </c>
      <c r="K152" t="str">
        <f t="shared" si="97"/>
        <v xml:space="preserve">       3.749566E+08</v>
      </c>
      <c r="L152" t="str">
        <f t="shared" si="97"/>
        <v xml:space="preserve">       0.000000E+00</v>
      </c>
      <c r="M152" t="str">
        <f t="shared" si="97"/>
        <v xml:space="preserve">      -9.221832E+06</v>
      </c>
      <c r="N152" t="str">
        <f t="shared" si="97"/>
        <v xml:space="preserve">       0.000000E+00</v>
      </c>
      <c r="O152" t="str">
        <f t="shared" si="97"/>
        <v xml:space="preserve">       1.801982E+07</v>
      </c>
      <c r="P152" t="str">
        <f t="shared" si="97"/>
        <v xml:space="preserve">       0.000000E+00</v>
      </c>
      <c r="Q152" t="str">
        <f t="shared" si="97"/>
        <v xml:space="preserve">       7.309924E+09</v>
      </c>
      <c r="R152" t="str">
        <f t="shared" si="97"/>
        <v xml:space="preserve">       0.000000E+00</v>
      </c>
      <c r="S152" t="str">
        <f t="shared" si="97"/>
        <v xml:space="preserve">      -2.492536E+08</v>
      </c>
      <c r="T152" t="str">
        <f t="shared" si="97"/>
        <v xml:space="preserve">       0.000000E+00</v>
      </c>
      <c r="U152" t="str">
        <f t="shared" si="97"/>
        <v xml:space="preserve">       3.627446E+08</v>
      </c>
      <c r="V152" t="str">
        <f t="shared" si="97"/>
        <v xml:space="preserve">       3.674639E+07</v>
      </c>
      <c r="W152" t="str">
        <f t="shared" si="97"/>
        <v xml:space="preserve">       0.000000E+00</v>
      </c>
      <c r="X152" t="str">
        <f t="shared" si="97"/>
        <v xml:space="preserve">       5.521846E+06</v>
      </c>
      <c r="Y152" t="str">
        <f t="shared" si="97"/>
        <v xml:space="preserve">       0.000000E+00</v>
      </c>
      <c r="Z152" t="str">
        <f t="shared" si="97"/>
        <v xml:space="preserve">       4.664867E+08</v>
      </c>
      <c r="AA152" t="str">
        <f t="shared" si="97"/>
        <v xml:space="preserve">       0.000000E+00</v>
      </c>
      <c r="AB152" t="str">
        <f t="shared" si="97"/>
        <v xml:space="preserve">       1.480866E+07</v>
      </c>
      <c r="AC152" t="str">
        <f t="shared" si="97"/>
        <v xml:space="preserve">       3.810470E+07</v>
      </c>
      <c r="AD152" t="str">
        <f t="shared" si="97"/>
        <v xml:space="preserve">       0.000000E+00</v>
      </c>
      <c r="AE152" t="str">
        <f t="shared" si="97"/>
        <v xml:space="preserve">       1.099371E+09</v>
      </c>
      <c r="AF152" t="str">
        <f t="shared" si="97"/>
        <v xml:space="preserve">       0.000000E+00</v>
      </c>
    </row>
    <row r="153" spans="1:32" x14ac:dyDescent="0.3">
      <c r="A153" t="str">
        <f t="shared" ref="A153:AF153" si="98">A100</f>
        <v xml:space="preserve">   22</v>
      </c>
      <c r="B153" t="str">
        <f t="shared" si="98"/>
        <v xml:space="preserve">  93.600</v>
      </c>
      <c r="C153" t="str">
        <f t="shared" si="98"/>
        <v xml:space="preserve">   0.000</v>
      </c>
      <c r="D153" t="str">
        <f t="shared" si="98"/>
        <v xml:space="preserve">  -1.956</v>
      </c>
      <c r="E153" t="str">
        <f t="shared" si="98"/>
        <v xml:space="preserve">       1.293026E+02</v>
      </c>
      <c r="F153" t="str">
        <f t="shared" si="98"/>
        <v xml:space="preserve">       1.807440E-01</v>
      </c>
      <c r="G153" t="str">
        <f t="shared" si="98"/>
        <v xml:space="preserve">       3.044180E-02</v>
      </c>
      <c r="H153" t="str">
        <f t="shared" si="98"/>
        <v xml:space="preserve">       6.664858E+00</v>
      </c>
      <c r="I153" t="str">
        <f t="shared" si="98"/>
        <v xml:space="preserve">       5.147175E+01</v>
      </c>
      <c r="J153" t="str">
        <f t="shared" si="98"/>
        <v xml:space="preserve">      -4.646070E-01</v>
      </c>
      <c r="K153" t="str">
        <f t="shared" si="98"/>
        <v xml:space="preserve">       3.749566E+08</v>
      </c>
      <c r="L153" t="str">
        <f t="shared" si="98"/>
        <v xml:space="preserve">       0.000000E+00</v>
      </c>
      <c r="M153" t="str">
        <f t="shared" si="98"/>
        <v xml:space="preserve">      -9.221832E+06</v>
      </c>
      <c r="N153" t="str">
        <f t="shared" si="98"/>
        <v xml:space="preserve">       0.000000E+00</v>
      </c>
      <c r="O153" t="str">
        <f t="shared" si="98"/>
        <v xml:space="preserve">       1.801982E+07</v>
      </c>
      <c r="P153" t="str">
        <f t="shared" si="98"/>
        <v xml:space="preserve">       0.000000E+00</v>
      </c>
      <c r="Q153" t="str">
        <f t="shared" si="98"/>
        <v xml:space="preserve">       7.309924E+09</v>
      </c>
      <c r="R153" t="str">
        <f t="shared" si="98"/>
        <v xml:space="preserve">       0.000000E+00</v>
      </c>
      <c r="S153" t="str">
        <f t="shared" si="98"/>
        <v xml:space="preserve">      -2.492536E+08</v>
      </c>
      <c r="T153" t="str">
        <f t="shared" si="98"/>
        <v xml:space="preserve">       0.000000E+00</v>
      </c>
      <c r="U153" t="str">
        <f t="shared" si="98"/>
        <v xml:space="preserve">       3.627446E+08</v>
      </c>
      <c r="V153" t="str">
        <f t="shared" si="98"/>
        <v xml:space="preserve">       3.674639E+07</v>
      </c>
      <c r="W153" t="str">
        <f t="shared" si="98"/>
        <v xml:space="preserve">       0.000000E+00</v>
      </c>
      <c r="X153" t="str">
        <f t="shared" si="98"/>
        <v xml:space="preserve">       5.521846E+06</v>
      </c>
      <c r="Y153" t="str">
        <f t="shared" si="98"/>
        <v xml:space="preserve">       0.000000E+00</v>
      </c>
      <c r="Z153" t="str">
        <f t="shared" si="98"/>
        <v xml:space="preserve">       4.664867E+08</v>
      </c>
      <c r="AA153" t="str">
        <f t="shared" si="98"/>
        <v xml:space="preserve">       0.000000E+00</v>
      </c>
      <c r="AB153" t="str">
        <f t="shared" si="98"/>
        <v xml:space="preserve">       1.480866E+07</v>
      </c>
      <c r="AC153" t="str">
        <f t="shared" si="98"/>
        <v xml:space="preserve">       3.810470E+07</v>
      </c>
      <c r="AD153" t="str">
        <f t="shared" si="98"/>
        <v xml:space="preserve">       0.000000E+00</v>
      </c>
      <c r="AE153" t="str">
        <f t="shared" si="98"/>
        <v xml:space="preserve">       1.099371E+09</v>
      </c>
      <c r="AF153" t="str">
        <f t="shared" si="98"/>
        <v xml:space="preserve">       0.000000E+00</v>
      </c>
    </row>
    <row r="154" spans="1:32" x14ac:dyDescent="0.3">
      <c r="A154" t="str">
        <f t="shared" ref="A154:AF154" si="99">A101</f>
        <v xml:space="preserve">     </v>
      </c>
      <c r="B154" t="str">
        <f t="shared" si="99"/>
        <v xml:space="preserve">  99.450</v>
      </c>
      <c r="C154" t="str">
        <f t="shared" si="99"/>
        <v xml:space="preserve">   0.000</v>
      </c>
      <c r="D154" t="str">
        <f t="shared" si="99"/>
        <v xml:space="preserve">  -2.409</v>
      </c>
      <c r="E154" t="str">
        <f t="shared" si="99"/>
        <v xml:space="preserve">       8.445192E+01</v>
      </c>
      <c r="F154" t="str">
        <f t="shared" si="99"/>
        <v xml:space="preserve">       1.952581E-01</v>
      </c>
      <c r="G154" t="str">
        <f t="shared" si="99"/>
        <v xml:space="preserve">       2.602195E-02</v>
      </c>
      <c r="H154" t="str">
        <f t="shared" si="99"/>
        <v xml:space="preserve">       3.608956E+00</v>
      </c>
      <c r="I154" t="str">
        <f t="shared" si="99"/>
        <v xml:space="preserve">       3.151312E+01</v>
      </c>
      <c r="J154" t="str">
        <f t="shared" si="99"/>
        <v xml:space="preserve">      -4.347144E-01</v>
      </c>
      <c r="K154" t="str">
        <f t="shared" si="99"/>
        <v xml:space="preserve">       2.394319E+08</v>
      </c>
      <c r="L154" t="str">
        <f t="shared" si="99"/>
        <v xml:space="preserve">       0.000000E+00</v>
      </c>
      <c r="M154" t="str">
        <f t="shared" si="99"/>
        <v xml:space="preserve">      -7.052006E+06</v>
      </c>
      <c r="N154" t="str">
        <f t="shared" si="99"/>
        <v xml:space="preserve">       0.000000E+00</v>
      </c>
      <c r="O154" t="str">
        <f t="shared" si="99"/>
        <v xml:space="preserve">       1.085631E+07</v>
      </c>
      <c r="P154" t="str">
        <f t="shared" si="99"/>
        <v xml:space="preserve">       0.000000E+00</v>
      </c>
      <c r="Q154" t="str">
        <f t="shared" si="99"/>
        <v xml:space="preserve">       4.521053E+09</v>
      </c>
      <c r="R154" t="str">
        <f t="shared" si="99"/>
        <v xml:space="preserve">       0.000000E+00</v>
      </c>
      <c r="S154" t="str">
        <f t="shared" si="99"/>
        <v xml:space="preserve">      -1.385619E+08</v>
      </c>
      <c r="T154" t="str">
        <f t="shared" si="99"/>
        <v xml:space="preserve">       0.000000E+00</v>
      </c>
      <c r="U154" t="str">
        <f t="shared" si="99"/>
        <v xml:space="preserve">       2.715244E+08</v>
      </c>
      <c r="V154" t="str">
        <f t="shared" si="99"/>
        <v xml:space="preserve">       2.750151E+07</v>
      </c>
      <c r="W154" t="str">
        <f t="shared" si="99"/>
        <v xml:space="preserve">       0.000000E+00</v>
      </c>
      <c r="X154" t="str">
        <f t="shared" si="99"/>
        <v xml:space="preserve">       2.921653E+06</v>
      </c>
      <c r="Y154" t="str">
        <f t="shared" si="99"/>
        <v xml:space="preserve">       0.000000E+00</v>
      </c>
      <c r="Z154" t="str">
        <f t="shared" si="99"/>
        <v xml:space="preserve">       2.433157E+08</v>
      </c>
      <c r="AA154" t="str">
        <f t="shared" si="99"/>
        <v xml:space="preserve">       0.000000E+00</v>
      </c>
      <c r="AB154" t="str">
        <f t="shared" si="99"/>
        <v xml:space="preserve">       1.185205E+07</v>
      </c>
      <c r="AC154" t="str">
        <f t="shared" si="99"/>
        <v xml:space="preserve">       2.332889E+07</v>
      </c>
      <c r="AD154" t="str">
        <f t="shared" si="99"/>
        <v xml:space="preserve">       0.000000E+00</v>
      </c>
      <c r="AE154" t="str">
        <f t="shared" si="99"/>
        <v xml:space="preserve">       6.832720E+08</v>
      </c>
      <c r="AF154" t="str">
        <f t="shared" si="99"/>
        <v xml:space="preserve">       0.000000E+00</v>
      </c>
    </row>
    <row r="155" spans="1:32" x14ac:dyDescent="0.3">
      <c r="A155" t="str">
        <f t="shared" ref="A155:AF155" si="100">A102</f>
        <v xml:space="preserve">   23</v>
      </c>
      <c r="B155" t="str">
        <f t="shared" si="100"/>
        <v xml:space="preserve">  99.450</v>
      </c>
      <c r="C155" t="str">
        <f t="shared" si="100"/>
        <v xml:space="preserve">   0.000</v>
      </c>
      <c r="D155" t="str">
        <f t="shared" si="100"/>
        <v xml:space="preserve">  -2.409</v>
      </c>
      <c r="E155" t="str">
        <f t="shared" si="100"/>
        <v xml:space="preserve">       8.445192E+01</v>
      </c>
      <c r="F155" t="str">
        <f t="shared" si="100"/>
        <v xml:space="preserve">       1.952581E-01</v>
      </c>
      <c r="G155" t="str">
        <f t="shared" si="100"/>
        <v xml:space="preserve">       2.602195E-02</v>
      </c>
      <c r="H155" t="str">
        <f t="shared" si="100"/>
        <v xml:space="preserve">       3.608956E+00</v>
      </c>
      <c r="I155" t="str">
        <f t="shared" si="100"/>
        <v xml:space="preserve">       3.151312E+01</v>
      </c>
      <c r="J155" t="str">
        <f t="shared" si="100"/>
        <v xml:space="preserve">      -4.347144E-01</v>
      </c>
      <c r="K155" t="str">
        <f t="shared" si="100"/>
        <v xml:space="preserve">       2.394319E+08</v>
      </c>
      <c r="L155" t="str">
        <f t="shared" si="100"/>
        <v xml:space="preserve">       0.000000E+00</v>
      </c>
      <c r="M155" t="str">
        <f t="shared" si="100"/>
        <v xml:space="preserve">      -7.052006E+06</v>
      </c>
      <c r="N155" t="str">
        <f t="shared" si="100"/>
        <v xml:space="preserve">       0.000000E+00</v>
      </c>
      <c r="O155" t="str">
        <f t="shared" si="100"/>
        <v xml:space="preserve">       1.085631E+07</v>
      </c>
      <c r="P155" t="str">
        <f t="shared" si="100"/>
        <v xml:space="preserve">       0.000000E+00</v>
      </c>
      <c r="Q155" t="str">
        <f t="shared" si="100"/>
        <v xml:space="preserve">       4.521053E+09</v>
      </c>
      <c r="R155" t="str">
        <f t="shared" si="100"/>
        <v xml:space="preserve">       0.000000E+00</v>
      </c>
      <c r="S155" t="str">
        <f t="shared" si="100"/>
        <v xml:space="preserve">      -1.385619E+08</v>
      </c>
      <c r="T155" t="str">
        <f t="shared" si="100"/>
        <v xml:space="preserve">       0.000000E+00</v>
      </c>
      <c r="U155" t="str">
        <f t="shared" si="100"/>
        <v xml:space="preserve">       2.715244E+08</v>
      </c>
      <c r="V155" t="str">
        <f t="shared" si="100"/>
        <v xml:space="preserve">       2.750151E+07</v>
      </c>
      <c r="W155" t="str">
        <f t="shared" si="100"/>
        <v xml:space="preserve">       0.000000E+00</v>
      </c>
      <c r="X155" t="str">
        <f t="shared" si="100"/>
        <v xml:space="preserve">       2.921653E+06</v>
      </c>
      <c r="Y155" t="str">
        <f t="shared" si="100"/>
        <v xml:space="preserve">       0.000000E+00</v>
      </c>
      <c r="Z155" t="str">
        <f t="shared" si="100"/>
        <v xml:space="preserve">       2.433157E+08</v>
      </c>
      <c r="AA155" t="str">
        <f t="shared" si="100"/>
        <v xml:space="preserve">       0.000000E+00</v>
      </c>
      <c r="AB155" t="str">
        <f t="shared" si="100"/>
        <v xml:space="preserve">       1.185205E+07</v>
      </c>
      <c r="AC155" t="str">
        <f t="shared" si="100"/>
        <v xml:space="preserve">       2.332889E+07</v>
      </c>
      <c r="AD155" t="str">
        <f t="shared" si="100"/>
        <v xml:space="preserve">       0.000000E+00</v>
      </c>
      <c r="AE155" t="str">
        <f t="shared" si="100"/>
        <v xml:space="preserve">       6.832720E+08</v>
      </c>
      <c r="AF155" t="str">
        <f t="shared" si="100"/>
        <v xml:space="preserve">       0.000000E+00</v>
      </c>
    </row>
    <row r="156" spans="1:32" x14ac:dyDescent="0.3">
      <c r="A156" t="str">
        <f t="shared" ref="A156:AF156" si="101">A103</f>
        <v xml:space="preserve">     </v>
      </c>
      <c r="B156" t="str">
        <f t="shared" si="101"/>
        <v xml:space="preserve"> 105.300</v>
      </c>
      <c r="C156" t="str">
        <f t="shared" si="101"/>
        <v xml:space="preserve">   0.000</v>
      </c>
      <c r="D156" t="str">
        <f t="shared" si="101"/>
        <v xml:space="preserve">  -2.899</v>
      </c>
      <c r="E156" t="str">
        <f t="shared" si="101"/>
        <v xml:space="preserve">       5.470198E+01</v>
      </c>
      <c r="F156" t="str">
        <f t="shared" si="101"/>
        <v xml:space="preserve">       2.026529E-01</v>
      </c>
      <c r="G156" t="str">
        <f t="shared" si="101"/>
        <v xml:space="preserve">       2.262084E-02</v>
      </c>
      <c r="H156" t="str">
        <f t="shared" si="101"/>
        <v xml:space="preserve">       1.779705E+00</v>
      </c>
      <c r="I156" t="str">
        <f t="shared" si="101"/>
        <v xml:space="preserve">       1.932239E+01</v>
      </c>
      <c r="J156" t="str">
        <f t="shared" si="101"/>
        <v xml:space="preserve">      -2.729637E-01</v>
      </c>
      <c r="K156" t="str">
        <f t="shared" si="101"/>
        <v xml:space="preserve">       1.441756E+08</v>
      </c>
      <c r="L156" t="str">
        <f t="shared" si="101"/>
        <v xml:space="preserve">       0.000000E+00</v>
      </c>
      <c r="M156" t="str">
        <f t="shared" si="101"/>
        <v xml:space="preserve">      -4.040370E+06</v>
      </c>
      <c r="N156" t="str">
        <f t="shared" si="101"/>
        <v xml:space="preserve">       0.000000E+00</v>
      </c>
      <c r="O156" t="str">
        <f t="shared" si="101"/>
        <v xml:space="preserve">       6.079526E+06</v>
      </c>
      <c r="P156" t="str">
        <f t="shared" si="101"/>
        <v xml:space="preserve">       0.000000E+00</v>
      </c>
      <c r="Q156" t="str">
        <f t="shared" si="101"/>
        <v xml:space="preserve">       2.675415E+09</v>
      </c>
      <c r="R156" t="str">
        <f t="shared" si="101"/>
        <v xml:space="preserve">       0.000000E+00</v>
      </c>
      <c r="S156" t="str">
        <f t="shared" si="101"/>
        <v xml:space="preserve">      -7.301935E+07</v>
      </c>
      <c r="T156" t="str">
        <f t="shared" si="101"/>
        <v xml:space="preserve">       0.000000E+00</v>
      </c>
      <c r="U156" t="str">
        <f t="shared" si="101"/>
        <v xml:space="preserve">       1.875766E+08</v>
      </c>
      <c r="V156" t="str">
        <f t="shared" si="101"/>
        <v xml:space="preserve">       1.987290E+07</v>
      </c>
      <c r="W156" t="str">
        <f t="shared" si="101"/>
        <v xml:space="preserve">       0.000000E+00</v>
      </c>
      <c r="X156" t="str">
        <f t="shared" si="101"/>
        <v xml:space="preserve">       1.610856E+06</v>
      </c>
      <c r="Y156" t="str">
        <f t="shared" si="101"/>
        <v xml:space="preserve">       0.000000E+00</v>
      </c>
      <c r="Z156" t="str">
        <f t="shared" si="101"/>
        <v xml:space="preserve">       1.133518E+08</v>
      </c>
      <c r="AA156" t="str">
        <f t="shared" si="101"/>
        <v xml:space="preserve">       0.000000E+00</v>
      </c>
      <c r="AB156" t="str">
        <f t="shared" si="101"/>
        <v xml:space="preserve">       7.099237E+06</v>
      </c>
      <c r="AC156" t="str">
        <f t="shared" si="101"/>
        <v xml:space="preserve">       1.341698E+07</v>
      </c>
      <c r="AD156" t="str">
        <f t="shared" si="101"/>
        <v xml:space="preserve">       0.000000E+00</v>
      </c>
      <c r="AE156" t="str">
        <f t="shared" si="101"/>
        <v xml:space="preserve">       4.201627E+08</v>
      </c>
      <c r="AF156" t="str">
        <f t="shared" si="101"/>
        <v xml:space="preserve">       0.000000E+00</v>
      </c>
    </row>
    <row r="157" spans="1:32" x14ac:dyDescent="0.3">
      <c r="A157" t="str">
        <f t="shared" ref="A157:AF157" si="102">A104</f>
        <v xml:space="preserve">   24</v>
      </c>
      <c r="B157" t="str">
        <f t="shared" si="102"/>
        <v xml:space="preserve"> 105.300</v>
      </c>
      <c r="C157" t="str">
        <f t="shared" si="102"/>
        <v xml:space="preserve">   0.000</v>
      </c>
      <c r="D157" t="str">
        <f t="shared" si="102"/>
        <v xml:space="preserve">  -2.899</v>
      </c>
      <c r="E157" t="str">
        <f t="shared" si="102"/>
        <v xml:space="preserve">       5.470198E+01</v>
      </c>
      <c r="F157" t="str">
        <f t="shared" si="102"/>
        <v xml:space="preserve">       2.026529E-01</v>
      </c>
      <c r="G157" t="str">
        <f t="shared" si="102"/>
        <v xml:space="preserve">       2.262084E-02</v>
      </c>
      <c r="H157" t="str">
        <f t="shared" si="102"/>
        <v xml:space="preserve">       1.779705E+00</v>
      </c>
      <c r="I157" t="str">
        <f t="shared" si="102"/>
        <v xml:space="preserve">       1.932239E+01</v>
      </c>
      <c r="J157" t="str">
        <f t="shared" si="102"/>
        <v xml:space="preserve">      -2.729637E-01</v>
      </c>
      <c r="K157" t="str">
        <f t="shared" si="102"/>
        <v xml:space="preserve">       1.441756E+08</v>
      </c>
      <c r="L157" t="str">
        <f t="shared" si="102"/>
        <v xml:space="preserve">       0.000000E+00</v>
      </c>
      <c r="M157" t="str">
        <f t="shared" si="102"/>
        <v xml:space="preserve">      -4.040370E+06</v>
      </c>
      <c r="N157" t="str">
        <f t="shared" si="102"/>
        <v xml:space="preserve">       0.000000E+00</v>
      </c>
      <c r="O157" t="str">
        <f t="shared" si="102"/>
        <v xml:space="preserve">       6.079526E+06</v>
      </c>
      <c r="P157" t="str">
        <f t="shared" si="102"/>
        <v xml:space="preserve">       0.000000E+00</v>
      </c>
      <c r="Q157" t="str">
        <f t="shared" si="102"/>
        <v xml:space="preserve">       2.675415E+09</v>
      </c>
      <c r="R157" t="str">
        <f t="shared" si="102"/>
        <v xml:space="preserve">       0.000000E+00</v>
      </c>
      <c r="S157" t="str">
        <f t="shared" si="102"/>
        <v xml:space="preserve">      -7.301935E+07</v>
      </c>
      <c r="T157" t="str">
        <f t="shared" si="102"/>
        <v xml:space="preserve">       0.000000E+00</v>
      </c>
      <c r="U157" t="str">
        <f t="shared" si="102"/>
        <v xml:space="preserve">       1.875766E+08</v>
      </c>
      <c r="V157" t="str">
        <f t="shared" si="102"/>
        <v xml:space="preserve">       1.987290E+07</v>
      </c>
      <c r="W157" t="str">
        <f t="shared" si="102"/>
        <v xml:space="preserve">       0.000000E+00</v>
      </c>
      <c r="X157" t="str">
        <f t="shared" si="102"/>
        <v xml:space="preserve">       1.610856E+06</v>
      </c>
      <c r="Y157" t="str">
        <f t="shared" si="102"/>
        <v xml:space="preserve">       0.000000E+00</v>
      </c>
      <c r="Z157" t="str">
        <f t="shared" si="102"/>
        <v xml:space="preserve">       1.133518E+08</v>
      </c>
      <c r="AA157" t="str">
        <f t="shared" si="102"/>
        <v xml:space="preserve">       0.000000E+00</v>
      </c>
      <c r="AB157" t="str">
        <f t="shared" si="102"/>
        <v xml:space="preserve">       7.099237E+06</v>
      </c>
      <c r="AC157" t="str">
        <f t="shared" si="102"/>
        <v xml:space="preserve">       1.341698E+07</v>
      </c>
      <c r="AD157" t="str">
        <f t="shared" si="102"/>
        <v xml:space="preserve">       0.000000E+00</v>
      </c>
      <c r="AE157" t="str">
        <f t="shared" si="102"/>
        <v xml:space="preserve">       4.201627E+08</v>
      </c>
      <c r="AF157" t="str">
        <f t="shared" si="102"/>
        <v xml:space="preserve">       0.000000E+00</v>
      </c>
    </row>
    <row r="158" spans="1:32" x14ac:dyDescent="0.3">
      <c r="A158" t="str">
        <f t="shared" ref="A158:AF158" si="103">A105</f>
        <v xml:space="preserve">     </v>
      </c>
      <c r="B158" t="str">
        <f t="shared" si="103"/>
        <v xml:space="preserve"> 111.150</v>
      </c>
      <c r="C158" t="str">
        <f t="shared" si="103"/>
        <v xml:space="preserve">   0.000</v>
      </c>
      <c r="D158" t="str">
        <f t="shared" si="103"/>
        <v xml:space="preserve">  -3.432</v>
      </c>
      <c r="E158" t="str">
        <f t="shared" si="103"/>
        <v xml:space="preserve">       3.444576E+01</v>
      </c>
      <c r="F158" t="str">
        <f t="shared" si="103"/>
        <v xml:space="preserve">       2.363800E-01</v>
      </c>
      <c r="G158" t="str">
        <f t="shared" si="103"/>
        <v xml:space="preserve">       1.917765E-02</v>
      </c>
      <c r="H158" t="str">
        <f t="shared" si="103"/>
        <v xml:space="preserve">       7.529659E-01</v>
      </c>
      <c r="I158" t="str">
        <f t="shared" si="103"/>
        <v xml:space="preserve">       1.226539E+01</v>
      </c>
      <c r="J158" t="str">
        <f t="shared" si="103"/>
        <v xml:space="preserve">      -1.125276E-01</v>
      </c>
      <c r="K158" t="str">
        <f t="shared" si="103"/>
        <v xml:space="preserve">       8.687131E+07</v>
      </c>
      <c r="L158" t="str">
        <f t="shared" si="103"/>
        <v xml:space="preserve">       0.000000E+00</v>
      </c>
      <c r="M158" t="str">
        <f t="shared" si="103"/>
        <v xml:space="preserve">      -2.136313E+06</v>
      </c>
      <c r="N158" t="str">
        <f t="shared" si="103"/>
        <v xml:space="preserve">       0.000000E+00</v>
      </c>
      <c r="O158" t="str">
        <f t="shared" si="103"/>
        <v xml:space="preserve">       3.433969E+06</v>
      </c>
      <c r="P158" t="str">
        <f t="shared" si="103"/>
        <v xml:space="preserve">       0.000000E+00</v>
      </c>
      <c r="Q158" t="str">
        <f t="shared" si="103"/>
        <v xml:space="preserve">       1.202884E+09</v>
      </c>
      <c r="R158" t="str">
        <f t="shared" si="103"/>
        <v xml:space="preserve">       0.000000E+00</v>
      </c>
      <c r="S158" t="str">
        <f t="shared" si="103"/>
        <v xml:space="preserve">      -2.755806E+07</v>
      </c>
      <c r="T158" t="str">
        <f t="shared" si="103"/>
        <v xml:space="preserve">       0.000000E+00</v>
      </c>
      <c r="U158" t="str">
        <f t="shared" si="103"/>
        <v xml:space="preserve">       1.382612E+08</v>
      </c>
      <c r="V158" t="str">
        <f t="shared" si="103"/>
        <v xml:space="preserve">       9.236040E+06</v>
      </c>
      <c r="W158" t="str">
        <f t="shared" si="103"/>
        <v xml:space="preserve">       0.000000E+00</v>
      </c>
      <c r="X158" t="str">
        <f t="shared" si="103"/>
        <v xml:space="preserve">       1.159535E+06</v>
      </c>
      <c r="Y158" t="str">
        <f t="shared" si="103"/>
        <v xml:space="preserve">       0.000000E+00</v>
      </c>
      <c r="Z158" t="str">
        <f t="shared" si="103"/>
        <v xml:space="preserve">       3.635955E+07</v>
      </c>
      <c r="AA158" t="str">
        <f t="shared" si="103"/>
        <v xml:space="preserve">       0.000000E+00</v>
      </c>
      <c r="AB158" t="str">
        <f t="shared" si="103"/>
        <v xml:space="preserve">       2.577988E+06</v>
      </c>
      <c r="AC158" t="str">
        <f t="shared" si="103"/>
        <v xml:space="preserve">       6.804152E+06</v>
      </c>
      <c r="AD158" t="str">
        <f t="shared" si="103"/>
        <v xml:space="preserve">       0.000000E+00</v>
      </c>
      <c r="AE158" t="str">
        <f t="shared" si="103"/>
        <v xml:space="preserve">       2.315102E+08</v>
      </c>
      <c r="AF158" t="str">
        <f t="shared" si="103"/>
        <v xml:space="preserve">       0.000000E+00</v>
      </c>
    </row>
    <row r="159" spans="1:32" x14ac:dyDescent="0.3">
      <c r="A159" t="str">
        <f t="shared" ref="A159:AF159" si="104">A106</f>
        <v xml:space="preserve">   25</v>
      </c>
      <c r="B159" t="str">
        <f t="shared" si="104"/>
        <v xml:space="preserve"> 111.150</v>
      </c>
      <c r="C159" t="str">
        <f t="shared" si="104"/>
        <v xml:space="preserve">   0.000</v>
      </c>
      <c r="D159" t="str">
        <f t="shared" si="104"/>
        <v xml:space="preserve">  -3.432</v>
      </c>
      <c r="E159" t="str">
        <f t="shared" si="104"/>
        <v xml:space="preserve">       3.444576E+01</v>
      </c>
      <c r="F159" t="str">
        <f t="shared" si="104"/>
        <v xml:space="preserve">       2.363800E-01</v>
      </c>
      <c r="G159" t="str">
        <f t="shared" si="104"/>
        <v xml:space="preserve">       1.917765E-02</v>
      </c>
      <c r="H159" t="str">
        <f t="shared" si="104"/>
        <v xml:space="preserve">       7.529659E-01</v>
      </c>
      <c r="I159" t="str">
        <f t="shared" si="104"/>
        <v xml:space="preserve">       1.226539E+01</v>
      </c>
      <c r="J159" t="str">
        <f t="shared" si="104"/>
        <v xml:space="preserve">      -1.125276E-01</v>
      </c>
      <c r="K159" t="str">
        <f t="shared" si="104"/>
        <v xml:space="preserve">       8.687131E+07</v>
      </c>
      <c r="L159" t="str">
        <f t="shared" si="104"/>
        <v xml:space="preserve">       0.000000E+00</v>
      </c>
      <c r="M159" t="str">
        <f t="shared" si="104"/>
        <v xml:space="preserve">      -2.136313E+06</v>
      </c>
      <c r="N159" t="str">
        <f t="shared" si="104"/>
        <v xml:space="preserve">       0.000000E+00</v>
      </c>
      <c r="O159" t="str">
        <f t="shared" si="104"/>
        <v xml:space="preserve">       3.433969E+06</v>
      </c>
      <c r="P159" t="str">
        <f t="shared" si="104"/>
        <v xml:space="preserve">       0.000000E+00</v>
      </c>
      <c r="Q159" t="str">
        <f t="shared" si="104"/>
        <v xml:space="preserve">       1.202884E+09</v>
      </c>
      <c r="R159" t="str">
        <f t="shared" si="104"/>
        <v xml:space="preserve">       0.000000E+00</v>
      </c>
      <c r="S159" t="str">
        <f t="shared" si="104"/>
        <v xml:space="preserve">      -2.755806E+07</v>
      </c>
      <c r="T159" t="str">
        <f t="shared" si="104"/>
        <v xml:space="preserve">       0.000000E+00</v>
      </c>
      <c r="U159" t="str">
        <f t="shared" si="104"/>
        <v xml:space="preserve">       1.382612E+08</v>
      </c>
      <c r="V159" t="str">
        <f t="shared" si="104"/>
        <v xml:space="preserve">       9.236040E+06</v>
      </c>
      <c r="W159" t="str">
        <f t="shared" si="104"/>
        <v xml:space="preserve">       0.000000E+00</v>
      </c>
      <c r="X159" t="str">
        <f t="shared" si="104"/>
        <v xml:space="preserve">       1.159535E+06</v>
      </c>
      <c r="Y159" t="str">
        <f t="shared" si="104"/>
        <v xml:space="preserve">       0.000000E+00</v>
      </c>
      <c r="Z159" t="str">
        <f t="shared" si="104"/>
        <v xml:space="preserve">       3.635955E+07</v>
      </c>
      <c r="AA159" t="str">
        <f t="shared" si="104"/>
        <v xml:space="preserve">       0.000000E+00</v>
      </c>
      <c r="AB159" t="str">
        <f t="shared" si="104"/>
        <v xml:space="preserve">       2.577988E+06</v>
      </c>
      <c r="AC159" t="str">
        <f t="shared" si="104"/>
        <v xml:space="preserve">       6.804152E+06</v>
      </c>
      <c r="AD159" t="str">
        <f t="shared" si="104"/>
        <v xml:space="preserve">       0.000000E+00</v>
      </c>
      <c r="AE159" t="str">
        <f t="shared" si="104"/>
        <v xml:space="preserve">       2.315102E+08</v>
      </c>
      <c r="AF159" t="str">
        <f t="shared" si="104"/>
        <v xml:space="preserve">       0.000000E+00</v>
      </c>
    </row>
    <row r="160" spans="1:32" x14ac:dyDescent="0.3">
      <c r="A160" t="str">
        <f t="shared" ref="A160:AF160" si="105">A107</f>
        <v xml:space="preserve">     </v>
      </c>
      <c r="B160" t="str">
        <f t="shared" si="105"/>
        <v xml:space="preserve"> 117.000</v>
      </c>
      <c r="C160" t="str">
        <f t="shared" si="105"/>
        <v xml:space="preserve">   0.000</v>
      </c>
      <c r="D160" t="str">
        <f t="shared" si="105"/>
        <v xml:space="preserve">  -4.000</v>
      </c>
      <c r="E160" t="str">
        <f t="shared" si="105"/>
        <v xml:space="preserve">       5.394971E+00</v>
      </c>
      <c r="F160" t="str">
        <f t="shared" si="105"/>
        <v xml:space="preserve">       2.959238E-02</v>
      </c>
      <c r="G160" t="str">
        <f t="shared" si="105"/>
        <v xml:space="preserve">       6.210809E-03</v>
      </c>
      <c r="H160" t="str">
        <f t="shared" si="105"/>
        <v xml:space="preserve">       7.122789E-03</v>
      </c>
      <c r="I160" t="str">
        <f t="shared" si="105"/>
        <v xml:space="preserve">       9.379230E-02</v>
      </c>
      <c r="J160" t="str">
        <f t="shared" si="105"/>
        <v xml:space="preserve">       3.983154E-04</v>
      </c>
      <c r="K160" t="str">
        <f t="shared" si="105"/>
        <v xml:space="preserve">       1.588231E+07</v>
      </c>
      <c r="L160" t="str">
        <f t="shared" si="105"/>
        <v xml:space="preserve">       0.000000E+00</v>
      </c>
      <c r="M160" t="str">
        <f t="shared" si="105"/>
        <v xml:space="preserve">      -9.185355E+04</v>
      </c>
      <c r="N160" t="str">
        <f t="shared" si="105"/>
        <v xml:space="preserve">       0.000000E+00</v>
      </c>
      <c r="O160" t="str">
        <f t="shared" si="105"/>
        <v xml:space="preserve">       1.196542E+05</v>
      </c>
      <c r="P160" t="str">
        <f t="shared" si="105"/>
        <v xml:space="preserve">       0.000000E+00</v>
      </c>
      <c r="Q160" t="str">
        <f t="shared" si="105"/>
        <v xml:space="preserve">       1.182834E+08</v>
      </c>
      <c r="R160" t="str">
        <f t="shared" si="105"/>
        <v xml:space="preserve">       0.000000E+00</v>
      </c>
      <c r="S160" t="str">
        <f t="shared" si="105"/>
        <v xml:space="preserve">      -7.704111E+05</v>
      </c>
      <c r="T160" t="str">
        <f t="shared" si="105"/>
        <v xml:space="preserve">       0.000000E+00</v>
      </c>
      <c r="U160" t="str">
        <f t="shared" si="105"/>
        <v xml:space="preserve">       1.185832E+06</v>
      </c>
      <c r="V160" t="str">
        <f t="shared" si="105"/>
        <v xml:space="preserve">       9.284255E+05</v>
      </c>
      <c r="W160" t="str">
        <f t="shared" si="105"/>
        <v xml:space="preserve">       0.000000E+00</v>
      </c>
      <c r="X160" t="str">
        <f t="shared" si="105"/>
        <v xml:space="preserve">       1.037834E+05</v>
      </c>
      <c r="Y160" t="str">
        <f t="shared" si="105"/>
        <v xml:space="preserve">       0.000000E+00</v>
      </c>
      <c r="Z160" t="str">
        <f t="shared" si="105"/>
        <v xml:space="preserve">       1.856552E+05</v>
      </c>
      <c r="AA160" t="str">
        <f t="shared" si="105"/>
        <v xml:space="preserve">       0.000000E+00</v>
      </c>
      <c r="AB160" t="str">
        <f t="shared" si="105"/>
        <v xml:space="preserve">      -4.745687E+02</v>
      </c>
      <c r="AC160" t="str">
        <f t="shared" si="105"/>
        <v xml:space="preserve">       7.145234E+04</v>
      </c>
      <c r="AD160" t="str">
        <f t="shared" si="105"/>
        <v xml:space="preserve">       0.000000E+00</v>
      </c>
      <c r="AE160" t="str">
        <f t="shared" si="105"/>
        <v xml:space="preserve">       1.385424E+06</v>
      </c>
      <c r="AF160" t="str">
        <f t="shared" si="105"/>
        <v xml:space="preserve">       0.000000E+00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F17DB-8DED-4BEB-9409-925E3F033882}">
  <dimension ref="A1:AI55"/>
  <sheetViews>
    <sheetView zoomScale="85" zoomScaleNormal="85" workbookViewId="0">
      <selection activeCell="B7" sqref="B7"/>
    </sheetView>
  </sheetViews>
  <sheetFormatPr defaultRowHeight="14.4" x14ac:dyDescent="0.3"/>
  <cols>
    <col min="1" max="1" width="11.6640625" bestFit="1" customWidth="1"/>
    <col min="3" max="3" width="9.6640625" bestFit="1" customWidth="1"/>
    <col min="4" max="4" width="8.33203125" bestFit="1" customWidth="1"/>
    <col min="5" max="5" width="8.5546875" bestFit="1" customWidth="1"/>
    <col min="6" max="6" width="7.5546875" bestFit="1" customWidth="1"/>
    <col min="7" max="7" width="8.44140625" bestFit="1" customWidth="1"/>
    <col min="8" max="8" width="10.44140625" bestFit="1" customWidth="1"/>
    <col min="9" max="10" width="11.21875" bestFit="1" customWidth="1"/>
    <col min="11" max="12" width="10.44140625" bestFit="1" customWidth="1"/>
    <col min="13" max="13" width="10.77734375" bestFit="1" customWidth="1"/>
    <col min="14" max="14" width="13.44140625" bestFit="1" customWidth="1"/>
    <col min="15" max="15" width="10.44140625" bestFit="1" customWidth="1"/>
    <col min="16" max="16" width="14" bestFit="1" customWidth="1"/>
    <col min="17" max="17" width="10.44140625" bestFit="1" customWidth="1"/>
    <col min="18" max="18" width="11.44140625" bestFit="1" customWidth="1"/>
    <col min="19" max="21" width="10.44140625" bestFit="1" customWidth="1"/>
    <col min="22" max="22" width="11.44140625" bestFit="1" customWidth="1"/>
    <col min="23" max="23" width="10.44140625" bestFit="1" customWidth="1"/>
    <col min="24" max="24" width="11" bestFit="1" customWidth="1"/>
    <col min="25" max="25" width="12.88671875" bestFit="1" customWidth="1"/>
    <col min="26" max="26" width="10.44140625" bestFit="1" customWidth="1"/>
    <col min="27" max="27" width="12.44140625" bestFit="1" customWidth="1"/>
    <col min="28" max="28" width="10.44140625" bestFit="1" customWidth="1"/>
    <col min="29" max="29" width="11.44140625" bestFit="1" customWidth="1"/>
    <col min="30" max="30" width="14.88671875" bestFit="1" customWidth="1"/>
    <col min="31" max="31" width="14" bestFit="1" customWidth="1"/>
    <col min="32" max="32" width="10.44140625" bestFit="1" customWidth="1"/>
    <col min="33" max="33" width="16.44140625" bestFit="1" customWidth="1"/>
    <col min="34" max="34" width="12.88671875" bestFit="1" customWidth="1"/>
    <col min="35" max="35" width="10.44140625" bestFit="1" customWidth="1"/>
  </cols>
  <sheetData>
    <row r="1" spans="1:35" ht="21" x14ac:dyDescent="0.4">
      <c r="A1" s="350" t="s">
        <v>533</v>
      </c>
      <c r="B1" s="350" t="s">
        <v>500</v>
      </c>
    </row>
    <row r="2" spans="1:35" x14ac:dyDescent="0.3">
      <c r="D2" t="s">
        <v>569</v>
      </c>
      <c r="E2" t="s">
        <v>570</v>
      </c>
      <c r="F2" t="s">
        <v>571</v>
      </c>
      <c r="G2" t="s">
        <v>572</v>
      </c>
      <c r="H2" t="s">
        <v>353</v>
      </c>
      <c r="I2" t="s">
        <v>573</v>
      </c>
      <c r="J2" t="s">
        <v>574</v>
      </c>
      <c r="K2" t="s">
        <v>569</v>
      </c>
    </row>
    <row r="3" spans="1:35" x14ac:dyDescent="0.3">
      <c r="D3" t="s">
        <v>569</v>
      </c>
      <c r="E3" t="s">
        <v>575</v>
      </c>
      <c r="F3">
        <v>1</v>
      </c>
    </row>
    <row r="4" spans="1:35" x14ac:dyDescent="0.3">
      <c r="E4" t="s">
        <v>493</v>
      </c>
      <c r="F4" t="s">
        <v>493</v>
      </c>
      <c r="G4" t="s">
        <v>493</v>
      </c>
      <c r="H4" t="s">
        <v>493</v>
      </c>
      <c r="I4">
        <v>2</v>
      </c>
      <c r="J4" t="s">
        <v>494</v>
      </c>
      <c r="K4" t="s">
        <v>495</v>
      </c>
      <c r="L4" t="s">
        <v>496</v>
      </c>
      <c r="M4" t="s">
        <v>497</v>
      </c>
      <c r="N4" t="s">
        <v>498</v>
      </c>
      <c r="O4" t="s">
        <v>499</v>
      </c>
    </row>
    <row r="5" spans="1:35" x14ac:dyDescent="0.3">
      <c r="B5" t="s">
        <v>220</v>
      </c>
      <c r="D5" t="s">
        <v>135</v>
      </c>
      <c r="E5" t="s">
        <v>220</v>
      </c>
      <c r="F5" t="s">
        <v>221</v>
      </c>
      <c r="G5" t="s">
        <v>465</v>
      </c>
      <c r="H5" t="s">
        <v>466</v>
      </c>
      <c r="I5" t="s">
        <v>467</v>
      </c>
      <c r="J5" t="s">
        <v>468</v>
      </c>
      <c r="K5" t="s">
        <v>469</v>
      </c>
      <c r="L5" t="s">
        <v>470</v>
      </c>
      <c r="M5" t="s">
        <v>471</v>
      </c>
      <c r="N5" t="s">
        <v>472</v>
      </c>
      <c r="O5" t="s">
        <v>473</v>
      </c>
      <c r="P5" t="s">
        <v>474</v>
      </c>
      <c r="Q5" t="s">
        <v>475</v>
      </c>
      <c r="R5" t="s">
        <v>476</v>
      </c>
      <c r="S5" t="s">
        <v>477</v>
      </c>
      <c r="T5" t="s">
        <v>478</v>
      </c>
      <c r="U5" t="s">
        <v>479</v>
      </c>
      <c r="V5" t="s">
        <v>480</v>
      </c>
      <c r="W5" t="s">
        <v>481</v>
      </c>
      <c r="X5" t="s">
        <v>482</v>
      </c>
      <c r="Y5" t="s">
        <v>483</v>
      </c>
      <c r="Z5" t="s">
        <v>484</v>
      </c>
      <c r="AA5" t="s">
        <v>485</v>
      </c>
      <c r="AB5" t="s">
        <v>486</v>
      </c>
      <c r="AC5" t="s">
        <v>487</v>
      </c>
      <c r="AD5" t="s">
        <v>488</v>
      </c>
      <c r="AE5" t="s">
        <v>489</v>
      </c>
      <c r="AF5" t="s">
        <v>490</v>
      </c>
      <c r="AG5" t="s">
        <v>491</v>
      </c>
      <c r="AH5" t="s">
        <v>492</v>
      </c>
      <c r="AI5" t="s">
        <v>241</v>
      </c>
    </row>
    <row r="6" spans="1:35" x14ac:dyDescent="0.3">
      <c r="B6">
        <v>0</v>
      </c>
      <c r="D6">
        <v>1</v>
      </c>
      <c r="E6">
        <v>0</v>
      </c>
      <c r="F6">
        <v>0</v>
      </c>
      <c r="G6">
        <v>0</v>
      </c>
      <c r="H6" s="1">
        <v>3127.402</v>
      </c>
      <c r="I6" s="1">
        <v>-2.2749849999999999E-2</v>
      </c>
      <c r="J6" s="1">
        <v>-6.4266710000000001E-3</v>
      </c>
      <c r="K6" s="1">
        <v>10165.85</v>
      </c>
      <c r="L6" s="1">
        <v>10168.41</v>
      </c>
      <c r="M6" s="1">
        <v>-0.47581390000000001</v>
      </c>
      <c r="N6" s="1">
        <v>6728530000</v>
      </c>
      <c r="O6" s="1">
        <v>0</v>
      </c>
      <c r="P6" s="1">
        <v>-652462.5</v>
      </c>
      <c r="Q6" s="1">
        <v>0</v>
      </c>
      <c r="R6" s="1">
        <v>-2356878</v>
      </c>
      <c r="S6" s="1">
        <v>0</v>
      </c>
      <c r="T6" s="1">
        <v>46051080000</v>
      </c>
      <c r="U6" s="1">
        <v>0</v>
      </c>
      <c r="V6" s="1">
        <v>311830300</v>
      </c>
      <c r="W6" s="1">
        <v>0</v>
      </c>
      <c r="X6" s="1">
        <v>-1047216000</v>
      </c>
      <c r="Y6" s="1">
        <v>6740935000</v>
      </c>
      <c r="Z6" s="1">
        <v>0</v>
      </c>
      <c r="AA6" s="1">
        <v>153462400</v>
      </c>
      <c r="AB6" s="1">
        <v>0</v>
      </c>
      <c r="AC6" s="1">
        <v>149733600000</v>
      </c>
      <c r="AD6" s="1">
        <v>0</v>
      </c>
      <c r="AE6" s="1">
        <v>6597268</v>
      </c>
      <c r="AF6" s="1">
        <v>87489180000</v>
      </c>
      <c r="AG6" s="1">
        <v>0</v>
      </c>
      <c r="AH6" s="1">
        <v>149624600000</v>
      </c>
      <c r="AI6" s="1">
        <v>0</v>
      </c>
    </row>
    <row r="7" spans="1:35" x14ac:dyDescent="0.3">
      <c r="B7">
        <v>1.17</v>
      </c>
      <c r="E7">
        <v>1.17</v>
      </c>
      <c r="F7">
        <v>0</v>
      </c>
      <c r="G7">
        <v>8.9999999999999993E-3</v>
      </c>
      <c r="H7" s="1">
        <v>2964.7330000000002</v>
      </c>
      <c r="I7" s="1">
        <v>1.290994E-2</v>
      </c>
      <c r="J7" s="1">
        <v>3.5429799999999998E-3</v>
      </c>
      <c r="K7" s="1">
        <v>9677.4959999999992</v>
      </c>
      <c r="L7" s="1">
        <v>9670.8279999999995</v>
      </c>
      <c r="M7" s="1">
        <v>-0.95027759999999994</v>
      </c>
      <c r="N7" s="1">
        <v>6388395000</v>
      </c>
      <c r="O7" s="1">
        <v>0</v>
      </c>
      <c r="P7" s="1">
        <v>684578.7</v>
      </c>
      <c r="Q7" s="1">
        <v>0</v>
      </c>
      <c r="R7" s="1">
        <v>41209900</v>
      </c>
      <c r="S7" s="1">
        <v>0</v>
      </c>
      <c r="T7" s="1">
        <v>43751340000</v>
      </c>
      <c r="U7" s="1">
        <v>0</v>
      </c>
      <c r="V7" s="1">
        <v>-153376000</v>
      </c>
      <c r="W7" s="1">
        <v>0</v>
      </c>
      <c r="X7" s="1">
        <v>562068400</v>
      </c>
      <c r="Y7" s="1">
        <v>6384678000</v>
      </c>
      <c r="Z7" s="1">
        <v>0</v>
      </c>
      <c r="AA7" s="1">
        <v>-85891570</v>
      </c>
      <c r="AB7" s="1">
        <v>0</v>
      </c>
      <c r="AC7" s="1">
        <v>143199800000</v>
      </c>
      <c r="AD7" s="1">
        <v>0</v>
      </c>
      <c r="AE7" s="1">
        <v>10466280</v>
      </c>
      <c r="AF7" s="1">
        <v>83285590000</v>
      </c>
      <c r="AG7" s="1">
        <v>0</v>
      </c>
      <c r="AH7" s="1">
        <v>142266900000</v>
      </c>
      <c r="AI7" s="1">
        <v>0</v>
      </c>
    </row>
    <row r="8" spans="1:35" x14ac:dyDescent="0.3">
      <c r="B8">
        <v>2.34</v>
      </c>
      <c r="D8">
        <v>2</v>
      </c>
      <c r="E8">
        <v>1.17</v>
      </c>
      <c r="F8">
        <v>0</v>
      </c>
      <c r="G8">
        <v>8.9999999999999993E-3</v>
      </c>
      <c r="H8" s="1">
        <v>2964.7330000000002</v>
      </c>
      <c r="I8" s="1">
        <v>1.290994E-2</v>
      </c>
      <c r="J8" s="1">
        <v>3.5429799999999998E-3</v>
      </c>
      <c r="K8" s="1">
        <v>9677.4959999999992</v>
      </c>
      <c r="L8" s="1">
        <v>9670.8279999999995</v>
      </c>
      <c r="M8" s="1">
        <v>-0.95027759999999994</v>
      </c>
      <c r="N8" s="1">
        <v>6388395000</v>
      </c>
      <c r="O8" s="1">
        <v>0</v>
      </c>
      <c r="P8" s="1">
        <v>684578.7</v>
      </c>
      <c r="Q8" s="1">
        <v>0</v>
      </c>
      <c r="R8" s="1">
        <v>41209900</v>
      </c>
      <c r="S8" s="1">
        <v>0</v>
      </c>
      <c r="T8" s="1">
        <v>43751340000</v>
      </c>
      <c r="U8" s="1">
        <v>0</v>
      </c>
      <c r="V8" s="1">
        <v>-153376000</v>
      </c>
      <c r="W8" s="1">
        <v>0</v>
      </c>
      <c r="X8" s="1">
        <v>562068400</v>
      </c>
      <c r="Y8" s="1">
        <v>6384678000</v>
      </c>
      <c r="Z8" s="1">
        <v>0</v>
      </c>
      <c r="AA8" s="1">
        <v>-85891570</v>
      </c>
      <c r="AB8" s="1">
        <v>0</v>
      </c>
      <c r="AC8" s="1">
        <v>143199800000</v>
      </c>
      <c r="AD8" s="1">
        <v>0</v>
      </c>
      <c r="AE8" s="1">
        <v>10466280</v>
      </c>
      <c r="AF8" s="1">
        <v>83285590000</v>
      </c>
      <c r="AG8" s="1">
        <v>0</v>
      </c>
      <c r="AH8" s="1">
        <v>142266900000</v>
      </c>
      <c r="AI8" s="1">
        <v>0</v>
      </c>
    </row>
    <row r="9" spans="1:35" x14ac:dyDescent="0.3">
      <c r="B9">
        <v>3.51</v>
      </c>
      <c r="E9">
        <v>2.34</v>
      </c>
      <c r="F9">
        <v>0</v>
      </c>
      <c r="G9">
        <v>1.7999999999999999E-2</v>
      </c>
      <c r="H9" s="1">
        <v>2805.127</v>
      </c>
      <c r="I9" s="1">
        <v>4.8100539999999997E-2</v>
      </c>
      <c r="J9" s="1">
        <v>1.4309270000000001E-2</v>
      </c>
      <c r="K9" s="1">
        <v>9192.7080000000005</v>
      </c>
      <c r="L9" s="1">
        <v>9180.9950000000008</v>
      </c>
      <c r="M9" s="1">
        <v>3.6370610000000001</v>
      </c>
      <c r="N9" s="1">
        <v>6056600000</v>
      </c>
      <c r="O9" s="1">
        <v>0</v>
      </c>
      <c r="P9" s="1">
        <v>1112972</v>
      </c>
      <c r="Q9" s="1">
        <v>0</v>
      </c>
      <c r="R9" s="1">
        <v>86610550</v>
      </c>
      <c r="S9" s="1">
        <v>0</v>
      </c>
      <c r="T9" s="1">
        <v>41569660000</v>
      </c>
      <c r="U9" s="1">
        <v>0</v>
      </c>
      <c r="V9" s="1">
        <v>-594874000</v>
      </c>
      <c r="W9" s="1">
        <v>0</v>
      </c>
      <c r="X9" s="1">
        <v>1984722000</v>
      </c>
      <c r="Y9" s="1">
        <v>6032246000</v>
      </c>
      <c r="Z9" s="1">
        <v>0</v>
      </c>
      <c r="AA9" s="1">
        <v>-289637800</v>
      </c>
      <c r="AB9" s="1">
        <v>0</v>
      </c>
      <c r="AC9" s="1">
        <v>137193000000</v>
      </c>
      <c r="AD9" s="1">
        <v>0</v>
      </c>
      <c r="AE9" s="1">
        <v>-54360020</v>
      </c>
      <c r="AF9" s="1">
        <v>79106160000</v>
      </c>
      <c r="AG9" s="1">
        <v>0</v>
      </c>
      <c r="AH9" s="1">
        <v>135028400000</v>
      </c>
      <c r="AI9" s="1">
        <v>0</v>
      </c>
    </row>
    <row r="10" spans="1:35" x14ac:dyDescent="0.3">
      <c r="B10">
        <v>4.68</v>
      </c>
      <c r="D10">
        <v>3</v>
      </c>
      <c r="E10">
        <v>2.34</v>
      </c>
      <c r="F10">
        <v>0</v>
      </c>
      <c r="G10">
        <v>1.7999999999999999E-2</v>
      </c>
      <c r="H10" s="1">
        <v>2805.127</v>
      </c>
      <c r="I10" s="1">
        <v>4.8100539999999997E-2</v>
      </c>
      <c r="J10" s="1">
        <v>1.4309270000000001E-2</v>
      </c>
      <c r="K10" s="1">
        <v>9192.7080000000005</v>
      </c>
      <c r="L10" s="1">
        <v>9180.9950000000008</v>
      </c>
      <c r="M10" s="1">
        <v>3.6370610000000001</v>
      </c>
      <c r="N10" s="1">
        <v>6056600000</v>
      </c>
      <c r="O10" s="1">
        <v>0</v>
      </c>
      <c r="P10" s="1">
        <v>1112972</v>
      </c>
      <c r="Q10" s="1">
        <v>0</v>
      </c>
      <c r="R10" s="1">
        <v>86610550</v>
      </c>
      <c r="S10" s="1">
        <v>0</v>
      </c>
      <c r="T10" s="1">
        <v>41569660000</v>
      </c>
      <c r="U10" s="1">
        <v>0</v>
      </c>
      <c r="V10" s="1">
        <v>-594874000</v>
      </c>
      <c r="W10" s="1">
        <v>0</v>
      </c>
      <c r="X10" s="1">
        <v>1984722000</v>
      </c>
      <c r="Y10" s="1">
        <v>6032246000</v>
      </c>
      <c r="Z10" s="1">
        <v>0</v>
      </c>
      <c r="AA10" s="1">
        <v>-289637800</v>
      </c>
      <c r="AB10" s="1">
        <v>0</v>
      </c>
      <c r="AC10" s="1">
        <v>137193000000</v>
      </c>
      <c r="AD10" s="1">
        <v>0</v>
      </c>
      <c r="AE10" s="1">
        <v>-54360020</v>
      </c>
      <c r="AF10" s="1">
        <v>79106160000</v>
      </c>
      <c r="AG10" s="1">
        <v>0</v>
      </c>
      <c r="AH10" s="1">
        <v>135028400000</v>
      </c>
      <c r="AI10" s="1">
        <v>0</v>
      </c>
    </row>
    <row r="11" spans="1:35" x14ac:dyDescent="0.3">
      <c r="B11">
        <v>5.85</v>
      </c>
      <c r="E11">
        <v>3.51</v>
      </c>
      <c r="F11">
        <v>0</v>
      </c>
      <c r="G11">
        <v>0.03</v>
      </c>
      <c r="H11" s="1">
        <v>2591.1370000000002</v>
      </c>
      <c r="I11" s="1">
        <v>6.8446460000000001E-2</v>
      </c>
      <c r="J11" s="1">
        <v>2.253235E-2</v>
      </c>
      <c r="K11" s="1">
        <v>7961.4790000000003</v>
      </c>
      <c r="L11" s="1">
        <v>8318.7459999999992</v>
      </c>
      <c r="M11" s="1">
        <v>142.58019999999999</v>
      </c>
      <c r="N11" s="1">
        <v>5731304000</v>
      </c>
      <c r="O11" s="1">
        <v>0</v>
      </c>
      <c r="P11" s="1">
        <v>94469520</v>
      </c>
      <c r="Q11" s="1">
        <v>0</v>
      </c>
      <c r="R11" s="1">
        <v>119617400</v>
      </c>
      <c r="S11" s="1">
        <v>0</v>
      </c>
      <c r="T11" s="1">
        <v>38669980000</v>
      </c>
      <c r="U11" s="1">
        <v>0</v>
      </c>
      <c r="V11" s="1">
        <v>-866414800</v>
      </c>
      <c r="W11" s="1">
        <v>0</v>
      </c>
      <c r="X11" s="1">
        <v>2602714000</v>
      </c>
      <c r="Y11" s="1">
        <v>5426850000</v>
      </c>
      <c r="Z11" s="1">
        <v>0</v>
      </c>
      <c r="AA11" s="1">
        <v>-357463300</v>
      </c>
      <c r="AB11" s="1">
        <v>0</v>
      </c>
      <c r="AC11" s="1">
        <v>120478300000</v>
      </c>
      <c r="AD11" s="1">
        <v>0</v>
      </c>
      <c r="AE11" s="1">
        <v>-2126763000</v>
      </c>
      <c r="AF11" s="1">
        <v>69973320000</v>
      </c>
      <c r="AG11" s="1">
        <v>0</v>
      </c>
      <c r="AH11" s="1">
        <v>122320300000</v>
      </c>
      <c r="AI11" s="1">
        <v>0</v>
      </c>
    </row>
    <row r="12" spans="1:35" x14ac:dyDescent="0.3">
      <c r="B12">
        <v>8.7750000000000004</v>
      </c>
      <c r="D12">
        <v>4</v>
      </c>
      <c r="E12">
        <v>3.51</v>
      </c>
      <c r="F12">
        <v>0</v>
      </c>
      <c r="G12">
        <v>0.03</v>
      </c>
      <c r="H12" s="1">
        <v>2591.1370000000002</v>
      </c>
      <c r="I12" s="1">
        <v>6.8446460000000001E-2</v>
      </c>
      <c r="J12" s="1">
        <v>2.253235E-2</v>
      </c>
      <c r="K12" s="1">
        <v>7961.4790000000003</v>
      </c>
      <c r="L12" s="1">
        <v>8318.7459999999992</v>
      </c>
      <c r="M12" s="1">
        <v>142.58019999999999</v>
      </c>
      <c r="N12" s="1">
        <v>5731304000</v>
      </c>
      <c r="O12" s="1">
        <v>0</v>
      </c>
      <c r="P12" s="1">
        <v>94469520</v>
      </c>
      <c r="Q12" s="1">
        <v>0</v>
      </c>
      <c r="R12" s="1">
        <v>119617400</v>
      </c>
      <c r="S12" s="1">
        <v>0</v>
      </c>
      <c r="T12" s="1">
        <v>38669980000</v>
      </c>
      <c r="U12" s="1">
        <v>0</v>
      </c>
      <c r="V12" s="1">
        <v>-866414800</v>
      </c>
      <c r="W12" s="1">
        <v>0</v>
      </c>
      <c r="X12" s="1">
        <v>2602714000</v>
      </c>
      <c r="Y12" s="1">
        <v>5426850000</v>
      </c>
      <c r="Z12" s="1">
        <v>0</v>
      </c>
      <c r="AA12" s="1">
        <v>-357463300</v>
      </c>
      <c r="AB12" s="1">
        <v>0</v>
      </c>
      <c r="AC12" s="1">
        <v>120478300000</v>
      </c>
      <c r="AD12" s="1">
        <v>0</v>
      </c>
      <c r="AE12" s="1">
        <v>-2126763000</v>
      </c>
      <c r="AF12" s="1">
        <v>69973320000</v>
      </c>
      <c r="AG12" s="1">
        <v>0</v>
      </c>
      <c r="AH12" s="1">
        <v>122320300000</v>
      </c>
      <c r="AI12" s="1">
        <v>0</v>
      </c>
    </row>
    <row r="13" spans="1:35" x14ac:dyDescent="0.3">
      <c r="B13">
        <v>11.7</v>
      </c>
      <c r="E13">
        <v>4.68</v>
      </c>
      <c r="F13">
        <v>0</v>
      </c>
      <c r="G13">
        <v>4.1000000000000002E-2</v>
      </c>
      <c r="H13" s="1">
        <v>2389.1149999999998</v>
      </c>
      <c r="I13" s="1">
        <v>8.9642730000000004E-2</v>
      </c>
      <c r="J13" s="1">
        <v>3.0248980000000002E-2</v>
      </c>
      <c r="K13" s="1">
        <v>6863.393</v>
      </c>
      <c r="L13" s="1">
        <v>7521.3140000000003</v>
      </c>
      <c r="M13" s="1">
        <v>255.93520000000001</v>
      </c>
      <c r="N13" s="1">
        <v>5418201000</v>
      </c>
      <c r="O13" s="1">
        <v>0</v>
      </c>
      <c r="P13" s="1">
        <v>176749000</v>
      </c>
      <c r="Q13" s="1">
        <v>0</v>
      </c>
      <c r="R13" s="1">
        <v>136446400</v>
      </c>
      <c r="S13" s="1">
        <v>0</v>
      </c>
      <c r="T13" s="1">
        <v>36038990000</v>
      </c>
      <c r="U13" s="1">
        <v>0</v>
      </c>
      <c r="V13" s="1">
        <v>-1074811000</v>
      </c>
      <c r="W13" s="1">
        <v>0</v>
      </c>
      <c r="X13" s="1">
        <v>3137671000</v>
      </c>
      <c r="Y13" s="1">
        <v>4851194000</v>
      </c>
      <c r="Z13" s="1">
        <v>0</v>
      </c>
      <c r="AA13" s="1">
        <v>-387703600</v>
      </c>
      <c r="AB13" s="1">
        <v>0</v>
      </c>
      <c r="AC13" s="1">
        <v>106013500000</v>
      </c>
      <c r="AD13" s="1">
        <v>0</v>
      </c>
      <c r="AE13" s="1">
        <v>-3844319000</v>
      </c>
      <c r="AF13" s="1">
        <v>61533150000</v>
      </c>
      <c r="AG13" s="1">
        <v>0</v>
      </c>
      <c r="AH13" s="1">
        <v>110575300000</v>
      </c>
      <c r="AI13" s="1">
        <v>0</v>
      </c>
    </row>
    <row r="14" spans="1:35" x14ac:dyDescent="0.3">
      <c r="B14">
        <v>17.55</v>
      </c>
      <c r="D14">
        <v>5</v>
      </c>
      <c r="E14">
        <v>4.68</v>
      </c>
      <c r="F14">
        <v>0</v>
      </c>
      <c r="G14">
        <v>4.1000000000000002E-2</v>
      </c>
      <c r="H14" s="1">
        <v>2389.1149999999998</v>
      </c>
      <c r="I14" s="1">
        <v>8.9642730000000004E-2</v>
      </c>
      <c r="J14" s="1">
        <v>3.0248980000000002E-2</v>
      </c>
      <c r="K14" s="1">
        <v>6863.393</v>
      </c>
      <c r="L14" s="1">
        <v>7521.3140000000003</v>
      </c>
      <c r="M14" s="1">
        <v>255.93520000000001</v>
      </c>
      <c r="N14" s="1">
        <v>5418201000</v>
      </c>
      <c r="O14" s="1">
        <v>0</v>
      </c>
      <c r="P14" s="1">
        <v>176749000</v>
      </c>
      <c r="Q14" s="1">
        <v>0</v>
      </c>
      <c r="R14" s="1">
        <v>136446400</v>
      </c>
      <c r="S14" s="1">
        <v>0</v>
      </c>
      <c r="T14" s="1">
        <v>36038990000</v>
      </c>
      <c r="U14" s="1">
        <v>0</v>
      </c>
      <c r="V14" s="1">
        <v>-1074811000</v>
      </c>
      <c r="W14" s="1">
        <v>0</v>
      </c>
      <c r="X14" s="1">
        <v>3137671000</v>
      </c>
      <c r="Y14" s="1">
        <v>4851194000</v>
      </c>
      <c r="Z14" s="1">
        <v>0</v>
      </c>
      <c r="AA14" s="1">
        <v>-387703600</v>
      </c>
      <c r="AB14" s="1">
        <v>0</v>
      </c>
      <c r="AC14" s="1">
        <v>106013500000</v>
      </c>
      <c r="AD14" s="1">
        <v>0</v>
      </c>
      <c r="AE14" s="1">
        <v>-3844319000</v>
      </c>
      <c r="AF14" s="1">
        <v>61533150000</v>
      </c>
      <c r="AG14" s="1">
        <v>0</v>
      </c>
      <c r="AH14" s="1">
        <v>110575300000</v>
      </c>
      <c r="AI14" s="1">
        <v>0</v>
      </c>
    </row>
    <row r="15" spans="1:35" x14ac:dyDescent="0.3">
      <c r="B15">
        <v>23.4</v>
      </c>
      <c r="E15">
        <v>5.85</v>
      </c>
      <c r="F15">
        <v>0</v>
      </c>
      <c r="G15">
        <v>5.5E-2</v>
      </c>
      <c r="H15" s="1">
        <v>2203.5219999999999</v>
      </c>
      <c r="I15" s="1">
        <v>0.114907</v>
      </c>
      <c r="J15" s="1">
        <v>3.8644770000000002E-2</v>
      </c>
      <c r="K15" s="1">
        <v>5929.5540000000001</v>
      </c>
      <c r="L15" s="1">
        <v>6834.1980000000003</v>
      </c>
      <c r="M15" s="1">
        <v>345.83640000000003</v>
      </c>
      <c r="N15" s="1">
        <v>5127361000</v>
      </c>
      <c r="O15" s="1">
        <v>0</v>
      </c>
      <c r="P15" s="1">
        <v>246071800</v>
      </c>
      <c r="Q15" s="1">
        <v>0</v>
      </c>
      <c r="R15" s="1">
        <v>145535800</v>
      </c>
      <c r="S15" s="1">
        <v>0</v>
      </c>
      <c r="T15" s="1">
        <v>33746440000</v>
      </c>
      <c r="U15" s="1">
        <v>0</v>
      </c>
      <c r="V15" s="1">
        <v>-1268432000</v>
      </c>
      <c r="W15" s="1">
        <v>0</v>
      </c>
      <c r="X15" s="1">
        <v>3718554000</v>
      </c>
      <c r="Y15" s="1">
        <v>4314219000</v>
      </c>
      <c r="Z15" s="1">
        <v>0</v>
      </c>
      <c r="AA15" s="1">
        <v>-398985300</v>
      </c>
      <c r="AB15" s="1">
        <v>0</v>
      </c>
      <c r="AC15" s="1">
        <v>94201720000</v>
      </c>
      <c r="AD15" s="1">
        <v>0</v>
      </c>
      <c r="AE15" s="1">
        <v>-5244336000</v>
      </c>
      <c r="AF15" s="1">
        <v>54135840000</v>
      </c>
      <c r="AG15" s="1">
        <v>0</v>
      </c>
      <c r="AH15" s="1">
        <v>100462900000</v>
      </c>
      <c r="AI15" s="1">
        <v>0</v>
      </c>
    </row>
    <row r="16" spans="1:35" x14ac:dyDescent="0.3">
      <c r="B16">
        <v>29.25</v>
      </c>
      <c r="D16">
        <v>6</v>
      </c>
      <c r="E16">
        <v>5.85</v>
      </c>
      <c r="F16">
        <v>0</v>
      </c>
      <c r="G16">
        <v>5.5E-2</v>
      </c>
      <c r="H16" s="1">
        <v>2203.5219999999999</v>
      </c>
      <c r="I16" s="1">
        <v>0.114907</v>
      </c>
      <c r="J16" s="1">
        <v>3.8644770000000002E-2</v>
      </c>
      <c r="K16" s="1">
        <v>5929.5540000000001</v>
      </c>
      <c r="L16" s="1">
        <v>6834.1980000000003</v>
      </c>
      <c r="M16" s="1">
        <v>345.83640000000003</v>
      </c>
      <c r="N16" s="1">
        <v>5127361000</v>
      </c>
      <c r="O16" s="1">
        <v>0</v>
      </c>
      <c r="P16" s="1">
        <v>246071800</v>
      </c>
      <c r="Q16" s="1">
        <v>0</v>
      </c>
      <c r="R16" s="1">
        <v>145535800</v>
      </c>
      <c r="S16" s="1">
        <v>0</v>
      </c>
      <c r="T16" s="1">
        <v>33746440000</v>
      </c>
      <c r="U16" s="1">
        <v>0</v>
      </c>
      <c r="V16" s="1">
        <v>-1268432000</v>
      </c>
      <c r="W16" s="1">
        <v>0</v>
      </c>
      <c r="X16" s="1">
        <v>3718554000</v>
      </c>
      <c r="Y16" s="1">
        <v>4314219000</v>
      </c>
      <c r="Z16" s="1">
        <v>0</v>
      </c>
      <c r="AA16" s="1">
        <v>-398985300</v>
      </c>
      <c r="AB16" s="1">
        <v>0</v>
      </c>
      <c r="AC16" s="1">
        <v>94201720000</v>
      </c>
      <c r="AD16" s="1">
        <v>0</v>
      </c>
      <c r="AE16" s="1">
        <v>-5244336000</v>
      </c>
      <c r="AF16" s="1">
        <v>54135840000</v>
      </c>
      <c r="AG16" s="1">
        <v>0</v>
      </c>
      <c r="AH16" s="1">
        <v>100462900000</v>
      </c>
      <c r="AI16" s="1">
        <v>0</v>
      </c>
    </row>
    <row r="17" spans="2:35" x14ac:dyDescent="0.3">
      <c r="B17">
        <v>35.1</v>
      </c>
      <c r="E17">
        <v>8.7750000000000004</v>
      </c>
      <c r="F17">
        <v>0</v>
      </c>
      <c r="G17">
        <v>9.2999999999999999E-2</v>
      </c>
      <c r="H17" s="1">
        <v>1793.5619999999999</v>
      </c>
      <c r="I17" s="1">
        <v>0.18577350000000001</v>
      </c>
      <c r="J17" s="1">
        <v>6.0262200000000002E-2</v>
      </c>
      <c r="K17" s="1">
        <v>4066.4140000000002</v>
      </c>
      <c r="L17" s="1">
        <v>5390.4049999999997</v>
      </c>
      <c r="M17" s="1">
        <v>484.4787</v>
      </c>
      <c r="N17" s="1">
        <v>4458894000</v>
      </c>
      <c r="O17" s="1">
        <v>0</v>
      </c>
      <c r="P17" s="1">
        <v>366850400</v>
      </c>
      <c r="Q17" s="1">
        <v>0</v>
      </c>
      <c r="R17" s="1">
        <v>135576900</v>
      </c>
      <c r="S17" s="1">
        <v>0</v>
      </c>
      <c r="T17" s="1">
        <v>29212070000</v>
      </c>
      <c r="U17" s="1">
        <v>0</v>
      </c>
      <c r="V17" s="1">
        <v>-1613304000</v>
      </c>
      <c r="W17" s="1">
        <v>0</v>
      </c>
      <c r="X17" s="1">
        <v>4979892000</v>
      </c>
      <c r="Y17" s="1">
        <v>3108373000</v>
      </c>
      <c r="Z17" s="1">
        <v>0</v>
      </c>
      <c r="AA17" s="1">
        <v>-311576600</v>
      </c>
      <c r="AB17" s="1">
        <v>0</v>
      </c>
      <c r="AC17" s="1">
        <v>71883370000</v>
      </c>
      <c r="AD17" s="1">
        <v>0</v>
      </c>
      <c r="AE17" s="1">
        <v>-7554554000</v>
      </c>
      <c r="AF17" s="1">
        <v>38418610000</v>
      </c>
      <c r="AG17" s="1">
        <v>0</v>
      </c>
      <c r="AH17" s="1">
        <v>79258980000</v>
      </c>
      <c r="AI17" s="1">
        <v>0</v>
      </c>
    </row>
    <row r="18" spans="2:35" x14ac:dyDescent="0.3">
      <c r="B18">
        <v>40.950000000000003</v>
      </c>
      <c r="D18">
        <v>7</v>
      </c>
      <c r="E18">
        <v>8.7750000000000004</v>
      </c>
      <c r="F18">
        <v>0</v>
      </c>
      <c r="G18">
        <v>9.2999999999999999E-2</v>
      </c>
      <c r="H18" s="1">
        <v>1793.5619999999999</v>
      </c>
      <c r="I18" s="1">
        <v>0.18577350000000001</v>
      </c>
      <c r="J18" s="1">
        <v>6.0262200000000002E-2</v>
      </c>
      <c r="K18" s="1">
        <v>4066.4140000000002</v>
      </c>
      <c r="L18" s="1">
        <v>5390.4049999999997</v>
      </c>
      <c r="M18" s="1">
        <v>484.4787</v>
      </c>
      <c r="N18" s="1">
        <v>4458894000</v>
      </c>
      <c r="O18" s="1">
        <v>0</v>
      </c>
      <c r="P18" s="1">
        <v>366850400</v>
      </c>
      <c r="Q18" s="1">
        <v>0</v>
      </c>
      <c r="R18" s="1">
        <v>135576900</v>
      </c>
      <c r="S18" s="1">
        <v>0</v>
      </c>
      <c r="T18" s="1">
        <v>29212070000</v>
      </c>
      <c r="U18" s="1">
        <v>0</v>
      </c>
      <c r="V18" s="1">
        <v>-1613304000</v>
      </c>
      <c r="W18" s="1">
        <v>0</v>
      </c>
      <c r="X18" s="1">
        <v>4979892000</v>
      </c>
      <c r="Y18" s="1">
        <v>3108373000</v>
      </c>
      <c r="Z18" s="1">
        <v>0</v>
      </c>
      <c r="AA18" s="1">
        <v>-311576600</v>
      </c>
      <c r="AB18" s="1">
        <v>0</v>
      </c>
      <c r="AC18" s="1">
        <v>71883370000</v>
      </c>
      <c r="AD18" s="1">
        <v>0</v>
      </c>
      <c r="AE18" s="1">
        <v>-7554554000</v>
      </c>
      <c r="AF18" s="1">
        <v>38418610000</v>
      </c>
      <c r="AG18" s="1">
        <v>0</v>
      </c>
      <c r="AH18" s="1">
        <v>79258980000</v>
      </c>
      <c r="AI18" s="1">
        <v>0</v>
      </c>
    </row>
    <row r="19" spans="2:35" x14ac:dyDescent="0.3">
      <c r="B19">
        <v>46.8</v>
      </c>
      <c r="E19">
        <v>11.7</v>
      </c>
      <c r="F19">
        <v>0</v>
      </c>
      <c r="G19">
        <v>0.13400000000000001</v>
      </c>
      <c r="H19" s="1">
        <v>1694.5070000000001</v>
      </c>
      <c r="I19" s="1">
        <v>0.29690499999999997</v>
      </c>
      <c r="J19" s="1">
        <v>9.1598669999999993E-2</v>
      </c>
      <c r="K19" s="1">
        <v>2972.2860000000001</v>
      </c>
      <c r="L19" s="1">
        <v>4697.2809999999999</v>
      </c>
      <c r="M19" s="1">
        <v>617.7002</v>
      </c>
      <c r="N19" s="1">
        <v>3848843000</v>
      </c>
      <c r="O19" s="1">
        <v>0</v>
      </c>
      <c r="P19" s="1">
        <v>456057900</v>
      </c>
      <c r="Q19" s="1">
        <v>0</v>
      </c>
      <c r="R19" s="1">
        <v>140243800</v>
      </c>
      <c r="S19" s="1">
        <v>0</v>
      </c>
      <c r="T19" s="1">
        <v>27339200000</v>
      </c>
      <c r="U19" s="1">
        <v>0</v>
      </c>
      <c r="V19" s="1">
        <v>-2490437000</v>
      </c>
      <c r="W19" s="1">
        <v>0</v>
      </c>
      <c r="X19" s="1">
        <v>8163792000</v>
      </c>
      <c r="Y19" s="1">
        <v>2555765000</v>
      </c>
      <c r="Z19" s="1">
        <v>0</v>
      </c>
      <c r="AA19" s="1">
        <v>-208427900</v>
      </c>
      <c r="AB19" s="1">
        <v>0</v>
      </c>
      <c r="AC19" s="1">
        <v>56160220000</v>
      </c>
      <c r="AD19" s="1">
        <v>0</v>
      </c>
      <c r="AE19" s="1">
        <v>-10118800000</v>
      </c>
      <c r="AF19" s="1">
        <v>25428350000</v>
      </c>
      <c r="AG19" s="1">
        <v>0</v>
      </c>
      <c r="AH19" s="1">
        <v>68884550000</v>
      </c>
      <c r="AI19" s="1">
        <v>0</v>
      </c>
    </row>
    <row r="20" spans="2:35" x14ac:dyDescent="0.3">
      <c r="B20">
        <v>52.65</v>
      </c>
      <c r="D20">
        <v>8</v>
      </c>
      <c r="E20">
        <v>11.7</v>
      </c>
      <c r="F20">
        <v>0</v>
      </c>
      <c r="G20">
        <v>0.13400000000000001</v>
      </c>
      <c r="H20" s="1">
        <v>1694.5070000000001</v>
      </c>
      <c r="I20" s="1">
        <v>0.29690499999999997</v>
      </c>
      <c r="J20" s="1">
        <v>9.1598669999999993E-2</v>
      </c>
      <c r="K20" s="1">
        <v>2972.2860000000001</v>
      </c>
      <c r="L20" s="1">
        <v>4697.2809999999999</v>
      </c>
      <c r="M20" s="1">
        <v>617.7002</v>
      </c>
      <c r="N20" s="1">
        <v>3848843000</v>
      </c>
      <c r="O20" s="1">
        <v>0</v>
      </c>
      <c r="P20" s="1">
        <v>456057900</v>
      </c>
      <c r="Q20" s="1">
        <v>0</v>
      </c>
      <c r="R20" s="1">
        <v>140243800</v>
      </c>
      <c r="S20" s="1">
        <v>0</v>
      </c>
      <c r="T20" s="1">
        <v>27339200000</v>
      </c>
      <c r="U20" s="1">
        <v>0</v>
      </c>
      <c r="V20" s="1">
        <v>-2490437000</v>
      </c>
      <c r="W20" s="1">
        <v>0</v>
      </c>
      <c r="X20" s="1">
        <v>8163792000</v>
      </c>
      <c r="Y20" s="1">
        <v>2555765000</v>
      </c>
      <c r="Z20" s="1">
        <v>0</v>
      </c>
      <c r="AA20" s="1">
        <v>-208427900</v>
      </c>
      <c r="AB20" s="1">
        <v>0</v>
      </c>
      <c r="AC20" s="1">
        <v>56160220000</v>
      </c>
      <c r="AD20" s="1">
        <v>0</v>
      </c>
      <c r="AE20" s="1">
        <v>-10118800000</v>
      </c>
      <c r="AF20" s="1">
        <v>25428350000</v>
      </c>
      <c r="AG20" s="1">
        <v>0</v>
      </c>
      <c r="AH20" s="1">
        <v>68884550000</v>
      </c>
      <c r="AI20" s="1">
        <v>0</v>
      </c>
    </row>
    <row r="21" spans="2:35" x14ac:dyDescent="0.3">
      <c r="B21">
        <v>58.5</v>
      </c>
      <c r="E21">
        <v>17.55</v>
      </c>
      <c r="F21">
        <v>0</v>
      </c>
      <c r="G21">
        <v>0.20799999999999999</v>
      </c>
      <c r="H21" s="1">
        <v>1050.5039999999999</v>
      </c>
      <c r="I21" s="1">
        <v>0.56563200000000002</v>
      </c>
      <c r="J21" s="1">
        <v>0.13407040000000001</v>
      </c>
      <c r="K21" s="1">
        <v>1084.076</v>
      </c>
      <c r="L21" s="1">
        <v>3193.1190000000001</v>
      </c>
      <c r="M21" s="1">
        <v>545.67660000000001</v>
      </c>
      <c r="N21" s="1">
        <v>2233515000</v>
      </c>
      <c r="O21" s="1">
        <v>0</v>
      </c>
      <c r="P21" s="1">
        <v>333837200</v>
      </c>
      <c r="Q21" s="1">
        <v>0</v>
      </c>
      <c r="R21" s="1">
        <v>79522230</v>
      </c>
      <c r="S21" s="1">
        <v>0</v>
      </c>
      <c r="T21" s="1">
        <v>22665760000</v>
      </c>
      <c r="U21" s="1">
        <v>0</v>
      </c>
      <c r="V21" s="1">
        <v>-2295973000</v>
      </c>
      <c r="W21" s="1">
        <v>0</v>
      </c>
      <c r="X21" s="1">
        <v>10453720000</v>
      </c>
      <c r="Y21" s="1">
        <v>1017191000</v>
      </c>
      <c r="Z21" s="1">
        <v>0</v>
      </c>
      <c r="AA21" s="1">
        <v>127809600</v>
      </c>
      <c r="AB21" s="1">
        <v>0</v>
      </c>
      <c r="AC21" s="1">
        <v>30764830000</v>
      </c>
      <c r="AD21" s="1">
        <v>0</v>
      </c>
      <c r="AE21" s="1">
        <v>-9395852000</v>
      </c>
      <c r="AF21" s="1">
        <v>8076641000</v>
      </c>
      <c r="AG21" s="1">
        <v>0</v>
      </c>
      <c r="AH21" s="1">
        <v>51348690000</v>
      </c>
      <c r="AI21" s="1">
        <v>0</v>
      </c>
    </row>
    <row r="22" spans="2:35" x14ac:dyDescent="0.3">
      <c r="B22">
        <v>64.349999999999994</v>
      </c>
      <c r="D22">
        <v>9</v>
      </c>
      <c r="E22">
        <v>17.55</v>
      </c>
      <c r="F22">
        <v>0</v>
      </c>
      <c r="G22">
        <v>0.20799999999999999</v>
      </c>
      <c r="H22" s="1">
        <v>1050.5039999999999</v>
      </c>
      <c r="I22" s="1">
        <v>0.56563200000000002</v>
      </c>
      <c r="J22" s="1">
        <v>0.13407040000000001</v>
      </c>
      <c r="K22" s="1">
        <v>1084.076</v>
      </c>
      <c r="L22" s="1">
        <v>3193.1190000000001</v>
      </c>
      <c r="M22" s="1">
        <v>545.67660000000001</v>
      </c>
      <c r="N22" s="1">
        <v>2233515000</v>
      </c>
      <c r="O22" s="1">
        <v>0</v>
      </c>
      <c r="P22" s="1">
        <v>333837200</v>
      </c>
      <c r="Q22" s="1">
        <v>0</v>
      </c>
      <c r="R22" s="1">
        <v>79522230</v>
      </c>
      <c r="S22" s="1">
        <v>0</v>
      </c>
      <c r="T22" s="1">
        <v>22665760000</v>
      </c>
      <c r="U22" s="1">
        <v>0</v>
      </c>
      <c r="V22" s="1">
        <v>-2295973000</v>
      </c>
      <c r="W22" s="1">
        <v>0</v>
      </c>
      <c r="X22" s="1">
        <v>10453720000</v>
      </c>
      <c r="Y22" s="1">
        <v>1017191000</v>
      </c>
      <c r="Z22" s="1">
        <v>0</v>
      </c>
      <c r="AA22" s="1">
        <v>127809600</v>
      </c>
      <c r="AB22" s="1">
        <v>0</v>
      </c>
      <c r="AC22" s="1">
        <v>30764830000</v>
      </c>
      <c r="AD22" s="1">
        <v>0</v>
      </c>
      <c r="AE22" s="1">
        <v>-9395852000</v>
      </c>
      <c r="AF22" s="1">
        <v>8076641000</v>
      </c>
      <c r="AG22" s="1">
        <v>0</v>
      </c>
      <c r="AH22" s="1">
        <v>51348690000</v>
      </c>
      <c r="AI22" s="1">
        <v>0</v>
      </c>
    </row>
    <row r="23" spans="2:35" x14ac:dyDescent="0.3">
      <c r="B23">
        <v>70.2</v>
      </c>
      <c r="E23">
        <v>23.4</v>
      </c>
      <c r="F23">
        <v>0</v>
      </c>
      <c r="G23">
        <v>0.248</v>
      </c>
      <c r="H23" s="1">
        <v>668.83889999999997</v>
      </c>
      <c r="I23" s="1">
        <v>0.76288020000000001</v>
      </c>
      <c r="J23" s="1">
        <v>0.1477059</v>
      </c>
      <c r="K23" s="1">
        <v>539.49040000000002</v>
      </c>
      <c r="L23" s="1">
        <v>2190.4319999999998</v>
      </c>
      <c r="M23" s="1">
        <v>337.22039999999998</v>
      </c>
      <c r="N23" s="1">
        <v>936236900</v>
      </c>
      <c r="O23" s="1">
        <v>0</v>
      </c>
      <c r="P23" s="1">
        <v>123865400</v>
      </c>
      <c r="Q23" s="1">
        <v>0</v>
      </c>
      <c r="R23" s="1">
        <v>55918290</v>
      </c>
      <c r="S23" s="1">
        <v>0</v>
      </c>
      <c r="T23" s="1">
        <v>20450240000</v>
      </c>
      <c r="U23" s="1">
        <v>0</v>
      </c>
      <c r="V23" s="1">
        <v>-1706053000</v>
      </c>
      <c r="W23" s="1">
        <v>0</v>
      </c>
      <c r="X23" s="1">
        <v>9022115000</v>
      </c>
      <c r="Y23" s="1">
        <v>486261400</v>
      </c>
      <c r="Z23" s="1">
        <v>0</v>
      </c>
      <c r="AA23" s="1">
        <v>53724850</v>
      </c>
      <c r="AB23" s="1">
        <v>0</v>
      </c>
      <c r="AC23" s="1">
        <v>23237920000</v>
      </c>
      <c r="AD23" s="1">
        <v>0</v>
      </c>
      <c r="AE23" s="1">
        <v>-5843797000</v>
      </c>
      <c r="AF23" s="1">
        <v>2768066000</v>
      </c>
      <c r="AG23" s="1">
        <v>0</v>
      </c>
      <c r="AH23" s="1">
        <v>37779480000</v>
      </c>
      <c r="AI23" s="1">
        <v>0</v>
      </c>
    </row>
    <row r="24" spans="2:35" x14ac:dyDescent="0.3">
      <c r="B24">
        <v>76.05</v>
      </c>
      <c r="D24">
        <v>10</v>
      </c>
      <c r="E24">
        <v>23.4</v>
      </c>
      <c r="F24">
        <v>0</v>
      </c>
      <c r="G24">
        <v>0.248</v>
      </c>
      <c r="H24" s="1">
        <v>668.83889999999997</v>
      </c>
      <c r="I24" s="1">
        <v>0.76288020000000001</v>
      </c>
      <c r="J24" s="1">
        <v>0.1477059</v>
      </c>
      <c r="K24" s="1">
        <v>539.49040000000002</v>
      </c>
      <c r="L24" s="1">
        <v>2190.4319999999998</v>
      </c>
      <c r="M24" s="1">
        <v>337.22039999999998</v>
      </c>
      <c r="N24" s="1">
        <v>936236900</v>
      </c>
      <c r="O24" s="1">
        <v>0</v>
      </c>
      <c r="P24" s="1">
        <v>123865400</v>
      </c>
      <c r="Q24" s="1">
        <v>0</v>
      </c>
      <c r="R24" s="1">
        <v>55918290</v>
      </c>
      <c r="S24" s="1">
        <v>0</v>
      </c>
      <c r="T24" s="1">
        <v>20450240000</v>
      </c>
      <c r="U24" s="1">
        <v>0</v>
      </c>
      <c r="V24" s="1">
        <v>-1706053000</v>
      </c>
      <c r="W24" s="1">
        <v>0</v>
      </c>
      <c r="X24" s="1">
        <v>9022115000</v>
      </c>
      <c r="Y24" s="1">
        <v>486261400</v>
      </c>
      <c r="Z24" s="1">
        <v>0</v>
      </c>
      <c r="AA24" s="1">
        <v>53724850</v>
      </c>
      <c r="AB24" s="1">
        <v>0</v>
      </c>
      <c r="AC24" s="1">
        <v>23237920000</v>
      </c>
      <c r="AD24" s="1">
        <v>0</v>
      </c>
      <c r="AE24" s="1">
        <v>-5843797000</v>
      </c>
      <c r="AF24" s="1">
        <v>2768066000</v>
      </c>
      <c r="AG24" s="1">
        <v>0</v>
      </c>
      <c r="AH24" s="1">
        <v>37779480000</v>
      </c>
      <c r="AI24" s="1">
        <v>0</v>
      </c>
    </row>
    <row r="25" spans="2:35" x14ac:dyDescent="0.3">
      <c r="B25">
        <v>81.900000000000006</v>
      </c>
      <c r="E25">
        <v>29.25</v>
      </c>
      <c r="F25">
        <v>0</v>
      </c>
      <c r="G25">
        <v>0.249</v>
      </c>
      <c r="H25" s="1">
        <v>531.06129999999996</v>
      </c>
      <c r="I25" s="1">
        <v>0.87260249999999995</v>
      </c>
      <c r="J25" s="1">
        <v>0.14255119999999999</v>
      </c>
      <c r="K25" s="1">
        <v>304.62869999999998</v>
      </c>
      <c r="L25" s="1">
        <v>1812.509</v>
      </c>
      <c r="M25" s="1">
        <v>241.4333</v>
      </c>
      <c r="N25" s="1">
        <v>472455400</v>
      </c>
      <c r="O25" s="1">
        <v>0</v>
      </c>
      <c r="P25" s="1">
        <v>42633700</v>
      </c>
      <c r="Q25" s="1">
        <v>0</v>
      </c>
      <c r="R25" s="1">
        <v>30511180</v>
      </c>
      <c r="S25" s="1">
        <v>0</v>
      </c>
      <c r="T25" s="1">
        <v>20473860000</v>
      </c>
      <c r="U25" s="1">
        <v>0</v>
      </c>
      <c r="V25" s="1">
        <v>-1469881000</v>
      </c>
      <c r="W25" s="1">
        <v>0</v>
      </c>
      <c r="X25" s="1">
        <v>8891572000</v>
      </c>
      <c r="Y25" s="1">
        <v>288959700</v>
      </c>
      <c r="Z25" s="1">
        <v>0</v>
      </c>
      <c r="AA25" s="1">
        <v>43853280</v>
      </c>
      <c r="AB25" s="1">
        <v>0</v>
      </c>
      <c r="AC25" s="1">
        <v>16280700000</v>
      </c>
      <c r="AD25" s="1">
        <v>0</v>
      </c>
      <c r="AE25" s="1">
        <v>-3870467000</v>
      </c>
      <c r="AF25" s="1">
        <v>1026128000</v>
      </c>
      <c r="AG25" s="1">
        <v>0</v>
      </c>
      <c r="AH25" s="1">
        <v>34633990000</v>
      </c>
      <c r="AI25" s="1">
        <v>0</v>
      </c>
    </row>
    <row r="26" spans="2:35" x14ac:dyDescent="0.3">
      <c r="B26">
        <v>87.75</v>
      </c>
      <c r="D26">
        <v>11</v>
      </c>
      <c r="E26">
        <v>29.25</v>
      </c>
      <c r="F26">
        <v>0</v>
      </c>
      <c r="G26">
        <v>0.249</v>
      </c>
      <c r="H26" s="1">
        <v>531.06129999999996</v>
      </c>
      <c r="I26" s="1">
        <v>0.87260249999999995</v>
      </c>
      <c r="J26" s="1">
        <v>0.14255119999999999</v>
      </c>
      <c r="K26" s="1">
        <v>304.62869999999998</v>
      </c>
      <c r="L26" s="1">
        <v>1812.509</v>
      </c>
      <c r="M26" s="1">
        <v>241.4333</v>
      </c>
      <c r="N26" s="1">
        <v>472455400</v>
      </c>
      <c r="O26" s="1">
        <v>0</v>
      </c>
      <c r="P26" s="1">
        <v>42633700</v>
      </c>
      <c r="Q26" s="1">
        <v>0</v>
      </c>
      <c r="R26" s="1">
        <v>30511180</v>
      </c>
      <c r="S26" s="1">
        <v>0</v>
      </c>
      <c r="T26" s="1">
        <v>20473860000</v>
      </c>
      <c r="U26" s="1">
        <v>0</v>
      </c>
      <c r="V26" s="1">
        <v>-1469881000</v>
      </c>
      <c r="W26" s="1">
        <v>0</v>
      </c>
      <c r="X26" s="1">
        <v>8891572000</v>
      </c>
      <c r="Y26" s="1">
        <v>288959700</v>
      </c>
      <c r="Z26" s="1">
        <v>0</v>
      </c>
      <c r="AA26" s="1">
        <v>43853280</v>
      </c>
      <c r="AB26" s="1">
        <v>0</v>
      </c>
      <c r="AC26" s="1">
        <v>16280700000</v>
      </c>
      <c r="AD26" s="1">
        <v>0</v>
      </c>
      <c r="AE26" s="1">
        <v>-3870467000</v>
      </c>
      <c r="AF26" s="1">
        <v>1026128000</v>
      </c>
      <c r="AG26" s="1">
        <v>0</v>
      </c>
      <c r="AH26" s="1">
        <v>34633990000</v>
      </c>
      <c r="AI26" s="1">
        <v>0</v>
      </c>
    </row>
    <row r="27" spans="2:35" x14ac:dyDescent="0.3">
      <c r="B27">
        <v>93.6</v>
      </c>
      <c r="E27">
        <v>35.1</v>
      </c>
      <c r="F27">
        <v>0</v>
      </c>
      <c r="G27">
        <v>0.24199999999999999</v>
      </c>
      <c r="H27" s="1">
        <v>483.98520000000002</v>
      </c>
      <c r="I27" s="1">
        <v>0.88037019999999999</v>
      </c>
      <c r="J27" s="1">
        <v>0.11677319999999999</v>
      </c>
      <c r="K27" s="1">
        <v>223.19659999999999</v>
      </c>
      <c r="L27" s="1">
        <v>1545.607</v>
      </c>
      <c r="M27" s="1">
        <v>163.77719999999999</v>
      </c>
      <c r="N27" s="1">
        <v>344968700</v>
      </c>
      <c r="O27" s="1">
        <v>0</v>
      </c>
      <c r="P27" s="1">
        <v>15811140</v>
      </c>
      <c r="Q27" s="1">
        <v>0</v>
      </c>
      <c r="R27" s="1">
        <v>24623070</v>
      </c>
      <c r="S27" s="1">
        <v>0</v>
      </c>
      <c r="T27" s="1">
        <v>21366370000</v>
      </c>
      <c r="U27" s="1">
        <v>0</v>
      </c>
      <c r="V27" s="1">
        <v>-1146916000</v>
      </c>
      <c r="W27" s="1">
        <v>0</v>
      </c>
      <c r="X27" s="1">
        <v>8234132000</v>
      </c>
      <c r="Y27" s="1">
        <v>226576900</v>
      </c>
      <c r="Z27" s="1">
        <v>0</v>
      </c>
      <c r="AA27" s="1">
        <v>25309750</v>
      </c>
      <c r="AB27" s="1">
        <v>0</v>
      </c>
      <c r="AC27" s="1">
        <v>13644580000</v>
      </c>
      <c r="AD27" s="1">
        <v>0</v>
      </c>
      <c r="AE27" s="1">
        <v>-2298625000</v>
      </c>
      <c r="AF27" s="1">
        <v>627053100</v>
      </c>
      <c r="AG27" s="1">
        <v>0</v>
      </c>
      <c r="AH27" s="1">
        <v>30769400000</v>
      </c>
      <c r="AI27" s="1">
        <v>0</v>
      </c>
    </row>
    <row r="28" spans="2:35" x14ac:dyDescent="0.3">
      <c r="B28">
        <v>99.45</v>
      </c>
      <c r="D28">
        <v>12</v>
      </c>
      <c r="E28">
        <v>35.1</v>
      </c>
      <c r="F28">
        <v>0</v>
      </c>
      <c r="G28">
        <v>0.24199999999999999</v>
      </c>
      <c r="H28" s="1">
        <v>483.98520000000002</v>
      </c>
      <c r="I28" s="1">
        <v>0.88037019999999999</v>
      </c>
      <c r="J28" s="1">
        <v>0.11677319999999999</v>
      </c>
      <c r="K28" s="1">
        <v>223.19659999999999</v>
      </c>
      <c r="L28" s="1">
        <v>1545.607</v>
      </c>
      <c r="M28" s="1">
        <v>163.77719999999999</v>
      </c>
      <c r="N28" s="1">
        <v>344968700</v>
      </c>
      <c r="O28" s="1">
        <v>0</v>
      </c>
      <c r="P28" s="1">
        <v>15811140</v>
      </c>
      <c r="Q28" s="1">
        <v>0</v>
      </c>
      <c r="R28" s="1">
        <v>24623070</v>
      </c>
      <c r="S28" s="1">
        <v>0</v>
      </c>
      <c r="T28" s="1">
        <v>21366370000</v>
      </c>
      <c r="U28" s="1">
        <v>0</v>
      </c>
      <c r="V28" s="1">
        <v>-1146916000</v>
      </c>
      <c r="W28" s="1">
        <v>0</v>
      </c>
      <c r="X28" s="1">
        <v>8234132000</v>
      </c>
      <c r="Y28" s="1">
        <v>226576900</v>
      </c>
      <c r="Z28" s="1">
        <v>0</v>
      </c>
      <c r="AA28" s="1">
        <v>25309750</v>
      </c>
      <c r="AB28" s="1">
        <v>0</v>
      </c>
      <c r="AC28" s="1">
        <v>13644580000</v>
      </c>
      <c r="AD28" s="1">
        <v>0</v>
      </c>
      <c r="AE28" s="1">
        <v>-2298625000</v>
      </c>
      <c r="AF28" s="1">
        <v>627053100</v>
      </c>
      <c r="AG28" s="1">
        <v>0</v>
      </c>
      <c r="AH28" s="1">
        <v>30769400000</v>
      </c>
      <c r="AI28" s="1">
        <v>0</v>
      </c>
    </row>
    <row r="29" spans="2:35" x14ac:dyDescent="0.3">
      <c r="B29">
        <v>105.3</v>
      </c>
      <c r="E29">
        <v>40.950000000000003</v>
      </c>
      <c r="F29">
        <v>0</v>
      </c>
      <c r="G29">
        <v>0.23100000000000001</v>
      </c>
      <c r="H29" s="1">
        <v>458.08390000000003</v>
      </c>
      <c r="I29" s="1">
        <v>0.84267650000000005</v>
      </c>
      <c r="J29" s="1">
        <v>8.9766200000000004E-2</v>
      </c>
      <c r="K29" s="1">
        <v>164.3432</v>
      </c>
      <c r="L29" s="1">
        <v>1277.1220000000001</v>
      </c>
      <c r="M29" s="1">
        <v>106.3824</v>
      </c>
      <c r="N29" s="1">
        <v>323777300</v>
      </c>
      <c r="O29" s="1">
        <v>0</v>
      </c>
      <c r="P29" s="1">
        <v>7070750</v>
      </c>
      <c r="Q29" s="1">
        <v>0</v>
      </c>
      <c r="R29" s="1">
        <v>21822250</v>
      </c>
      <c r="S29" s="1">
        <v>0</v>
      </c>
      <c r="T29" s="1">
        <v>21785400000</v>
      </c>
      <c r="U29" s="1">
        <v>0</v>
      </c>
      <c r="V29" s="1">
        <v>-862725400</v>
      </c>
      <c r="W29" s="1">
        <v>0</v>
      </c>
      <c r="X29" s="1">
        <v>7843670000</v>
      </c>
      <c r="Y29" s="1">
        <v>187974200</v>
      </c>
      <c r="Z29" s="1">
        <v>0</v>
      </c>
      <c r="AA29" s="1">
        <v>16471390</v>
      </c>
      <c r="AB29" s="1">
        <v>0</v>
      </c>
      <c r="AC29" s="1">
        <v>10760830000</v>
      </c>
      <c r="AD29" s="1">
        <v>0</v>
      </c>
      <c r="AE29" s="1">
        <v>-1224968000</v>
      </c>
      <c r="AF29" s="1">
        <v>461211600</v>
      </c>
      <c r="AG29" s="1">
        <v>0</v>
      </c>
      <c r="AH29" s="1">
        <v>25990930000</v>
      </c>
      <c r="AI29" s="1">
        <v>0</v>
      </c>
    </row>
    <row r="30" spans="2:35" x14ac:dyDescent="0.3">
      <c r="B30">
        <v>111.15</v>
      </c>
      <c r="D30">
        <v>13</v>
      </c>
      <c r="E30">
        <v>40.950000000000003</v>
      </c>
      <c r="F30">
        <v>0</v>
      </c>
      <c r="G30">
        <v>0.23100000000000001</v>
      </c>
      <c r="H30" s="1">
        <v>458.08390000000003</v>
      </c>
      <c r="I30" s="1">
        <v>0.84267650000000005</v>
      </c>
      <c r="J30" s="1">
        <v>8.9766200000000004E-2</v>
      </c>
      <c r="K30" s="1">
        <v>164.3432</v>
      </c>
      <c r="L30" s="1">
        <v>1277.1220000000001</v>
      </c>
      <c r="M30" s="1">
        <v>106.3824</v>
      </c>
      <c r="N30" s="1">
        <v>323777300</v>
      </c>
      <c r="O30" s="1">
        <v>0</v>
      </c>
      <c r="P30" s="1">
        <v>7070750</v>
      </c>
      <c r="Q30" s="1">
        <v>0</v>
      </c>
      <c r="R30" s="1">
        <v>21822250</v>
      </c>
      <c r="S30" s="1">
        <v>0</v>
      </c>
      <c r="T30" s="1">
        <v>21785400000</v>
      </c>
      <c r="U30" s="1">
        <v>0</v>
      </c>
      <c r="V30" s="1">
        <v>-862725400</v>
      </c>
      <c r="W30" s="1">
        <v>0</v>
      </c>
      <c r="X30" s="1">
        <v>7843670000</v>
      </c>
      <c r="Y30" s="1">
        <v>187974200</v>
      </c>
      <c r="Z30" s="1">
        <v>0</v>
      </c>
      <c r="AA30" s="1">
        <v>16471390</v>
      </c>
      <c r="AB30" s="1">
        <v>0</v>
      </c>
      <c r="AC30" s="1">
        <v>10760830000</v>
      </c>
      <c r="AD30" s="1">
        <v>0</v>
      </c>
      <c r="AE30" s="1">
        <v>-1224968000</v>
      </c>
      <c r="AF30" s="1">
        <v>461211600</v>
      </c>
      <c r="AG30" s="1">
        <v>0</v>
      </c>
      <c r="AH30" s="1">
        <v>25990930000</v>
      </c>
      <c r="AI30" s="1">
        <v>0</v>
      </c>
    </row>
    <row r="31" spans="2:35" x14ac:dyDescent="0.3">
      <c r="B31">
        <v>117</v>
      </c>
      <c r="E31">
        <v>46.8</v>
      </c>
      <c r="F31">
        <v>0</v>
      </c>
      <c r="G31">
        <v>0.19700000000000001</v>
      </c>
      <c r="H31" s="1">
        <v>433.8716</v>
      </c>
      <c r="I31" s="1">
        <v>0.79473700000000003</v>
      </c>
      <c r="J31" s="1">
        <v>6.6435869999999994E-2</v>
      </c>
      <c r="K31" s="1">
        <v>125.2932</v>
      </c>
      <c r="L31" s="1">
        <v>1071.0129999999999</v>
      </c>
      <c r="M31" s="1">
        <v>72.316479999999999</v>
      </c>
      <c r="N31" s="1">
        <v>317410400</v>
      </c>
      <c r="O31" s="1">
        <v>0</v>
      </c>
      <c r="P31" s="1">
        <v>5466954</v>
      </c>
      <c r="Q31" s="1">
        <v>0</v>
      </c>
      <c r="R31" s="1">
        <v>18275350</v>
      </c>
      <c r="S31" s="1">
        <v>0</v>
      </c>
      <c r="T31" s="1">
        <v>21621040000</v>
      </c>
      <c r="U31" s="1">
        <v>0</v>
      </c>
      <c r="V31" s="1">
        <v>-540002300</v>
      </c>
      <c r="W31" s="1">
        <v>0</v>
      </c>
      <c r="X31" s="1">
        <v>6892808000</v>
      </c>
      <c r="Y31" s="1">
        <v>161730800</v>
      </c>
      <c r="Z31" s="1">
        <v>0</v>
      </c>
      <c r="AA31" s="1">
        <v>15248080</v>
      </c>
      <c r="AB31" s="1">
        <v>0</v>
      </c>
      <c r="AC31" s="1">
        <v>8582247000</v>
      </c>
      <c r="AD31" s="1">
        <v>0</v>
      </c>
      <c r="AE31" s="1">
        <v>-778496200</v>
      </c>
      <c r="AF31" s="1">
        <v>364794600</v>
      </c>
      <c r="AG31" s="1">
        <v>0</v>
      </c>
      <c r="AH31" s="1">
        <v>22172990000</v>
      </c>
      <c r="AI31" s="1">
        <v>0</v>
      </c>
    </row>
    <row r="32" spans="2:35" x14ac:dyDescent="0.3">
      <c r="D32">
        <v>14</v>
      </c>
      <c r="E32">
        <v>46.8</v>
      </c>
      <c r="F32">
        <v>0</v>
      </c>
      <c r="G32">
        <v>0.19700000000000001</v>
      </c>
      <c r="H32" s="1">
        <v>433.8716</v>
      </c>
      <c r="I32" s="1">
        <v>0.79473700000000003</v>
      </c>
      <c r="J32" s="1">
        <v>6.6435869999999994E-2</v>
      </c>
      <c r="K32" s="1">
        <v>125.2932</v>
      </c>
      <c r="L32" s="1">
        <v>1071.0129999999999</v>
      </c>
      <c r="M32" s="1">
        <v>72.316479999999999</v>
      </c>
      <c r="N32" s="1">
        <v>317410400</v>
      </c>
      <c r="O32" s="1">
        <v>0</v>
      </c>
      <c r="P32" s="1">
        <v>5466954</v>
      </c>
      <c r="Q32" s="1">
        <v>0</v>
      </c>
      <c r="R32" s="1">
        <v>18275350</v>
      </c>
      <c r="S32" s="1">
        <v>0</v>
      </c>
      <c r="T32" s="1">
        <v>21621040000</v>
      </c>
      <c r="U32" s="1">
        <v>0</v>
      </c>
      <c r="V32" s="1">
        <v>-540002300</v>
      </c>
      <c r="W32" s="1">
        <v>0</v>
      </c>
      <c r="X32" s="1">
        <v>6892808000</v>
      </c>
      <c r="Y32" s="1">
        <v>161730800</v>
      </c>
      <c r="Z32" s="1">
        <v>0</v>
      </c>
      <c r="AA32" s="1">
        <v>15248080</v>
      </c>
      <c r="AB32" s="1">
        <v>0</v>
      </c>
      <c r="AC32" s="1">
        <v>8582247000</v>
      </c>
      <c r="AD32" s="1">
        <v>0</v>
      </c>
      <c r="AE32" s="1">
        <v>-778496200</v>
      </c>
      <c r="AF32" s="1">
        <v>364794600</v>
      </c>
      <c r="AG32" s="1">
        <v>0</v>
      </c>
      <c r="AH32" s="1">
        <v>22172990000</v>
      </c>
      <c r="AI32" s="1">
        <v>0</v>
      </c>
    </row>
    <row r="33" spans="4:35" x14ac:dyDescent="0.3">
      <c r="E33">
        <v>52.65</v>
      </c>
      <c r="F33">
        <v>0</v>
      </c>
      <c r="G33">
        <v>9.6000000000000002E-2</v>
      </c>
      <c r="H33" s="1">
        <v>404.9178</v>
      </c>
      <c r="I33" s="1">
        <v>0.76679010000000003</v>
      </c>
      <c r="J33" s="1">
        <v>5.0579109999999997E-2</v>
      </c>
      <c r="K33" s="1">
        <v>93.221410000000006</v>
      </c>
      <c r="L33" s="1">
        <v>893.0385</v>
      </c>
      <c r="M33" s="1">
        <v>49.200330000000001</v>
      </c>
      <c r="N33" s="1">
        <v>309071700</v>
      </c>
      <c r="O33" s="1">
        <v>0</v>
      </c>
      <c r="P33" s="1">
        <v>4550382</v>
      </c>
      <c r="Q33" s="1">
        <v>0</v>
      </c>
      <c r="R33" s="1">
        <v>14840410</v>
      </c>
      <c r="S33" s="1">
        <v>0</v>
      </c>
      <c r="T33" s="1">
        <v>20779460000</v>
      </c>
      <c r="U33" s="1">
        <v>0</v>
      </c>
      <c r="V33" s="1">
        <v>-348767900</v>
      </c>
      <c r="W33" s="1">
        <v>0</v>
      </c>
      <c r="X33" s="1">
        <v>6371595000</v>
      </c>
      <c r="Y33" s="1">
        <v>138050300</v>
      </c>
      <c r="Z33" s="1">
        <v>0</v>
      </c>
      <c r="AA33" s="1">
        <v>10740860</v>
      </c>
      <c r="AB33" s="1">
        <v>0</v>
      </c>
      <c r="AC33" s="1">
        <v>6570633000</v>
      </c>
      <c r="AD33" s="1">
        <v>0</v>
      </c>
      <c r="AE33" s="1">
        <v>-506242900</v>
      </c>
      <c r="AF33" s="1">
        <v>285660400</v>
      </c>
      <c r="AG33" s="1">
        <v>0</v>
      </c>
      <c r="AH33" s="1">
        <v>18696210000</v>
      </c>
      <c r="AI33" s="1">
        <v>0</v>
      </c>
    </row>
    <row r="34" spans="4:35" x14ac:dyDescent="0.3">
      <c r="D34">
        <v>15</v>
      </c>
      <c r="E34">
        <v>52.65</v>
      </c>
      <c r="F34">
        <v>0</v>
      </c>
      <c r="G34">
        <v>9.6000000000000002E-2</v>
      </c>
      <c r="H34" s="1">
        <v>404.9178</v>
      </c>
      <c r="I34" s="1">
        <v>0.76679010000000003</v>
      </c>
      <c r="J34" s="1">
        <v>5.0579109999999997E-2</v>
      </c>
      <c r="K34" s="1">
        <v>93.221410000000006</v>
      </c>
      <c r="L34" s="1">
        <v>893.0385</v>
      </c>
      <c r="M34" s="1">
        <v>49.200330000000001</v>
      </c>
      <c r="N34" s="1">
        <v>309071700</v>
      </c>
      <c r="O34" s="1">
        <v>0</v>
      </c>
      <c r="P34" s="1">
        <v>4550382</v>
      </c>
      <c r="Q34" s="1">
        <v>0</v>
      </c>
      <c r="R34" s="1">
        <v>14840410</v>
      </c>
      <c r="S34" s="1">
        <v>0</v>
      </c>
      <c r="T34" s="1">
        <v>20779460000</v>
      </c>
      <c r="U34" s="1">
        <v>0</v>
      </c>
      <c r="V34" s="1">
        <v>-348767900</v>
      </c>
      <c r="W34" s="1">
        <v>0</v>
      </c>
      <c r="X34" s="1">
        <v>6371595000</v>
      </c>
      <c r="Y34" s="1">
        <v>138050300</v>
      </c>
      <c r="Z34" s="1">
        <v>0</v>
      </c>
      <c r="AA34" s="1">
        <v>10740860</v>
      </c>
      <c r="AB34" s="1">
        <v>0</v>
      </c>
      <c r="AC34" s="1">
        <v>6570633000</v>
      </c>
      <c r="AD34" s="1">
        <v>0</v>
      </c>
      <c r="AE34" s="1">
        <v>-506242900</v>
      </c>
      <c r="AF34" s="1">
        <v>285660400</v>
      </c>
      <c r="AG34" s="1">
        <v>0</v>
      </c>
      <c r="AH34" s="1">
        <v>18696210000</v>
      </c>
      <c r="AI34" s="1">
        <v>0</v>
      </c>
    </row>
    <row r="35" spans="4:35" x14ac:dyDescent="0.3">
      <c r="E35">
        <v>58.5</v>
      </c>
      <c r="F35">
        <v>0</v>
      </c>
      <c r="G35">
        <v>-5.6000000000000001E-2</v>
      </c>
      <c r="H35" s="1">
        <v>377.7312</v>
      </c>
      <c r="I35" s="1">
        <v>0.72141219999999995</v>
      </c>
      <c r="J35" s="1">
        <v>4.2030079999999997E-2</v>
      </c>
      <c r="K35" s="1">
        <v>67.906270000000006</v>
      </c>
      <c r="L35" s="1">
        <v>734.01750000000004</v>
      </c>
      <c r="M35" s="1">
        <v>33.380459999999999</v>
      </c>
      <c r="N35" s="1">
        <v>303141200</v>
      </c>
      <c r="O35" s="1">
        <v>0</v>
      </c>
      <c r="P35" s="1">
        <v>4072051</v>
      </c>
      <c r="Q35" s="1">
        <v>0</v>
      </c>
      <c r="R35" s="1">
        <v>12132360</v>
      </c>
      <c r="S35" s="1">
        <v>0</v>
      </c>
      <c r="T35" s="1">
        <v>19923520000</v>
      </c>
      <c r="U35" s="1">
        <v>0</v>
      </c>
      <c r="V35" s="1">
        <v>-308588800</v>
      </c>
      <c r="W35" s="1">
        <v>0</v>
      </c>
      <c r="X35" s="1">
        <v>5503787000</v>
      </c>
      <c r="Y35" s="1">
        <v>116678200</v>
      </c>
      <c r="Z35" s="1">
        <v>0</v>
      </c>
      <c r="AA35" s="1">
        <v>10119430</v>
      </c>
      <c r="AB35" s="1">
        <v>0</v>
      </c>
      <c r="AC35" s="1">
        <v>4904391000</v>
      </c>
      <c r="AD35" s="1">
        <v>0</v>
      </c>
      <c r="AE35" s="1">
        <v>-344696400</v>
      </c>
      <c r="AF35" s="1">
        <v>220544300</v>
      </c>
      <c r="AG35" s="1">
        <v>0</v>
      </c>
      <c r="AH35" s="1">
        <v>15575760000</v>
      </c>
      <c r="AI35" s="1">
        <v>0</v>
      </c>
    </row>
    <row r="36" spans="4:35" x14ac:dyDescent="0.3">
      <c r="D36">
        <v>16</v>
      </c>
      <c r="E36">
        <v>58.5</v>
      </c>
      <c r="F36">
        <v>0</v>
      </c>
      <c r="G36">
        <v>-5.6000000000000001E-2</v>
      </c>
      <c r="H36" s="1">
        <v>377.7312</v>
      </c>
      <c r="I36" s="1">
        <v>0.72141219999999995</v>
      </c>
      <c r="J36" s="1">
        <v>4.2030079999999997E-2</v>
      </c>
      <c r="K36" s="1">
        <v>67.906270000000006</v>
      </c>
      <c r="L36" s="1">
        <v>734.01750000000004</v>
      </c>
      <c r="M36" s="1">
        <v>33.380459999999999</v>
      </c>
      <c r="N36" s="1">
        <v>303141200</v>
      </c>
      <c r="O36" s="1">
        <v>0</v>
      </c>
      <c r="P36" s="1">
        <v>4072051</v>
      </c>
      <c r="Q36" s="1">
        <v>0</v>
      </c>
      <c r="R36" s="1">
        <v>12132360</v>
      </c>
      <c r="S36" s="1">
        <v>0</v>
      </c>
      <c r="T36" s="1">
        <v>19923520000</v>
      </c>
      <c r="U36" s="1">
        <v>0</v>
      </c>
      <c r="V36" s="1">
        <v>-308588800</v>
      </c>
      <c r="W36" s="1">
        <v>0</v>
      </c>
      <c r="X36" s="1">
        <v>5503787000</v>
      </c>
      <c r="Y36" s="1">
        <v>116678200</v>
      </c>
      <c r="Z36" s="1">
        <v>0</v>
      </c>
      <c r="AA36" s="1">
        <v>10119430</v>
      </c>
      <c r="AB36" s="1">
        <v>0</v>
      </c>
      <c r="AC36" s="1">
        <v>4904391000</v>
      </c>
      <c r="AD36" s="1">
        <v>0</v>
      </c>
      <c r="AE36" s="1">
        <v>-344696400</v>
      </c>
      <c r="AF36" s="1">
        <v>220544300</v>
      </c>
      <c r="AG36" s="1">
        <v>0</v>
      </c>
      <c r="AH36" s="1">
        <v>15575760000</v>
      </c>
      <c r="AI36" s="1">
        <v>0</v>
      </c>
    </row>
    <row r="37" spans="4:35" x14ac:dyDescent="0.3">
      <c r="E37">
        <v>64.349999999999994</v>
      </c>
      <c r="F37">
        <v>0</v>
      </c>
      <c r="G37">
        <v>-0.23499999999999999</v>
      </c>
      <c r="H37" s="1">
        <v>350.48430000000002</v>
      </c>
      <c r="I37" s="1">
        <v>0.67844340000000003</v>
      </c>
      <c r="J37" s="1">
        <v>3.6098159999999997E-2</v>
      </c>
      <c r="K37" s="1">
        <v>49.018180000000001</v>
      </c>
      <c r="L37" s="1">
        <v>592.47749999999996</v>
      </c>
      <c r="M37" s="1">
        <v>21.884460000000001</v>
      </c>
      <c r="N37" s="1">
        <v>292878200</v>
      </c>
      <c r="O37" s="1">
        <v>0</v>
      </c>
      <c r="P37" s="1">
        <v>2675079</v>
      </c>
      <c r="Q37" s="1">
        <v>0</v>
      </c>
      <c r="R37" s="1">
        <v>11444790</v>
      </c>
      <c r="S37" s="1">
        <v>0</v>
      </c>
      <c r="T37" s="1">
        <v>18925120000</v>
      </c>
      <c r="U37" s="1">
        <v>0</v>
      </c>
      <c r="V37" s="1">
        <v>-308524300</v>
      </c>
      <c r="W37" s="1">
        <v>0</v>
      </c>
      <c r="X37" s="1">
        <v>4934889000</v>
      </c>
      <c r="Y37" s="1">
        <v>97454040</v>
      </c>
      <c r="Z37" s="1">
        <v>0</v>
      </c>
      <c r="AA37" s="1">
        <v>7866988</v>
      </c>
      <c r="AB37" s="1">
        <v>0</v>
      </c>
      <c r="AC37" s="1">
        <v>3608891000</v>
      </c>
      <c r="AD37" s="1">
        <v>0</v>
      </c>
      <c r="AE37" s="1">
        <v>-215472700</v>
      </c>
      <c r="AF37" s="1">
        <v>168037200</v>
      </c>
      <c r="AG37" s="1">
        <v>0</v>
      </c>
      <c r="AH37" s="1">
        <v>12734990000</v>
      </c>
      <c r="AI37" s="1">
        <v>0</v>
      </c>
    </row>
    <row r="38" spans="4:35" x14ac:dyDescent="0.3">
      <c r="D38">
        <v>17</v>
      </c>
      <c r="E38">
        <v>64.349999999999994</v>
      </c>
      <c r="F38">
        <v>0</v>
      </c>
      <c r="G38">
        <v>-0.23499999999999999</v>
      </c>
      <c r="H38" s="1">
        <v>350.48430000000002</v>
      </c>
      <c r="I38" s="1">
        <v>0.67844340000000003</v>
      </c>
      <c r="J38" s="1">
        <v>3.6098159999999997E-2</v>
      </c>
      <c r="K38" s="1">
        <v>49.018180000000001</v>
      </c>
      <c r="L38" s="1">
        <v>592.47749999999996</v>
      </c>
      <c r="M38" s="1">
        <v>21.884460000000001</v>
      </c>
      <c r="N38" s="1">
        <v>292878200</v>
      </c>
      <c r="O38" s="1">
        <v>0</v>
      </c>
      <c r="P38" s="1">
        <v>2675079</v>
      </c>
      <c r="Q38" s="1">
        <v>0</v>
      </c>
      <c r="R38" s="1">
        <v>11444790</v>
      </c>
      <c r="S38" s="1">
        <v>0</v>
      </c>
      <c r="T38" s="1">
        <v>18925120000</v>
      </c>
      <c r="U38" s="1">
        <v>0</v>
      </c>
      <c r="V38" s="1">
        <v>-308524300</v>
      </c>
      <c r="W38" s="1">
        <v>0</v>
      </c>
      <c r="X38" s="1">
        <v>4934889000</v>
      </c>
      <c r="Y38" s="1">
        <v>97454040</v>
      </c>
      <c r="Z38" s="1">
        <v>0</v>
      </c>
      <c r="AA38" s="1">
        <v>7866988</v>
      </c>
      <c r="AB38" s="1">
        <v>0</v>
      </c>
      <c r="AC38" s="1">
        <v>3608891000</v>
      </c>
      <c r="AD38" s="1">
        <v>0</v>
      </c>
      <c r="AE38" s="1">
        <v>-215472700</v>
      </c>
      <c r="AF38" s="1">
        <v>168037200</v>
      </c>
      <c r="AG38" s="1">
        <v>0</v>
      </c>
      <c r="AH38" s="1">
        <v>12734990000</v>
      </c>
      <c r="AI38" s="1">
        <v>0</v>
      </c>
    </row>
    <row r="39" spans="4:35" x14ac:dyDescent="0.3">
      <c r="E39">
        <v>70.2</v>
      </c>
      <c r="F39">
        <v>0</v>
      </c>
      <c r="G39">
        <v>-0.495</v>
      </c>
      <c r="H39" s="1">
        <v>307.34780000000001</v>
      </c>
      <c r="I39" s="1">
        <v>0.53569330000000004</v>
      </c>
      <c r="J39" s="1">
        <v>3.1078740000000001E-2</v>
      </c>
      <c r="K39" s="1">
        <v>35.407879999999999</v>
      </c>
      <c r="L39" s="1">
        <v>388.92399999999998</v>
      </c>
      <c r="M39" s="1">
        <v>11.274050000000001</v>
      </c>
      <c r="N39" s="1">
        <v>300262100</v>
      </c>
      <c r="O39" s="1">
        <v>0</v>
      </c>
      <c r="P39" s="1">
        <v>2249778</v>
      </c>
      <c r="Q39" s="1">
        <v>0</v>
      </c>
      <c r="R39" s="1">
        <v>12704280</v>
      </c>
      <c r="S39" s="1">
        <v>0</v>
      </c>
      <c r="T39" s="1">
        <v>17539660000</v>
      </c>
      <c r="U39" s="1">
        <v>0</v>
      </c>
      <c r="V39" s="1">
        <v>-332385200</v>
      </c>
      <c r="W39" s="1">
        <v>0</v>
      </c>
      <c r="X39" s="1">
        <v>3337296000</v>
      </c>
      <c r="Y39" s="1">
        <v>81381380</v>
      </c>
      <c r="Z39" s="1">
        <v>0</v>
      </c>
      <c r="AA39" s="1">
        <v>7832956</v>
      </c>
      <c r="AB39" s="1">
        <v>0</v>
      </c>
      <c r="AC39" s="1">
        <v>2656336000</v>
      </c>
      <c r="AD39" s="1">
        <v>0</v>
      </c>
      <c r="AE39" s="1">
        <v>-85365220</v>
      </c>
      <c r="AF39" s="1">
        <v>128226800</v>
      </c>
      <c r="AG39" s="1">
        <v>0</v>
      </c>
      <c r="AH39" s="1">
        <v>8378691000</v>
      </c>
      <c r="AI39" s="1">
        <v>0</v>
      </c>
    </row>
    <row r="40" spans="4:35" x14ac:dyDescent="0.3">
      <c r="D40">
        <v>18</v>
      </c>
      <c r="E40">
        <v>70.2</v>
      </c>
      <c r="F40">
        <v>0</v>
      </c>
      <c r="G40">
        <v>-0.495</v>
      </c>
      <c r="H40" s="1">
        <v>307.34780000000001</v>
      </c>
      <c r="I40" s="1">
        <v>0.53569330000000004</v>
      </c>
      <c r="J40" s="1">
        <v>3.1078740000000001E-2</v>
      </c>
      <c r="K40" s="1">
        <v>35.407879999999999</v>
      </c>
      <c r="L40" s="1">
        <v>388.92399999999998</v>
      </c>
      <c r="M40" s="1">
        <v>11.274050000000001</v>
      </c>
      <c r="N40" s="1">
        <v>300262100</v>
      </c>
      <c r="O40" s="1">
        <v>0</v>
      </c>
      <c r="P40" s="1">
        <v>2249778</v>
      </c>
      <c r="Q40" s="1">
        <v>0</v>
      </c>
      <c r="R40" s="1">
        <v>12704280</v>
      </c>
      <c r="S40" s="1">
        <v>0</v>
      </c>
      <c r="T40" s="1">
        <v>17539660000</v>
      </c>
      <c r="U40" s="1">
        <v>0</v>
      </c>
      <c r="V40" s="1">
        <v>-332385200</v>
      </c>
      <c r="W40" s="1">
        <v>0</v>
      </c>
      <c r="X40" s="1">
        <v>3337296000</v>
      </c>
      <c r="Y40" s="1">
        <v>81381380</v>
      </c>
      <c r="Z40" s="1">
        <v>0</v>
      </c>
      <c r="AA40" s="1">
        <v>7832956</v>
      </c>
      <c r="AB40" s="1">
        <v>0</v>
      </c>
      <c r="AC40" s="1">
        <v>2656336000</v>
      </c>
      <c r="AD40" s="1">
        <v>0</v>
      </c>
      <c r="AE40" s="1">
        <v>-85365220</v>
      </c>
      <c r="AF40" s="1">
        <v>128226800</v>
      </c>
      <c r="AG40" s="1">
        <v>0</v>
      </c>
      <c r="AH40" s="1">
        <v>8378691000</v>
      </c>
      <c r="AI40" s="1">
        <v>0</v>
      </c>
    </row>
    <row r="41" spans="4:35" x14ac:dyDescent="0.3">
      <c r="E41">
        <v>76.05</v>
      </c>
      <c r="F41">
        <v>0</v>
      </c>
      <c r="G41">
        <v>-0.81200000000000006</v>
      </c>
      <c r="H41" s="1">
        <v>260.26530000000002</v>
      </c>
      <c r="I41" s="1">
        <v>0.35896349999999999</v>
      </c>
      <c r="J41" s="1">
        <v>2.8456660000000002E-2</v>
      </c>
      <c r="K41" s="1">
        <v>25.225989999999999</v>
      </c>
      <c r="L41" s="1">
        <v>215.4589</v>
      </c>
      <c r="M41" s="1">
        <v>4.4074869999999997</v>
      </c>
      <c r="N41" s="1">
        <v>334601600</v>
      </c>
      <c r="O41" s="1">
        <v>0</v>
      </c>
      <c r="P41" s="1">
        <v>1475391</v>
      </c>
      <c r="Q41" s="1">
        <v>0</v>
      </c>
      <c r="R41" s="1">
        <v>15326140</v>
      </c>
      <c r="S41" s="1">
        <v>0</v>
      </c>
      <c r="T41" s="1">
        <v>15853200000</v>
      </c>
      <c r="U41" s="1">
        <v>0</v>
      </c>
      <c r="V41" s="1">
        <v>-360509000</v>
      </c>
      <c r="W41" s="1">
        <v>0</v>
      </c>
      <c r="X41" s="1">
        <v>1771602000</v>
      </c>
      <c r="Y41" s="1">
        <v>67083350</v>
      </c>
      <c r="Z41" s="1">
        <v>0</v>
      </c>
      <c r="AA41" s="1">
        <v>8373535</v>
      </c>
      <c r="AB41" s="1">
        <v>0</v>
      </c>
      <c r="AC41" s="1">
        <v>1917980000</v>
      </c>
      <c r="AD41" s="1">
        <v>0</v>
      </c>
      <c r="AE41" s="1">
        <v>-5731036</v>
      </c>
      <c r="AF41" s="1">
        <v>95377930</v>
      </c>
      <c r="AG41" s="1">
        <v>0</v>
      </c>
      <c r="AH41" s="1">
        <v>4637012000</v>
      </c>
      <c r="AI41" s="1">
        <v>0</v>
      </c>
    </row>
    <row r="42" spans="4:35" x14ac:dyDescent="0.3">
      <c r="D42">
        <v>19</v>
      </c>
      <c r="E42">
        <v>76.05</v>
      </c>
      <c r="F42">
        <v>0</v>
      </c>
      <c r="G42">
        <v>-0.81200000000000006</v>
      </c>
      <c r="H42" s="1">
        <v>260.26530000000002</v>
      </c>
      <c r="I42" s="1">
        <v>0.35896349999999999</v>
      </c>
      <c r="J42" s="1">
        <v>2.8456660000000002E-2</v>
      </c>
      <c r="K42" s="1">
        <v>25.225989999999999</v>
      </c>
      <c r="L42" s="1">
        <v>215.4589</v>
      </c>
      <c r="M42" s="1">
        <v>4.4074869999999997</v>
      </c>
      <c r="N42" s="1">
        <v>334601600</v>
      </c>
      <c r="O42" s="1">
        <v>0</v>
      </c>
      <c r="P42" s="1">
        <v>1475391</v>
      </c>
      <c r="Q42" s="1">
        <v>0</v>
      </c>
      <c r="R42" s="1">
        <v>15326140</v>
      </c>
      <c r="S42" s="1">
        <v>0</v>
      </c>
      <c r="T42" s="1">
        <v>15853200000</v>
      </c>
      <c r="U42" s="1">
        <v>0</v>
      </c>
      <c r="V42" s="1">
        <v>-360509000</v>
      </c>
      <c r="W42" s="1">
        <v>0</v>
      </c>
      <c r="X42" s="1">
        <v>1771602000</v>
      </c>
      <c r="Y42" s="1">
        <v>67083350</v>
      </c>
      <c r="Z42" s="1">
        <v>0</v>
      </c>
      <c r="AA42" s="1">
        <v>8373535</v>
      </c>
      <c r="AB42" s="1">
        <v>0</v>
      </c>
      <c r="AC42" s="1">
        <v>1917980000</v>
      </c>
      <c r="AD42" s="1">
        <v>0</v>
      </c>
      <c r="AE42" s="1">
        <v>-5731036</v>
      </c>
      <c r="AF42" s="1">
        <v>95377930</v>
      </c>
      <c r="AG42" s="1">
        <v>0</v>
      </c>
      <c r="AH42" s="1">
        <v>4637012000</v>
      </c>
      <c r="AI42" s="1">
        <v>0</v>
      </c>
    </row>
    <row r="43" spans="4:35" x14ac:dyDescent="0.3">
      <c r="E43">
        <v>81.900000000000006</v>
      </c>
      <c r="F43">
        <v>0</v>
      </c>
      <c r="G43">
        <v>-1.153</v>
      </c>
      <c r="H43" s="1">
        <v>223.9426</v>
      </c>
      <c r="I43" s="1">
        <v>0.2589708</v>
      </c>
      <c r="J43" s="1">
        <v>3.004455E-2</v>
      </c>
      <c r="K43" s="1">
        <v>17.70853</v>
      </c>
      <c r="L43" s="1">
        <v>131.69130000000001</v>
      </c>
      <c r="M43" s="1">
        <v>1.669448</v>
      </c>
      <c r="N43" s="1">
        <v>376267700</v>
      </c>
      <c r="O43" s="1">
        <v>0</v>
      </c>
      <c r="P43" s="1">
        <v>-796258.4</v>
      </c>
      <c r="Q43" s="1">
        <v>0</v>
      </c>
      <c r="R43" s="1">
        <v>18110340</v>
      </c>
      <c r="S43" s="1">
        <v>0</v>
      </c>
      <c r="T43" s="1">
        <v>14061230000</v>
      </c>
      <c r="U43" s="1">
        <v>0</v>
      </c>
      <c r="V43" s="1">
        <v>-402968900</v>
      </c>
      <c r="W43" s="1">
        <v>0</v>
      </c>
      <c r="X43" s="1">
        <v>1016948000</v>
      </c>
      <c r="Y43" s="1">
        <v>55543470</v>
      </c>
      <c r="Z43" s="1">
        <v>0</v>
      </c>
      <c r="AA43" s="1">
        <v>7969981</v>
      </c>
      <c r="AB43" s="1">
        <v>0</v>
      </c>
      <c r="AC43" s="1">
        <v>1351854000</v>
      </c>
      <c r="AD43" s="1">
        <v>0</v>
      </c>
      <c r="AE43" s="1">
        <v>863107.1</v>
      </c>
      <c r="AF43" s="1">
        <v>71456370</v>
      </c>
      <c r="AG43" s="1">
        <v>0</v>
      </c>
      <c r="AH43" s="1">
        <v>2889181000</v>
      </c>
      <c r="AI43" s="1">
        <v>0</v>
      </c>
    </row>
    <row r="44" spans="4:35" x14ac:dyDescent="0.3">
      <c r="D44">
        <v>20</v>
      </c>
      <c r="E44">
        <v>81.900000000000006</v>
      </c>
      <c r="F44">
        <v>0</v>
      </c>
      <c r="G44">
        <v>-1.153</v>
      </c>
      <c r="H44" s="1">
        <v>223.9426</v>
      </c>
      <c r="I44" s="1">
        <v>0.2589708</v>
      </c>
      <c r="J44" s="1">
        <v>3.004455E-2</v>
      </c>
      <c r="K44" s="1">
        <v>17.70853</v>
      </c>
      <c r="L44" s="1">
        <v>131.69130000000001</v>
      </c>
      <c r="M44" s="1">
        <v>1.669448</v>
      </c>
      <c r="N44" s="1">
        <v>376267700</v>
      </c>
      <c r="O44" s="1">
        <v>0</v>
      </c>
      <c r="P44" s="1">
        <v>-796258.4</v>
      </c>
      <c r="Q44" s="1">
        <v>0</v>
      </c>
      <c r="R44" s="1">
        <v>18110340</v>
      </c>
      <c r="S44" s="1">
        <v>0</v>
      </c>
      <c r="T44" s="1">
        <v>14061230000</v>
      </c>
      <c r="U44" s="1">
        <v>0</v>
      </c>
      <c r="V44" s="1">
        <v>-402968900</v>
      </c>
      <c r="W44" s="1">
        <v>0</v>
      </c>
      <c r="X44" s="1">
        <v>1016948000</v>
      </c>
      <c r="Y44" s="1">
        <v>55543470</v>
      </c>
      <c r="Z44" s="1">
        <v>0</v>
      </c>
      <c r="AA44" s="1">
        <v>7969981</v>
      </c>
      <c r="AB44" s="1">
        <v>0</v>
      </c>
      <c r="AC44" s="1">
        <v>1351854000</v>
      </c>
      <c r="AD44" s="1">
        <v>0</v>
      </c>
      <c r="AE44" s="1">
        <v>863107.1</v>
      </c>
      <c r="AF44" s="1">
        <v>71456370</v>
      </c>
      <c r="AG44" s="1">
        <v>0</v>
      </c>
      <c r="AH44" s="1">
        <v>2889181000</v>
      </c>
      <c r="AI44" s="1">
        <v>0</v>
      </c>
    </row>
    <row r="45" spans="4:35" x14ac:dyDescent="0.3">
      <c r="E45">
        <v>87.75</v>
      </c>
      <c r="F45">
        <v>0</v>
      </c>
      <c r="G45">
        <v>-1.5329999999999999</v>
      </c>
      <c r="H45" s="1">
        <v>179.58410000000001</v>
      </c>
      <c r="I45" s="1">
        <v>0.2126343</v>
      </c>
      <c r="J45" s="1">
        <v>3.2002839999999998E-2</v>
      </c>
      <c r="K45" s="1">
        <v>11.227690000000001</v>
      </c>
      <c r="L45" s="1">
        <v>84.693129999999996</v>
      </c>
      <c r="M45" s="1">
        <v>0.2100725</v>
      </c>
      <c r="N45" s="1">
        <v>395843100</v>
      </c>
      <c r="O45" s="1">
        <v>0</v>
      </c>
      <c r="P45" s="1">
        <v>-5414995</v>
      </c>
      <c r="Q45" s="1">
        <v>0</v>
      </c>
      <c r="R45" s="1">
        <v>19675880</v>
      </c>
      <c r="S45" s="1">
        <v>0</v>
      </c>
      <c r="T45" s="1">
        <v>11003020000</v>
      </c>
      <c r="U45" s="1">
        <v>0</v>
      </c>
      <c r="V45" s="1">
        <v>-372971000</v>
      </c>
      <c r="W45" s="1">
        <v>0</v>
      </c>
      <c r="X45" s="1">
        <v>633447700</v>
      </c>
      <c r="Y45" s="1">
        <v>45064410</v>
      </c>
      <c r="Z45" s="1">
        <v>0</v>
      </c>
      <c r="AA45" s="1">
        <v>6636792</v>
      </c>
      <c r="AB45" s="1">
        <v>0</v>
      </c>
      <c r="AC45" s="1">
        <v>837914100</v>
      </c>
      <c r="AD45" s="1">
        <v>0</v>
      </c>
      <c r="AE45" s="1">
        <v>6806117</v>
      </c>
      <c r="AF45" s="1">
        <v>52519300</v>
      </c>
      <c r="AG45" s="1">
        <v>0</v>
      </c>
      <c r="AH45" s="1">
        <v>1877465000</v>
      </c>
      <c r="AI45" s="1">
        <v>0</v>
      </c>
    </row>
    <row r="46" spans="4:35" x14ac:dyDescent="0.3">
      <c r="D46">
        <v>21</v>
      </c>
      <c r="E46">
        <v>87.75</v>
      </c>
      <c r="F46">
        <v>0</v>
      </c>
      <c r="G46">
        <v>-1.5329999999999999</v>
      </c>
      <c r="H46" s="1">
        <v>179.58410000000001</v>
      </c>
      <c r="I46" s="1">
        <v>0.2126343</v>
      </c>
      <c r="J46" s="1">
        <v>3.2002839999999998E-2</v>
      </c>
      <c r="K46" s="1">
        <v>11.227690000000001</v>
      </c>
      <c r="L46" s="1">
        <v>84.693129999999996</v>
      </c>
      <c r="M46" s="1">
        <v>0.2100725</v>
      </c>
      <c r="N46" s="1">
        <v>395843100</v>
      </c>
      <c r="O46" s="1">
        <v>0</v>
      </c>
      <c r="P46" s="1">
        <v>-5414995</v>
      </c>
      <c r="Q46" s="1">
        <v>0</v>
      </c>
      <c r="R46" s="1">
        <v>19675880</v>
      </c>
      <c r="S46" s="1">
        <v>0</v>
      </c>
      <c r="T46" s="1">
        <v>11003020000</v>
      </c>
      <c r="U46" s="1">
        <v>0</v>
      </c>
      <c r="V46" s="1">
        <v>-372971000</v>
      </c>
      <c r="W46" s="1">
        <v>0</v>
      </c>
      <c r="X46" s="1">
        <v>633447700</v>
      </c>
      <c r="Y46" s="1">
        <v>45064410</v>
      </c>
      <c r="Z46" s="1">
        <v>0</v>
      </c>
      <c r="AA46" s="1">
        <v>6636792</v>
      </c>
      <c r="AB46" s="1">
        <v>0</v>
      </c>
      <c r="AC46" s="1">
        <v>837914100</v>
      </c>
      <c r="AD46" s="1">
        <v>0</v>
      </c>
      <c r="AE46" s="1">
        <v>6806117</v>
      </c>
      <c r="AF46" s="1">
        <v>52519300</v>
      </c>
      <c r="AG46" s="1">
        <v>0</v>
      </c>
      <c r="AH46" s="1">
        <v>1877465000</v>
      </c>
      <c r="AI46" s="1">
        <v>0</v>
      </c>
    </row>
    <row r="47" spans="4:35" x14ac:dyDescent="0.3">
      <c r="E47">
        <v>93.6</v>
      </c>
      <c r="F47">
        <v>0</v>
      </c>
      <c r="G47">
        <v>-1.956</v>
      </c>
      <c r="H47" s="1">
        <v>129.30799999999999</v>
      </c>
      <c r="I47" s="1">
        <v>0.18074229999999999</v>
      </c>
      <c r="J47" s="1">
        <v>3.0442130000000001E-2</v>
      </c>
      <c r="K47" s="1">
        <v>6.6652279999999999</v>
      </c>
      <c r="L47" s="1">
        <v>51.474150000000002</v>
      </c>
      <c r="M47" s="1">
        <v>-0.46466109999999999</v>
      </c>
      <c r="N47" s="1">
        <v>374973000</v>
      </c>
      <c r="O47" s="1">
        <v>0</v>
      </c>
      <c r="P47" s="1">
        <v>-9222476</v>
      </c>
      <c r="Q47" s="1">
        <v>0</v>
      </c>
      <c r="R47" s="1">
        <v>18020690</v>
      </c>
      <c r="S47" s="1">
        <v>0</v>
      </c>
      <c r="T47" s="1">
        <v>7310261000</v>
      </c>
      <c r="U47" s="1">
        <v>0</v>
      </c>
      <c r="V47" s="1">
        <v>-249266500</v>
      </c>
      <c r="W47" s="1">
        <v>0</v>
      </c>
      <c r="X47" s="1">
        <v>362755900</v>
      </c>
      <c r="Y47" s="1">
        <v>36747530</v>
      </c>
      <c r="Z47" s="1">
        <v>0</v>
      </c>
      <c r="AA47" s="1">
        <v>5522140</v>
      </c>
      <c r="AB47" s="1">
        <v>0</v>
      </c>
      <c r="AC47" s="1">
        <v>466513700</v>
      </c>
      <c r="AD47" s="1">
        <v>0</v>
      </c>
      <c r="AE47" s="1">
        <v>14809730</v>
      </c>
      <c r="AF47" s="1">
        <v>38106480</v>
      </c>
      <c r="AG47" s="1">
        <v>0</v>
      </c>
      <c r="AH47" s="1">
        <v>1099422000</v>
      </c>
      <c r="AI47" s="1">
        <v>0</v>
      </c>
    </row>
    <row r="48" spans="4:35" x14ac:dyDescent="0.3">
      <c r="D48">
        <v>22</v>
      </c>
      <c r="E48">
        <v>93.6</v>
      </c>
      <c r="F48">
        <v>0</v>
      </c>
      <c r="G48">
        <v>-1.956</v>
      </c>
      <c r="H48" s="1">
        <v>129.30799999999999</v>
      </c>
      <c r="I48" s="1">
        <v>0.18074229999999999</v>
      </c>
      <c r="J48" s="1">
        <v>3.0442130000000001E-2</v>
      </c>
      <c r="K48" s="1">
        <v>6.6652279999999999</v>
      </c>
      <c r="L48" s="1">
        <v>51.474150000000002</v>
      </c>
      <c r="M48" s="1">
        <v>-0.46466109999999999</v>
      </c>
      <c r="N48" s="1">
        <v>374973000</v>
      </c>
      <c r="O48" s="1">
        <v>0</v>
      </c>
      <c r="P48" s="1">
        <v>-9222476</v>
      </c>
      <c r="Q48" s="1">
        <v>0</v>
      </c>
      <c r="R48" s="1">
        <v>18020690</v>
      </c>
      <c r="S48" s="1">
        <v>0</v>
      </c>
      <c r="T48" s="1">
        <v>7310261000</v>
      </c>
      <c r="U48" s="1">
        <v>0</v>
      </c>
      <c r="V48" s="1">
        <v>-249266500</v>
      </c>
      <c r="W48" s="1">
        <v>0</v>
      </c>
      <c r="X48" s="1">
        <v>362755900</v>
      </c>
      <c r="Y48" s="1">
        <v>36747530</v>
      </c>
      <c r="Z48" s="1">
        <v>0</v>
      </c>
      <c r="AA48" s="1">
        <v>5522140</v>
      </c>
      <c r="AB48" s="1">
        <v>0</v>
      </c>
      <c r="AC48" s="1">
        <v>466513700</v>
      </c>
      <c r="AD48" s="1">
        <v>0</v>
      </c>
      <c r="AE48" s="1">
        <v>14809730</v>
      </c>
      <c r="AF48" s="1">
        <v>38106480</v>
      </c>
      <c r="AG48" s="1">
        <v>0</v>
      </c>
      <c r="AH48" s="1">
        <v>1099422000</v>
      </c>
      <c r="AI48" s="1">
        <v>0</v>
      </c>
    </row>
    <row r="49" spans="4:35" x14ac:dyDescent="0.3">
      <c r="E49">
        <v>99.45</v>
      </c>
      <c r="F49">
        <v>0</v>
      </c>
      <c r="G49">
        <v>-2.4089999999999998</v>
      </c>
      <c r="H49" s="1">
        <v>84.455740000000006</v>
      </c>
      <c r="I49" s="1">
        <v>0.19525719999999999</v>
      </c>
      <c r="J49" s="1">
        <v>2.6022380000000001E-2</v>
      </c>
      <c r="K49" s="1">
        <v>3.609191</v>
      </c>
      <c r="L49" s="1">
        <v>31.514690000000002</v>
      </c>
      <c r="M49" s="1">
        <v>-0.43473640000000002</v>
      </c>
      <c r="N49" s="1">
        <v>239444100</v>
      </c>
      <c r="O49" s="1">
        <v>0</v>
      </c>
      <c r="P49" s="1">
        <v>-7052402</v>
      </c>
      <c r="Q49" s="1">
        <v>0</v>
      </c>
      <c r="R49" s="1">
        <v>10856920</v>
      </c>
      <c r="S49" s="1">
        <v>0</v>
      </c>
      <c r="T49" s="1">
        <v>4521290000</v>
      </c>
      <c r="U49" s="1">
        <v>0</v>
      </c>
      <c r="V49" s="1">
        <v>-138570300</v>
      </c>
      <c r="W49" s="1">
        <v>0</v>
      </c>
      <c r="X49" s="1">
        <v>271535100</v>
      </c>
      <c r="Y49" s="1">
        <v>27502490</v>
      </c>
      <c r="Z49" s="1">
        <v>0</v>
      </c>
      <c r="AA49" s="1">
        <v>2921821</v>
      </c>
      <c r="AB49" s="1">
        <v>0</v>
      </c>
      <c r="AC49" s="1">
        <v>243332400</v>
      </c>
      <c r="AD49" s="1">
        <v>0</v>
      </c>
      <c r="AE49" s="1">
        <v>11852680</v>
      </c>
      <c r="AF49" s="1">
        <v>23330160</v>
      </c>
      <c r="AG49" s="1">
        <v>0</v>
      </c>
      <c r="AH49" s="1">
        <v>683305800</v>
      </c>
      <c r="AI49" s="1">
        <v>0</v>
      </c>
    </row>
    <row r="50" spans="4:35" x14ac:dyDescent="0.3">
      <c r="D50">
        <v>23</v>
      </c>
      <c r="E50">
        <v>99.45</v>
      </c>
      <c r="F50">
        <v>0</v>
      </c>
      <c r="G50">
        <v>-2.4089999999999998</v>
      </c>
      <c r="H50" s="1">
        <v>84.455740000000006</v>
      </c>
      <c r="I50" s="1">
        <v>0.19525719999999999</v>
      </c>
      <c r="J50" s="1">
        <v>2.6022380000000001E-2</v>
      </c>
      <c r="K50" s="1">
        <v>3.609191</v>
      </c>
      <c r="L50" s="1">
        <v>31.514690000000002</v>
      </c>
      <c r="M50" s="1">
        <v>-0.43473640000000002</v>
      </c>
      <c r="N50" s="1">
        <v>239444100</v>
      </c>
      <c r="O50" s="1">
        <v>0</v>
      </c>
      <c r="P50" s="1">
        <v>-7052402</v>
      </c>
      <c r="Q50" s="1">
        <v>0</v>
      </c>
      <c r="R50" s="1">
        <v>10856920</v>
      </c>
      <c r="S50" s="1">
        <v>0</v>
      </c>
      <c r="T50" s="1">
        <v>4521290000</v>
      </c>
      <c r="U50" s="1">
        <v>0</v>
      </c>
      <c r="V50" s="1">
        <v>-138570300</v>
      </c>
      <c r="W50" s="1">
        <v>0</v>
      </c>
      <c r="X50" s="1">
        <v>271535100</v>
      </c>
      <c r="Y50" s="1">
        <v>27502490</v>
      </c>
      <c r="Z50" s="1">
        <v>0</v>
      </c>
      <c r="AA50" s="1">
        <v>2921821</v>
      </c>
      <c r="AB50" s="1">
        <v>0</v>
      </c>
      <c r="AC50" s="1">
        <v>243332400</v>
      </c>
      <c r="AD50" s="1">
        <v>0</v>
      </c>
      <c r="AE50" s="1">
        <v>11852680</v>
      </c>
      <c r="AF50" s="1">
        <v>23330160</v>
      </c>
      <c r="AG50" s="1">
        <v>0</v>
      </c>
      <c r="AH50" s="1">
        <v>683305800</v>
      </c>
      <c r="AI50" s="1">
        <v>0</v>
      </c>
    </row>
    <row r="51" spans="4:35" x14ac:dyDescent="0.3">
      <c r="E51">
        <v>105.3</v>
      </c>
      <c r="F51">
        <v>0</v>
      </c>
      <c r="G51">
        <v>-2.899</v>
      </c>
      <c r="H51" s="1">
        <v>54.704729999999998</v>
      </c>
      <c r="I51" s="1">
        <v>0.2026483</v>
      </c>
      <c r="J51" s="1">
        <v>2.2621430000000001E-2</v>
      </c>
      <c r="K51" s="1">
        <v>1.779844</v>
      </c>
      <c r="L51" s="1">
        <v>19.323350000000001</v>
      </c>
      <c r="M51" s="1">
        <v>-0.27297480000000002</v>
      </c>
      <c r="N51" s="1">
        <v>144183400</v>
      </c>
      <c r="O51" s="1">
        <v>0</v>
      </c>
      <c r="P51" s="1">
        <v>-4040552</v>
      </c>
      <c r="Q51" s="1">
        <v>0</v>
      </c>
      <c r="R51" s="1">
        <v>6079885</v>
      </c>
      <c r="S51" s="1">
        <v>0</v>
      </c>
      <c r="T51" s="1">
        <v>2675616000</v>
      </c>
      <c r="U51" s="1">
        <v>0</v>
      </c>
      <c r="V51" s="1">
        <v>-73025640</v>
      </c>
      <c r="W51" s="1">
        <v>0</v>
      </c>
      <c r="X51" s="1">
        <v>187583300</v>
      </c>
      <c r="Y51" s="1">
        <v>19874340</v>
      </c>
      <c r="Z51" s="1">
        <v>0</v>
      </c>
      <c r="AA51" s="1">
        <v>1610921</v>
      </c>
      <c r="AB51" s="1">
        <v>0</v>
      </c>
      <c r="AC51" s="1">
        <v>113362200</v>
      </c>
      <c r="AD51" s="1">
        <v>0</v>
      </c>
      <c r="AE51" s="1">
        <v>7099663</v>
      </c>
      <c r="AF51" s="1">
        <v>13417870</v>
      </c>
      <c r="AG51" s="1">
        <v>0</v>
      </c>
      <c r="AH51" s="1">
        <v>420188300</v>
      </c>
      <c r="AI51" s="1">
        <v>0</v>
      </c>
    </row>
    <row r="52" spans="4:35" x14ac:dyDescent="0.3">
      <c r="D52">
        <v>24</v>
      </c>
      <c r="E52">
        <v>105.3</v>
      </c>
      <c r="F52">
        <v>0</v>
      </c>
      <c r="G52">
        <v>-2.899</v>
      </c>
      <c r="H52" s="1">
        <v>54.704729999999998</v>
      </c>
      <c r="I52" s="1">
        <v>0.2026483</v>
      </c>
      <c r="J52" s="1">
        <v>2.2621430000000001E-2</v>
      </c>
      <c r="K52" s="1">
        <v>1.779844</v>
      </c>
      <c r="L52" s="1">
        <v>19.323350000000001</v>
      </c>
      <c r="M52" s="1">
        <v>-0.27297480000000002</v>
      </c>
      <c r="N52" s="1">
        <v>144183400</v>
      </c>
      <c r="O52" s="1">
        <v>0</v>
      </c>
      <c r="P52" s="1">
        <v>-4040552</v>
      </c>
      <c r="Q52" s="1">
        <v>0</v>
      </c>
      <c r="R52" s="1">
        <v>6079885</v>
      </c>
      <c r="S52" s="1">
        <v>0</v>
      </c>
      <c r="T52" s="1">
        <v>2675616000</v>
      </c>
      <c r="U52" s="1">
        <v>0</v>
      </c>
      <c r="V52" s="1">
        <v>-73025640</v>
      </c>
      <c r="W52" s="1">
        <v>0</v>
      </c>
      <c r="X52" s="1">
        <v>187583300</v>
      </c>
      <c r="Y52" s="1">
        <v>19874340</v>
      </c>
      <c r="Z52" s="1">
        <v>0</v>
      </c>
      <c r="AA52" s="1">
        <v>1610921</v>
      </c>
      <c r="AB52" s="1">
        <v>0</v>
      </c>
      <c r="AC52" s="1">
        <v>113362200</v>
      </c>
      <c r="AD52" s="1">
        <v>0</v>
      </c>
      <c r="AE52" s="1">
        <v>7099663</v>
      </c>
      <c r="AF52" s="1">
        <v>13417870</v>
      </c>
      <c r="AG52" s="1">
        <v>0</v>
      </c>
      <c r="AH52" s="1">
        <v>420188300</v>
      </c>
      <c r="AI52" s="1">
        <v>0</v>
      </c>
    </row>
    <row r="53" spans="4:35" x14ac:dyDescent="0.3">
      <c r="E53">
        <v>111.15</v>
      </c>
      <c r="F53">
        <v>0</v>
      </c>
      <c r="G53">
        <v>-3.4319999999999999</v>
      </c>
      <c r="H53" s="1">
        <v>34.449930000000002</v>
      </c>
      <c r="I53" s="1">
        <v>0.2364097</v>
      </c>
      <c r="J53" s="1">
        <v>1.91798E-2</v>
      </c>
      <c r="K53" s="1">
        <v>0.75307270000000004</v>
      </c>
      <c r="L53" s="1">
        <v>12.26713</v>
      </c>
      <c r="M53" s="1">
        <v>-0.11252959999999999</v>
      </c>
      <c r="N53" s="1">
        <v>86881500</v>
      </c>
      <c r="O53" s="1">
        <v>0</v>
      </c>
      <c r="P53" s="1">
        <v>-2136511</v>
      </c>
      <c r="Q53" s="1">
        <v>0</v>
      </c>
      <c r="R53" s="1">
        <v>3434443</v>
      </c>
      <c r="S53" s="1">
        <v>0</v>
      </c>
      <c r="T53" s="1">
        <v>1203040000</v>
      </c>
      <c r="U53" s="1">
        <v>0</v>
      </c>
      <c r="V53" s="1">
        <v>-27562070</v>
      </c>
      <c r="W53" s="1">
        <v>0</v>
      </c>
      <c r="X53" s="1">
        <v>138280900</v>
      </c>
      <c r="Y53" s="1">
        <v>9237226</v>
      </c>
      <c r="Z53" s="1">
        <v>0</v>
      </c>
      <c r="AA53" s="1">
        <v>1159691</v>
      </c>
      <c r="AB53" s="1">
        <v>0</v>
      </c>
      <c r="AC53" s="1">
        <v>36364730</v>
      </c>
      <c r="AD53" s="1">
        <v>0</v>
      </c>
      <c r="AE53" s="1">
        <v>2578118</v>
      </c>
      <c r="AF53" s="1">
        <v>6805118</v>
      </c>
      <c r="AG53" s="1">
        <v>0</v>
      </c>
      <c r="AH53" s="1">
        <v>231543200</v>
      </c>
      <c r="AI53" s="1">
        <v>0</v>
      </c>
    </row>
    <row r="54" spans="4:35" x14ac:dyDescent="0.3">
      <c r="D54">
        <v>25</v>
      </c>
      <c r="E54">
        <v>111.15</v>
      </c>
      <c r="F54">
        <v>0</v>
      </c>
      <c r="G54">
        <v>-3.4319999999999999</v>
      </c>
      <c r="H54" s="1">
        <v>34.449930000000002</v>
      </c>
      <c r="I54" s="1">
        <v>0.2364097</v>
      </c>
      <c r="J54" s="1">
        <v>1.91798E-2</v>
      </c>
      <c r="K54" s="1">
        <v>0.75307270000000004</v>
      </c>
      <c r="L54" s="1">
        <v>12.26713</v>
      </c>
      <c r="M54" s="1">
        <v>-0.11252959999999999</v>
      </c>
      <c r="N54" s="1">
        <v>86881500</v>
      </c>
      <c r="O54" s="1">
        <v>0</v>
      </c>
      <c r="P54" s="1">
        <v>-2136511</v>
      </c>
      <c r="Q54" s="1">
        <v>0</v>
      </c>
      <c r="R54" s="1">
        <v>3434443</v>
      </c>
      <c r="S54" s="1">
        <v>0</v>
      </c>
      <c r="T54" s="1">
        <v>1203040000</v>
      </c>
      <c r="U54" s="1">
        <v>0</v>
      </c>
      <c r="V54" s="1">
        <v>-27562070</v>
      </c>
      <c r="W54" s="1">
        <v>0</v>
      </c>
      <c r="X54" s="1">
        <v>138280900</v>
      </c>
      <c r="Y54" s="1">
        <v>9237226</v>
      </c>
      <c r="Z54" s="1">
        <v>0</v>
      </c>
      <c r="AA54" s="1">
        <v>1159691</v>
      </c>
      <c r="AB54" s="1">
        <v>0</v>
      </c>
      <c r="AC54" s="1">
        <v>36364730</v>
      </c>
      <c r="AD54" s="1">
        <v>0</v>
      </c>
      <c r="AE54" s="1">
        <v>2578118</v>
      </c>
      <c r="AF54" s="1">
        <v>6805118</v>
      </c>
      <c r="AG54" s="1">
        <v>0</v>
      </c>
      <c r="AH54" s="1">
        <v>231543200</v>
      </c>
      <c r="AI54" s="1">
        <v>0</v>
      </c>
    </row>
    <row r="55" spans="4:35" x14ac:dyDescent="0.3">
      <c r="E55">
        <v>117</v>
      </c>
      <c r="F55">
        <v>0</v>
      </c>
      <c r="G55">
        <v>-4</v>
      </c>
      <c r="H55" s="1">
        <v>5.394971</v>
      </c>
      <c r="I55" s="1">
        <v>2.959237E-2</v>
      </c>
      <c r="J55" s="1">
        <v>6.2108620000000002E-3</v>
      </c>
      <c r="K55" s="1">
        <v>7.1227909999999998E-3</v>
      </c>
      <c r="L55" s="1">
        <v>9.3792299999999995E-2</v>
      </c>
      <c r="M55" s="1">
        <v>3.984724E-4</v>
      </c>
      <c r="N55" s="1">
        <v>15882310</v>
      </c>
      <c r="O55" s="1">
        <v>0</v>
      </c>
      <c r="P55" s="1">
        <v>-91826.46</v>
      </c>
      <c r="Q55" s="1">
        <v>0</v>
      </c>
      <c r="R55" s="1">
        <v>119654</v>
      </c>
      <c r="S55" s="1">
        <v>0</v>
      </c>
      <c r="T55" s="1">
        <v>118283400</v>
      </c>
      <c r="U55" s="1">
        <v>0</v>
      </c>
      <c r="V55" s="1">
        <v>-770413.2</v>
      </c>
      <c r="W55" s="1">
        <v>0</v>
      </c>
      <c r="X55" s="1">
        <v>1185831</v>
      </c>
      <c r="Y55" s="1">
        <v>928425.2</v>
      </c>
      <c r="Z55" s="1">
        <v>0</v>
      </c>
      <c r="AA55" s="1">
        <v>103783.6</v>
      </c>
      <c r="AB55" s="1">
        <v>0</v>
      </c>
      <c r="AC55" s="1">
        <v>185655.2</v>
      </c>
      <c r="AD55" s="1">
        <v>0</v>
      </c>
      <c r="AE55" s="1">
        <v>-476.74220000000003</v>
      </c>
      <c r="AF55" s="1">
        <v>71452.34</v>
      </c>
      <c r="AG55" s="1">
        <v>0</v>
      </c>
      <c r="AH55" s="1">
        <v>1385424</v>
      </c>
      <c r="AI55"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14</vt:i4>
      </vt:variant>
    </vt:vector>
  </HeadingPairs>
  <TitlesOfParts>
    <vt:vector size="14" baseType="lpstr">
      <vt:lpstr>READ_ME</vt:lpstr>
      <vt:lpstr>HAWC2</vt:lpstr>
      <vt:lpstr>HAWC2_2_hGAST_noFPM</vt:lpstr>
      <vt:lpstr>HAWC2_2_hGAST_FPM</vt:lpstr>
      <vt:lpstr>hGAST_comparison</vt:lpstr>
      <vt:lpstr>hGAST_vs_BeamDyn</vt:lpstr>
      <vt:lpstr>BeamDyn_2_hGAST</vt:lpstr>
      <vt:lpstr>machi_frm_BeamDyn</vt:lpstr>
      <vt:lpstr>machi_frm_HAWC2</vt:lpstr>
      <vt:lpstr>EXI_BeamDyn_diff</vt:lpstr>
      <vt:lpstr>EXI_HAWC2_diff</vt:lpstr>
      <vt:lpstr>tower+shaft</vt:lpstr>
      <vt:lpstr>output</vt:lpstr>
      <vt:lpstr>EXI_machi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dc:creator>
  <cp:lastModifiedBy>Γεωργιος Αγγελουσης</cp:lastModifiedBy>
  <dcterms:created xsi:type="dcterms:W3CDTF">2015-06-05T18:19:34Z</dcterms:created>
  <dcterms:modified xsi:type="dcterms:W3CDTF">2026-02-27T12:33:12Z</dcterms:modified>
</cp:coreProperties>
</file>